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5FA73FA-BA2C-4BEA-8757-8D2E41C757D8}" xr6:coauthVersionLast="47" xr6:coauthVersionMax="47" xr10:uidLastSave="{00000000-0000-0000-0000-000000000000}"/>
  <bookViews>
    <workbookView xWindow="13815" yWindow="825" windowWidth="12975" windowHeight="14640"/>
  </bookViews>
  <sheets>
    <sheet name="Active" sheetId="4" r:id="rId1"/>
    <sheet name="A (old)" sheetId="1" r:id="rId2"/>
    <sheet name="BAV" sheetId="3" r:id="rId3"/>
    <sheet name="B" sheetId="2" r:id="rId4"/>
  </sheets>
  <definedNames>
    <definedName name="solver_adj" localSheetId="0" hidden="1">Active!$AC$3:$AC$10</definedName>
    <definedName name="solver_adj" localSheetId="3" hidden="1">B!$F$10:$F$13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Active!$AC$11</definedName>
    <definedName name="solver_opt" localSheetId="3" hidden="1">B!$F$14</definedName>
    <definedName name="solver_pre" localSheetId="0" hidden="1">0.000001</definedName>
    <definedName name="solver_pre" localSheetId="3" hidden="1">0.000001</definedName>
    <definedName name="solver_scl" localSheetId="0" hidden="1">2</definedName>
    <definedName name="solver_scl" localSheetId="3" hidden="1">1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2</definedName>
    <definedName name="solver_typ" localSheetId="3" hidden="1">2</definedName>
    <definedName name="solver_val" localSheetId="0" hidden="1">0</definedName>
    <definedName name="solver_val" localSheetId="3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4" l="1"/>
  <c r="F85" i="4" s="1"/>
  <c r="Q85" i="4"/>
  <c r="S85" i="4"/>
  <c r="S84" i="4"/>
  <c r="Q84" i="4"/>
  <c r="D9" i="4"/>
  <c r="C9" i="4"/>
  <c r="S41" i="1"/>
  <c r="S42" i="1"/>
  <c r="S43" i="1"/>
  <c r="S50" i="1"/>
  <c r="S51" i="1"/>
  <c r="S52" i="1"/>
  <c r="S54" i="1"/>
  <c r="S55" i="1"/>
  <c r="S53" i="1"/>
  <c r="S56" i="1"/>
  <c r="S57" i="1"/>
  <c r="S58" i="1"/>
  <c r="S59" i="1"/>
  <c r="S60" i="1"/>
  <c r="S61" i="1"/>
  <c r="S62" i="1"/>
  <c r="S64" i="1"/>
  <c r="S65" i="1"/>
  <c r="S66" i="1"/>
  <c r="S67" i="1"/>
  <c r="S68" i="1"/>
  <c r="S69" i="1"/>
  <c r="S63" i="1"/>
  <c r="S75" i="1"/>
  <c r="S76" i="1"/>
  <c r="S78" i="1"/>
  <c r="S72" i="1"/>
  <c r="S73" i="1"/>
  <c r="S74" i="1"/>
  <c r="S84" i="1"/>
  <c r="S85" i="1"/>
  <c r="S86" i="1"/>
  <c r="S40" i="1"/>
  <c r="S45" i="1"/>
  <c r="S46" i="1"/>
  <c r="S47" i="1"/>
  <c r="S70" i="1"/>
  <c r="S49" i="1"/>
  <c r="S82" i="1"/>
  <c r="S79" i="1"/>
  <c r="S81" i="1"/>
  <c r="S80" i="1"/>
  <c r="S44" i="1"/>
  <c r="S29" i="1"/>
  <c r="S27" i="1"/>
  <c r="S23" i="1"/>
  <c r="S28" i="1"/>
  <c r="S24" i="1"/>
  <c r="S22" i="1"/>
  <c r="S26" i="1"/>
  <c r="S30" i="1"/>
  <c r="S31" i="1"/>
  <c r="S32" i="1"/>
  <c r="S33" i="1"/>
  <c r="S34" i="1"/>
  <c r="S35" i="1"/>
  <c r="S38" i="1"/>
  <c r="S37" i="1"/>
  <c r="S39" i="1"/>
  <c r="S36" i="1"/>
  <c r="S48" i="1"/>
  <c r="S71" i="1"/>
  <c r="S77" i="1"/>
  <c r="S83" i="1"/>
  <c r="S25" i="1"/>
  <c r="S21" i="1"/>
  <c r="C7" i="1"/>
  <c r="E85" i="1"/>
  <c r="F85" i="1" s="1"/>
  <c r="G85" i="1" s="1"/>
  <c r="K85" i="1" s="1"/>
  <c r="E86" i="1"/>
  <c r="F86" i="1"/>
  <c r="G86" i="1" s="1"/>
  <c r="K86" i="1" s="1"/>
  <c r="E37" i="1"/>
  <c r="F37" i="1" s="1"/>
  <c r="G37" i="1" s="1"/>
  <c r="E50" i="1"/>
  <c r="F50" i="1"/>
  <c r="G50" i="1"/>
  <c r="K50" i="1" s="1"/>
  <c r="E51" i="1"/>
  <c r="F51" i="1" s="1"/>
  <c r="G51" i="1" s="1"/>
  <c r="E52" i="1"/>
  <c r="F52" i="1" s="1"/>
  <c r="G52" i="1" s="1"/>
  <c r="E54" i="1"/>
  <c r="F54" i="1"/>
  <c r="G54" i="1"/>
  <c r="E55" i="1"/>
  <c r="F55" i="1"/>
  <c r="G55" i="1" s="1"/>
  <c r="K55" i="1" s="1"/>
  <c r="E53" i="1"/>
  <c r="F53" i="1" s="1"/>
  <c r="G53" i="1" s="1"/>
  <c r="K53" i="1" s="1"/>
  <c r="E56" i="1"/>
  <c r="F56" i="1" s="1"/>
  <c r="G56" i="1" s="1"/>
  <c r="K56" i="1" s="1"/>
  <c r="E57" i="1"/>
  <c r="F57" i="1" s="1"/>
  <c r="G57" i="1" s="1"/>
  <c r="E58" i="1"/>
  <c r="F58" i="1"/>
  <c r="G58" i="1"/>
  <c r="E59" i="1"/>
  <c r="F59" i="1" s="1"/>
  <c r="G59" i="1" s="1"/>
  <c r="E60" i="1"/>
  <c r="F60" i="1" s="1"/>
  <c r="G60" i="1" s="1"/>
  <c r="K60" i="1" s="1"/>
  <c r="E61" i="1"/>
  <c r="F61" i="1"/>
  <c r="G61" i="1" s="1"/>
  <c r="K61" i="1" s="1"/>
  <c r="E62" i="1"/>
  <c r="F62" i="1"/>
  <c r="G62" i="1" s="1"/>
  <c r="E64" i="1"/>
  <c r="F64" i="1" s="1"/>
  <c r="G64" i="1" s="1"/>
  <c r="E65" i="1"/>
  <c r="F65" i="1"/>
  <c r="G65" i="1" s="1"/>
  <c r="K65" i="1" s="1"/>
  <c r="E66" i="1"/>
  <c r="F66" i="1" s="1"/>
  <c r="G66" i="1" s="1"/>
  <c r="E67" i="1"/>
  <c r="F67" i="1"/>
  <c r="G67" i="1"/>
  <c r="E68" i="1"/>
  <c r="F68" i="1" s="1"/>
  <c r="G68" i="1" s="1"/>
  <c r="E69" i="1"/>
  <c r="F69" i="1"/>
  <c r="G69" i="1" s="1"/>
  <c r="K69" i="1" s="1"/>
  <c r="E63" i="1"/>
  <c r="F63" i="1"/>
  <c r="G63" i="1" s="1"/>
  <c r="E75" i="1"/>
  <c r="F75" i="1"/>
  <c r="G75" i="1" s="1"/>
  <c r="E76" i="1"/>
  <c r="F76" i="1" s="1"/>
  <c r="G76" i="1" s="1"/>
  <c r="E78" i="1"/>
  <c r="F78" i="1"/>
  <c r="G78" i="1" s="1"/>
  <c r="K78" i="1" s="1"/>
  <c r="E44" i="1"/>
  <c r="F44" i="1" s="1"/>
  <c r="G44" i="1" s="1"/>
  <c r="J44" i="1" s="1"/>
  <c r="E45" i="1"/>
  <c r="F45" i="1"/>
  <c r="G45" i="1"/>
  <c r="E46" i="1"/>
  <c r="F46" i="1" s="1"/>
  <c r="G46" i="1" s="1"/>
  <c r="E47" i="1"/>
  <c r="F47" i="1"/>
  <c r="G47" i="1" s="1"/>
  <c r="E49" i="1"/>
  <c r="F49" i="1"/>
  <c r="G49" i="1" s="1"/>
  <c r="J49" i="1" s="1"/>
  <c r="E70" i="1"/>
  <c r="F70" i="1"/>
  <c r="G70" i="1" s="1"/>
  <c r="E80" i="1"/>
  <c r="F80" i="1" s="1"/>
  <c r="G80" i="1" s="1"/>
  <c r="E79" i="1"/>
  <c r="F79" i="1" s="1"/>
  <c r="G79" i="1" s="1"/>
  <c r="J79" i="1" s="1"/>
  <c r="E81" i="1"/>
  <c r="F81" i="1" s="1"/>
  <c r="G81" i="1" s="1"/>
  <c r="J81" i="1" s="1"/>
  <c r="E82" i="1"/>
  <c r="F82" i="1"/>
  <c r="G82" i="1"/>
  <c r="E72" i="1"/>
  <c r="F72" i="1" s="1"/>
  <c r="G72" i="1" s="1"/>
  <c r="E73" i="1"/>
  <c r="F73" i="1"/>
  <c r="G73" i="1" s="1"/>
  <c r="E74" i="1"/>
  <c r="F74" i="1"/>
  <c r="G74" i="1" s="1"/>
  <c r="K74" i="1" s="1"/>
  <c r="E84" i="1"/>
  <c r="F84" i="1"/>
  <c r="G84" i="1" s="1"/>
  <c r="K84" i="1" s="1"/>
  <c r="E43" i="1"/>
  <c r="F43" i="1"/>
  <c r="G43" i="1"/>
  <c r="K43" i="1" s="1"/>
  <c r="E40" i="1"/>
  <c r="F40" i="1" s="1"/>
  <c r="G40" i="1" s="1"/>
  <c r="E41" i="1"/>
  <c r="F41" i="1"/>
  <c r="G41" i="1" s="1"/>
  <c r="K41" i="1" s="1"/>
  <c r="E42" i="1"/>
  <c r="F42" i="1"/>
  <c r="G42" i="1"/>
  <c r="K42" i="1" s="1"/>
  <c r="E48" i="1"/>
  <c r="F48" i="1"/>
  <c r="G48" i="1" s="1"/>
  <c r="E71" i="1"/>
  <c r="F71" i="1" s="1"/>
  <c r="G71" i="1" s="1"/>
  <c r="I71" i="1" s="1"/>
  <c r="E77" i="1"/>
  <c r="F77" i="1" s="1"/>
  <c r="G77" i="1" s="1"/>
  <c r="I77" i="1" s="1"/>
  <c r="E83" i="1"/>
  <c r="F83" i="1" s="1"/>
  <c r="G83" i="1" s="1"/>
  <c r="I83" i="1" s="1"/>
  <c r="D9" i="1"/>
  <c r="C9" i="1"/>
  <c r="Q85" i="1"/>
  <c r="Q86" i="1"/>
  <c r="E21" i="1"/>
  <c r="F21" i="1"/>
  <c r="G21" i="1" s="1"/>
  <c r="H21" i="1" s="1"/>
  <c r="Q84" i="1"/>
  <c r="AB9" i="4"/>
  <c r="AB8" i="4"/>
  <c r="AB18" i="4"/>
  <c r="AD2" i="4"/>
  <c r="AB10" i="4"/>
  <c r="AB7" i="4"/>
  <c r="AB12" i="4" s="1"/>
  <c r="AB6" i="4"/>
  <c r="AB3" i="4"/>
  <c r="AY72" i="4" s="1"/>
  <c r="AB4" i="4"/>
  <c r="AB5" i="4"/>
  <c r="AY57" i="4"/>
  <c r="AY50" i="4"/>
  <c r="AY49" i="4"/>
  <c r="AY45" i="4"/>
  <c r="AY35" i="4"/>
  <c r="E35" i="4"/>
  <c r="F35" i="4" s="1"/>
  <c r="AY25" i="4"/>
  <c r="E23" i="4"/>
  <c r="F23" i="4" s="1"/>
  <c r="AY21" i="4"/>
  <c r="S21" i="4"/>
  <c r="AB13" i="4"/>
  <c r="AB17" i="4"/>
  <c r="AB16" i="4"/>
  <c r="AY10" i="4"/>
  <c r="Z10" i="4"/>
  <c r="AY3" i="4"/>
  <c r="S42" i="4"/>
  <c r="S43" i="4"/>
  <c r="S50" i="4"/>
  <c r="S51" i="4"/>
  <c r="S52" i="4"/>
  <c r="S54" i="4"/>
  <c r="S55" i="4"/>
  <c r="S53" i="4"/>
  <c r="S56" i="4"/>
  <c r="S57" i="4"/>
  <c r="S58" i="4"/>
  <c r="S59" i="4"/>
  <c r="S60" i="4"/>
  <c r="S61" i="4"/>
  <c r="S62" i="4"/>
  <c r="S64" i="4"/>
  <c r="S65" i="4"/>
  <c r="S66" i="4"/>
  <c r="S67" i="4"/>
  <c r="S68" i="4"/>
  <c r="S69" i="4"/>
  <c r="S63" i="4"/>
  <c r="S75" i="4"/>
  <c r="S76" i="4"/>
  <c r="S78" i="4"/>
  <c r="S72" i="4"/>
  <c r="S73" i="4"/>
  <c r="S74" i="4"/>
  <c r="S41" i="4"/>
  <c r="S44" i="4"/>
  <c r="S45" i="4"/>
  <c r="S46" i="4"/>
  <c r="S47" i="4"/>
  <c r="S70" i="4"/>
  <c r="S49" i="4"/>
  <c r="S82" i="4"/>
  <c r="S79" i="4"/>
  <c r="S81" i="4"/>
  <c r="S80" i="4"/>
  <c r="S40" i="4"/>
  <c r="S29" i="4"/>
  <c r="S27" i="4"/>
  <c r="S23" i="4"/>
  <c r="S28" i="4"/>
  <c r="S24" i="4"/>
  <c r="S22" i="4"/>
  <c r="S26" i="4"/>
  <c r="S30" i="4"/>
  <c r="S31" i="4"/>
  <c r="S32" i="4"/>
  <c r="S33" i="4"/>
  <c r="S34" i="4"/>
  <c r="S35" i="4"/>
  <c r="S38" i="4"/>
  <c r="S37" i="4"/>
  <c r="S39" i="4"/>
  <c r="S36" i="4"/>
  <c r="S48" i="4"/>
  <c r="S71" i="4"/>
  <c r="S77" i="4"/>
  <c r="S83" i="4"/>
  <c r="S25" i="4"/>
  <c r="C7" i="4"/>
  <c r="E70" i="4"/>
  <c r="F70" i="4" s="1"/>
  <c r="F16" i="4"/>
  <c r="C17" i="4"/>
  <c r="Q22" i="4"/>
  <c r="Q23" i="4"/>
  <c r="Q24" i="4"/>
  <c r="Q25" i="4"/>
  <c r="Q26" i="4"/>
  <c r="Q27" i="4"/>
  <c r="Q28" i="4"/>
  <c r="Q29" i="4"/>
  <c r="Q30" i="4"/>
  <c r="Q31" i="4"/>
  <c r="Q48" i="4"/>
  <c r="Q71" i="4"/>
  <c r="Q77" i="4"/>
  <c r="Q83" i="4"/>
  <c r="Q32" i="4"/>
  <c r="Q34" i="4"/>
  <c r="Q33" i="4"/>
  <c r="Q35" i="4"/>
  <c r="Q36" i="4"/>
  <c r="Q38" i="4"/>
  <c r="Q39" i="4"/>
  <c r="Q40" i="4"/>
  <c r="Q41" i="4"/>
  <c r="Q42" i="4"/>
  <c r="Q43" i="4"/>
  <c r="Q37" i="4"/>
  <c r="Q21" i="4"/>
  <c r="Q50" i="4"/>
  <c r="Q51" i="4"/>
  <c r="Q52" i="4"/>
  <c r="Q54" i="4"/>
  <c r="Q55" i="4"/>
  <c r="Q53" i="4"/>
  <c r="Q56" i="4"/>
  <c r="Q57" i="4"/>
  <c r="Q58" i="4"/>
  <c r="Q59" i="4"/>
  <c r="Q60" i="4"/>
  <c r="Q61" i="4"/>
  <c r="Q62" i="4"/>
  <c r="Q64" i="4"/>
  <c r="Q65" i="4"/>
  <c r="Q66" i="4"/>
  <c r="Q67" i="4"/>
  <c r="Q68" i="4"/>
  <c r="Q69" i="4"/>
  <c r="Q63" i="4"/>
  <c r="Q75" i="4"/>
  <c r="Q76" i="4"/>
  <c r="Q78" i="4"/>
  <c r="Q44" i="4"/>
  <c r="Q45" i="4"/>
  <c r="Q46" i="4"/>
  <c r="Q47" i="4"/>
  <c r="Q49" i="4"/>
  <c r="Q70" i="4"/>
  <c r="Q80" i="4"/>
  <c r="Q79" i="4"/>
  <c r="Q81" i="4"/>
  <c r="Q82" i="4"/>
  <c r="Q72" i="4"/>
  <c r="Q73" i="4"/>
  <c r="Q74" i="4"/>
  <c r="Q83" i="1"/>
  <c r="Q77" i="1"/>
  <c r="Q71" i="1"/>
  <c r="Q53" i="1"/>
  <c r="Q48" i="1"/>
  <c r="I48" i="1"/>
  <c r="Q43" i="1"/>
  <c r="Q42" i="1"/>
  <c r="Q41" i="1"/>
  <c r="Q40" i="1"/>
  <c r="K40" i="1"/>
  <c r="Q39" i="1"/>
  <c r="E39" i="1"/>
  <c r="F39" i="1"/>
  <c r="G39" i="1" s="1"/>
  <c r="I39" i="1" s="1"/>
  <c r="Q38" i="1"/>
  <c r="E38" i="1"/>
  <c r="F38" i="1" s="1"/>
  <c r="G38" i="1" s="1"/>
  <c r="I38" i="1" s="1"/>
  <c r="Q36" i="1"/>
  <c r="E36" i="1"/>
  <c r="F36" i="1"/>
  <c r="G36" i="1" s="1"/>
  <c r="I36" i="1" s="1"/>
  <c r="Q35" i="1"/>
  <c r="E35" i="1"/>
  <c r="F35" i="1"/>
  <c r="G35" i="1"/>
  <c r="I35" i="1" s="1"/>
  <c r="Q34" i="1"/>
  <c r="E34" i="1"/>
  <c r="F34" i="1"/>
  <c r="G34" i="1" s="1"/>
  <c r="I34" i="1" s="1"/>
  <c r="Q33" i="1"/>
  <c r="E33" i="1"/>
  <c r="F33" i="1" s="1"/>
  <c r="G33" i="1" s="1"/>
  <c r="I33" i="1" s="1"/>
  <c r="Q32" i="1"/>
  <c r="E32" i="1"/>
  <c r="F32" i="1" s="1"/>
  <c r="G32" i="1" s="1"/>
  <c r="I32" i="1" s="1"/>
  <c r="Q31" i="1"/>
  <c r="E31" i="1"/>
  <c r="F31" i="1" s="1"/>
  <c r="G31" i="1"/>
  <c r="I31" i="1" s="1"/>
  <c r="Q30" i="1"/>
  <c r="E30" i="1"/>
  <c r="F30" i="1"/>
  <c r="G30" i="1" s="1"/>
  <c r="I30" i="1" s="1"/>
  <c r="Q29" i="1"/>
  <c r="E29" i="1"/>
  <c r="F29" i="1" s="1"/>
  <c r="G29" i="1" s="1"/>
  <c r="I29" i="1" s="1"/>
  <c r="Q28" i="1"/>
  <c r="E28" i="1"/>
  <c r="F28" i="1"/>
  <c r="G28" i="1" s="1"/>
  <c r="I28" i="1"/>
  <c r="Q27" i="1"/>
  <c r="E27" i="1"/>
  <c r="F27" i="1"/>
  <c r="G27" i="1"/>
  <c r="I27" i="1" s="1"/>
  <c r="Q26" i="1"/>
  <c r="E26" i="1"/>
  <c r="F26" i="1"/>
  <c r="G26" i="1"/>
  <c r="I26" i="1" s="1"/>
  <c r="Q25" i="1"/>
  <c r="E25" i="1"/>
  <c r="F25" i="1" s="1"/>
  <c r="G25" i="1" s="1"/>
  <c r="I25" i="1" s="1"/>
  <c r="Q24" i="1"/>
  <c r="E24" i="1"/>
  <c r="F24" i="1" s="1"/>
  <c r="G24" i="1" s="1"/>
  <c r="I24" i="1" s="1"/>
  <c r="Q23" i="1"/>
  <c r="E23" i="1"/>
  <c r="F23" i="1" s="1"/>
  <c r="G23" i="1"/>
  <c r="I23" i="1"/>
  <c r="Q22" i="1"/>
  <c r="E22" i="1"/>
  <c r="F22" i="1"/>
  <c r="G22" i="1" s="1"/>
  <c r="I22" i="1" s="1"/>
  <c r="G65" i="3"/>
  <c r="C65" i="3"/>
  <c r="E65" i="3" s="1"/>
  <c r="G33" i="3"/>
  <c r="C33" i="3" s="1"/>
  <c r="E33" i="3" s="1"/>
  <c r="G32" i="3"/>
  <c r="C32" i="3"/>
  <c r="E32" i="3" s="1"/>
  <c r="G31" i="3"/>
  <c r="C31" i="3" s="1"/>
  <c r="E31" i="3" s="1"/>
  <c r="G30" i="3"/>
  <c r="C30" i="3" s="1"/>
  <c r="E30" i="3" s="1"/>
  <c r="G29" i="3"/>
  <c r="C29" i="3" s="1"/>
  <c r="E29" i="3" s="1"/>
  <c r="G64" i="3"/>
  <c r="C64" i="3" s="1"/>
  <c r="G28" i="3"/>
  <c r="C28" i="3" s="1"/>
  <c r="E28" i="3" s="1"/>
  <c r="G27" i="3"/>
  <c r="C27" i="3"/>
  <c r="E27" i="3" s="1"/>
  <c r="G63" i="3"/>
  <c r="C63" i="3"/>
  <c r="E63" i="3" s="1"/>
  <c r="G62" i="3"/>
  <c r="C62" i="3"/>
  <c r="E62" i="3" s="1"/>
  <c r="G61" i="3"/>
  <c r="C61" i="3"/>
  <c r="E61" i="3" s="1"/>
  <c r="G60" i="3"/>
  <c r="C60" i="3" s="1"/>
  <c r="E60" i="3" s="1"/>
  <c r="G26" i="3"/>
  <c r="C26" i="3" s="1"/>
  <c r="E26" i="3"/>
  <c r="G25" i="3"/>
  <c r="C25" i="3" s="1"/>
  <c r="E25" i="3" s="1"/>
  <c r="G24" i="3"/>
  <c r="C24" i="3" s="1"/>
  <c r="E24" i="3" s="1"/>
  <c r="G23" i="3"/>
  <c r="C23" i="3"/>
  <c r="E23" i="3"/>
  <c r="G59" i="3"/>
  <c r="C59" i="3"/>
  <c r="E59" i="3" s="1"/>
  <c r="G58" i="3"/>
  <c r="C58" i="3"/>
  <c r="E58" i="3" s="1"/>
  <c r="G22" i="3"/>
  <c r="C22" i="3"/>
  <c r="E22" i="3" s="1"/>
  <c r="G21" i="3"/>
  <c r="C21" i="3" s="1"/>
  <c r="E21" i="3" s="1"/>
  <c r="G20" i="3"/>
  <c r="C20" i="3" s="1"/>
  <c r="E20" i="3" s="1"/>
  <c r="G19" i="3"/>
  <c r="C19" i="3" s="1"/>
  <c r="E19" i="3" s="1"/>
  <c r="G18" i="3"/>
  <c r="C18" i="3" s="1"/>
  <c r="E18" i="3" s="1"/>
  <c r="G57" i="3"/>
  <c r="C57" i="3"/>
  <c r="E57" i="3"/>
  <c r="G17" i="3"/>
  <c r="C17" i="3"/>
  <c r="E17" i="3" s="1"/>
  <c r="G56" i="3"/>
  <c r="C56" i="3"/>
  <c r="E56" i="3" s="1"/>
  <c r="G16" i="3"/>
  <c r="C16" i="3"/>
  <c r="E16" i="3" s="1"/>
  <c r="G55" i="3"/>
  <c r="C55" i="3" s="1"/>
  <c r="E55" i="3" s="1"/>
  <c r="G15" i="3"/>
  <c r="C15" i="3" s="1"/>
  <c r="E15" i="3" s="1"/>
  <c r="G14" i="3"/>
  <c r="C14" i="3" s="1"/>
  <c r="E14" i="3" s="1"/>
  <c r="G13" i="3"/>
  <c r="C13" i="3" s="1"/>
  <c r="E13" i="3" s="1"/>
  <c r="G12" i="3"/>
  <c r="C12" i="3"/>
  <c r="E12" i="3"/>
  <c r="G54" i="3"/>
  <c r="C54" i="3"/>
  <c r="E54" i="3" s="1"/>
  <c r="G53" i="3"/>
  <c r="C53" i="3"/>
  <c r="E53" i="3" s="1"/>
  <c r="G52" i="3"/>
  <c r="C52" i="3" s="1"/>
  <c r="E52" i="3" s="1"/>
  <c r="G51" i="3"/>
  <c r="C51" i="3" s="1"/>
  <c r="E51" i="3" s="1"/>
  <c r="G50" i="3"/>
  <c r="C50" i="3" s="1"/>
  <c r="E50" i="3" s="1"/>
  <c r="G49" i="3"/>
  <c r="C49" i="3" s="1"/>
  <c r="G11" i="3"/>
  <c r="C11" i="3" s="1"/>
  <c r="E11" i="3"/>
  <c r="G48" i="3"/>
  <c r="C48" i="3"/>
  <c r="E48" i="3" s="1"/>
  <c r="G47" i="3"/>
  <c r="C47" i="3"/>
  <c r="E47" i="3" s="1"/>
  <c r="G46" i="3"/>
  <c r="C46" i="3"/>
  <c r="E46" i="3" s="1"/>
  <c r="G45" i="3"/>
  <c r="C45" i="3" s="1"/>
  <c r="E45" i="3" s="1"/>
  <c r="G44" i="3"/>
  <c r="C44" i="3" s="1"/>
  <c r="G43" i="3"/>
  <c r="C43" i="3" s="1"/>
  <c r="E43" i="3"/>
  <c r="G42" i="3"/>
  <c r="C42" i="3" s="1"/>
  <c r="E42" i="3"/>
  <c r="G41" i="3"/>
  <c r="C41" i="3" s="1"/>
  <c r="E41" i="3"/>
  <c r="G40" i="3"/>
  <c r="C40" i="3"/>
  <c r="E40" i="3" s="1"/>
  <c r="G39" i="3"/>
  <c r="C39" i="3"/>
  <c r="E39" i="3" s="1"/>
  <c r="G38" i="3"/>
  <c r="C38" i="3"/>
  <c r="E38" i="3" s="1"/>
  <c r="G37" i="3"/>
  <c r="C37" i="3" s="1"/>
  <c r="E37" i="3" s="1"/>
  <c r="G36" i="3"/>
  <c r="C36" i="3" s="1"/>
  <c r="E36" i="3" s="1"/>
  <c r="G35" i="3"/>
  <c r="C35" i="3" s="1"/>
  <c r="E35" i="3" s="1"/>
  <c r="G34" i="3"/>
  <c r="C34" i="3" s="1"/>
  <c r="E34" i="3"/>
  <c r="H65" i="3"/>
  <c r="D65" i="3"/>
  <c r="B65" i="3"/>
  <c r="A65" i="3"/>
  <c r="H33" i="3"/>
  <c r="B33" i="3" s="1"/>
  <c r="D33" i="3"/>
  <c r="A33" i="3"/>
  <c r="H32" i="3"/>
  <c r="D32" i="3"/>
  <c r="B32" i="3"/>
  <c r="A32" i="3"/>
  <c r="H31" i="3"/>
  <c r="B31" i="3" s="1"/>
  <c r="D31" i="3"/>
  <c r="A31" i="3"/>
  <c r="H30" i="3"/>
  <c r="D30" i="3"/>
  <c r="B30" i="3"/>
  <c r="A30" i="3"/>
  <c r="H29" i="3"/>
  <c r="B29" i="3" s="1"/>
  <c r="D29" i="3"/>
  <c r="A29" i="3"/>
  <c r="H64" i="3"/>
  <c r="D64" i="3"/>
  <c r="B64" i="3"/>
  <c r="A64" i="3"/>
  <c r="H28" i="3"/>
  <c r="B28" i="3" s="1"/>
  <c r="D28" i="3"/>
  <c r="A28" i="3"/>
  <c r="H27" i="3"/>
  <c r="D27" i="3"/>
  <c r="B27" i="3"/>
  <c r="A27" i="3"/>
  <c r="H63" i="3"/>
  <c r="B63" i="3" s="1"/>
  <c r="D63" i="3"/>
  <c r="A63" i="3"/>
  <c r="H62" i="3"/>
  <c r="D62" i="3"/>
  <c r="B62" i="3"/>
  <c r="A62" i="3"/>
  <c r="H61" i="3"/>
  <c r="B61" i="3" s="1"/>
  <c r="D61" i="3"/>
  <c r="A61" i="3"/>
  <c r="H60" i="3"/>
  <c r="D60" i="3"/>
  <c r="B60" i="3"/>
  <c r="A60" i="3"/>
  <c r="H26" i="3"/>
  <c r="B26" i="3" s="1"/>
  <c r="D26" i="3"/>
  <c r="A26" i="3"/>
  <c r="H25" i="3"/>
  <c r="D25" i="3"/>
  <c r="B25" i="3"/>
  <c r="A25" i="3"/>
  <c r="H24" i="3"/>
  <c r="B24" i="3" s="1"/>
  <c r="D24" i="3"/>
  <c r="A24" i="3"/>
  <c r="H23" i="3"/>
  <c r="D23" i="3"/>
  <c r="B23" i="3"/>
  <c r="A23" i="3"/>
  <c r="H59" i="3"/>
  <c r="B59" i="3" s="1"/>
  <c r="D59" i="3"/>
  <c r="A59" i="3"/>
  <c r="H58" i="3"/>
  <c r="D58" i="3"/>
  <c r="B58" i="3"/>
  <c r="A58" i="3"/>
  <c r="H22" i="3"/>
  <c r="B22" i="3" s="1"/>
  <c r="D22" i="3"/>
  <c r="A22" i="3"/>
  <c r="H21" i="3"/>
  <c r="D21" i="3"/>
  <c r="B21" i="3"/>
  <c r="A21" i="3"/>
  <c r="H20" i="3"/>
  <c r="B20" i="3" s="1"/>
  <c r="D20" i="3"/>
  <c r="A20" i="3"/>
  <c r="H19" i="3"/>
  <c r="D19" i="3"/>
  <c r="B19" i="3"/>
  <c r="A19" i="3"/>
  <c r="H18" i="3"/>
  <c r="B18" i="3" s="1"/>
  <c r="D18" i="3"/>
  <c r="A18" i="3"/>
  <c r="H57" i="3"/>
  <c r="D57" i="3"/>
  <c r="B57" i="3"/>
  <c r="A57" i="3"/>
  <c r="H17" i="3"/>
  <c r="B17" i="3" s="1"/>
  <c r="D17" i="3"/>
  <c r="A17" i="3"/>
  <c r="H56" i="3"/>
  <c r="D56" i="3"/>
  <c r="B56" i="3"/>
  <c r="A56" i="3"/>
  <c r="H16" i="3"/>
  <c r="B16" i="3" s="1"/>
  <c r="D16" i="3"/>
  <c r="A16" i="3"/>
  <c r="H55" i="3"/>
  <c r="D55" i="3"/>
  <c r="B55" i="3"/>
  <c r="A55" i="3"/>
  <c r="H15" i="3"/>
  <c r="B15" i="3" s="1"/>
  <c r="D15" i="3"/>
  <c r="A15" i="3"/>
  <c r="H14" i="3"/>
  <c r="D14" i="3"/>
  <c r="B14" i="3"/>
  <c r="A14" i="3"/>
  <c r="H13" i="3"/>
  <c r="B13" i="3" s="1"/>
  <c r="D13" i="3"/>
  <c r="A13" i="3"/>
  <c r="H12" i="3"/>
  <c r="D12" i="3"/>
  <c r="B12" i="3"/>
  <c r="A12" i="3"/>
  <c r="H54" i="3"/>
  <c r="B54" i="3" s="1"/>
  <c r="D54" i="3"/>
  <c r="A54" i="3"/>
  <c r="H53" i="3"/>
  <c r="D53" i="3"/>
  <c r="B53" i="3"/>
  <c r="A53" i="3"/>
  <c r="H52" i="3"/>
  <c r="B52" i="3" s="1"/>
  <c r="D52" i="3"/>
  <c r="A52" i="3"/>
  <c r="H51" i="3"/>
  <c r="D51" i="3"/>
  <c r="B51" i="3"/>
  <c r="A51" i="3"/>
  <c r="H50" i="3"/>
  <c r="B50" i="3" s="1"/>
  <c r="D50" i="3"/>
  <c r="A50" i="3"/>
  <c r="H49" i="3"/>
  <c r="D49" i="3"/>
  <c r="B49" i="3"/>
  <c r="A49" i="3"/>
  <c r="H11" i="3"/>
  <c r="B11" i="3" s="1"/>
  <c r="D11" i="3"/>
  <c r="A11" i="3"/>
  <c r="H48" i="3"/>
  <c r="D48" i="3"/>
  <c r="B48" i="3"/>
  <c r="A48" i="3"/>
  <c r="H47" i="3"/>
  <c r="B47" i="3" s="1"/>
  <c r="D47" i="3"/>
  <c r="A47" i="3"/>
  <c r="H46" i="3"/>
  <c r="D46" i="3"/>
  <c r="B46" i="3"/>
  <c r="A46" i="3"/>
  <c r="H45" i="3"/>
  <c r="B45" i="3" s="1"/>
  <c r="D45" i="3"/>
  <c r="A45" i="3"/>
  <c r="H44" i="3"/>
  <c r="D44" i="3"/>
  <c r="B44" i="3"/>
  <c r="A44" i="3"/>
  <c r="H43" i="3"/>
  <c r="B43" i="3" s="1"/>
  <c r="D43" i="3"/>
  <c r="A43" i="3"/>
  <c r="H42" i="3"/>
  <c r="D42" i="3"/>
  <c r="B42" i="3"/>
  <c r="A42" i="3"/>
  <c r="H41" i="3"/>
  <c r="B41" i="3" s="1"/>
  <c r="D41" i="3"/>
  <c r="A41" i="3"/>
  <c r="H40" i="3"/>
  <c r="D40" i="3"/>
  <c r="B40" i="3"/>
  <c r="A40" i="3"/>
  <c r="H39" i="3"/>
  <c r="B39" i="3" s="1"/>
  <c r="D39" i="3"/>
  <c r="A39" i="3"/>
  <c r="H38" i="3"/>
  <c r="D38" i="3"/>
  <c r="B38" i="3"/>
  <c r="A38" i="3"/>
  <c r="H37" i="3"/>
  <c r="B37" i="3" s="1"/>
  <c r="D37" i="3"/>
  <c r="A37" i="3"/>
  <c r="H36" i="3"/>
  <c r="B36" i="3" s="1"/>
  <c r="D36" i="3"/>
  <c r="A36" i="3"/>
  <c r="H35" i="3"/>
  <c r="B35" i="3" s="1"/>
  <c r="D35" i="3"/>
  <c r="A35" i="3"/>
  <c r="H34" i="3"/>
  <c r="D34" i="3"/>
  <c r="B34" i="3"/>
  <c r="A34" i="3"/>
  <c r="J82" i="1"/>
  <c r="Q82" i="1"/>
  <c r="Q79" i="1"/>
  <c r="Q81" i="1"/>
  <c r="K75" i="1"/>
  <c r="Q75" i="1"/>
  <c r="K76" i="1"/>
  <c r="Q76" i="1"/>
  <c r="Q78" i="1"/>
  <c r="J80" i="1"/>
  <c r="Q80" i="1"/>
  <c r="K72" i="1"/>
  <c r="Q72" i="1"/>
  <c r="K73" i="1"/>
  <c r="Q73" i="1"/>
  <c r="Q74" i="1"/>
  <c r="F16" i="1"/>
  <c r="F17" i="1" s="1"/>
  <c r="C17" i="1"/>
  <c r="J70" i="1"/>
  <c r="Q70" i="1"/>
  <c r="K63" i="1"/>
  <c r="Q63" i="1"/>
  <c r="J45" i="1"/>
  <c r="Q45" i="1"/>
  <c r="K68" i="1"/>
  <c r="Q68" i="1"/>
  <c r="Q69" i="1"/>
  <c r="E128" i="2"/>
  <c r="F128" i="2" s="1"/>
  <c r="E133" i="2"/>
  <c r="F133" i="2"/>
  <c r="E134" i="2"/>
  <c r="F134" i="2"/>
  <c r="P134" i="2" s="1"/>
  <c r="G134" i="2"/>
  <c r="J134" i="2" s="1"/>
  <c r="E135" i="2"/>
  <c r="F135" i="2"/>
  <c r="E136" i="2"/>
  <c r="F136" i="2" s="1"/>
  <c r="E137" i="2"/>
  <c r="F137" i="2"/>
  <c r="E152" i="2"/>
  <c r="F152" i="2" s="1"/>
  <c r="P152" i="2" s="1"/>
  <c r="E153" i="2"/>
  <c r="F153" i="2"/>
  <c r="P153" i="2" s="1"/>
  <c r="E146" i="2"/>
  <c r="F146" i="2" s="1"/>
  <c r="E147" i="2"/>
  <c r="F147" i="2" s="1"/>
  <c r="E148" i="2"/>
  <c r="F148" i="2"/>
  <c r="E149" i="2"/>
  <c r="F149" i="2" s="1"/>
  <c r="E150" i="2"/>
  <c r="F150" i="2"/>
  <c r="P150" i="2" s="1"/>
  <c r="R150" i="2" s="1"/>
  <c r="E151" i="2"/>
  <c r="F151" i="2"/>
  <c r="Q152" i="2"/>
  <c r="Q153" i="2"/>
  <c r="C19" i="2"/>
  <c r="E144" i="2"/>
  <c r="F144" i="2" s="1"/>
  <c r="P144" i="2" s="1"/>
  <c r="E143" i="2"/>
  <c r="F143" i="2" s="1"/>
  <c r="P143" i="2" s="1"/>
  <c r="E142" i="2"/>
  <c r="F142" i="2" s="1"/>
  <c r="E141" i="2"/>
  <c r="F141" i="2" s="1"/>
  <c r="E140" i="2"/>
  <c r="F140" i="2" s="1"/>
  <c r="E21" i="2"/>
  <c r="F21" i="2"/>
  <c r="P21" i="2" s="1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F15" i="2"/>
  <c r="F16" i="2"/>
  <c r="E107" i="2"/>
  <c r="F107" i="2" s="1"/>
  <c r="G107" i="2" s="1"/>
  <c r="I107" i="2" s="1"/>
  <c r="E120" i="2"/>
  <c r="F120" i="2"/>
  <c r="P120" i="2" s="1"/>
  <c r="R120" i="2" s="1"/>
  <c r="G120" i="2"/>
  <c r="J120" i="2" s="1"/>
  <c r="E121" i="2"/>
  <c r="F121" i="2"/>
  <c r="P121" i="2"/>
  <c r="R121" i="2" s="1"/>
  <c r="G121" i="2"/>
  <c r="J121" i="2" s="1"/>
  <c r="E122" i="2"/>
  <c r="F122" i="2" s="1"/>
  <c r="P101" i="2"/>
  <c r="P102" i="2"/>
  <c r="P103" i="2"/>
  <c r="P104" i="2"/>
  <c r="P105" i="2"/>
  <c r="P106" i="2"/>
  <c r="P123" i="2"/>
  <c r="P124" i="2"/>
  <c r="P125" i="2"/>
  <c r="P126" i="2"/>
  <c r="P127" i="2"/>
  <c r="P129" i="2"/>
  <c r="P130" i="2"/>
  <c r="P131" i="2"/>
  <c r="P132" i="2"/>
  <c r="P138" i="2"/>
  <c r="P139" i="2"/>
  <c r="P145" i="2"/>
  <c r="P114" i="2"/>
  <c r="P115" i="2"/>
  <c r="P116" i="2"/>
  <c r="P117" i="2"/>
  <c r="P118" i="2"/>
  <c r="P119" i="2"/>
  <c r="P108" i="2"/>
  <c r="P109" i="2"/>
  <c r="P110" i="2"/>
  <c r="P111" i="2"/>
  <c r="P112" i="2"/>
  <c r="P113" i="2"/>
  <c r="C18" i="2"/>
  <c r="Q21" i="2"/>
  <c r="Q107" i="2"/>
  <c r="Q146" i="2"/>
  <c r="Q147" i="2"/>
  <c r="Q148" i="2"/>
  <c r="Q149" i="2"/>
  <c r="Q150" i="2"/>
  <c r="Q151" i="2"/>
  <c r="Q134" i="2"/>
  <c r="Q135" i="2"/>
  <c r="Q136" i="2"/>
  <c r="Q137" i="2"/>
  <c r="Q140" i="2"/>
  <c r="Q141" i="2"/>
  <c r="Q142" i="2"/>
  <c r="Q143" i="2"/>
  <c r="Q144" i="2"/>
  <c r="Q133" i="2"/>
  <c r="Q128" i="2"/>
  <c r="Q121" i="2"/>
  <c r="Q122" i="2"/>
  <c r="Q120" i="2"/>
  <c r="Q46" i="1"/>
  <c r="Q47" i="1"/>
  <c r="Q44" i="1"/>
  <c r="J46" i="1"/>
  <c r="J47" i="1"/>
  <c r="Q49" i="1"/>
  <c r="Q50" i="1"/>
  <c r="Q56" i="1"/>
  <c r="Q57" i="1"/>
  <c r="Q58" i="1"/>
  <c r="Q59" i="1"/>
  <c r="Q60" i="1"/>
  <c r="K57" i="1"/>
  <c r="K58" i="1"/>
  <c r="K59" i="1"/>
  <c r="Q51" i="1"/>
  <c r="Q52" i="1"/>
  <c r="Q54" i="1"/>
  <c r="Q55" i="1"/>
  <c r="K51" i="1"/>
  <c r="K52" i="1"/>
  <c r="K54" i="1"/>
  <c r="Q61" i="1"/>
  <c r="Q62" i="1"/>
  <c r="Q64" i="1"/>
  <c r="Q65" i="1"/>
  <c r="Q66" i="1"/>
  <c r="Q67" i="1"/>
  <c r="K62" i="1"/>
  <c r="K64" i="1"/>
  <c r="K66" i="1"/>
  <c r="K67" i="1"/>
  <c r="Q37" i="1"/>
  <c r="I37" i="1"/>
  <c r="Q21" i="1"/>
  <c r="P107" i="2"/>
  <c r="G152" i="2"/>
  <c r="J152" i="2" s="1"/>
  <c r="P133" i="2"/>
  <c r="R133" i="2"/>
  <c r="G133" i="2"/>
  <c r="J133" i="2"/>
  <c r="G150" i="2"/>
  <c r="G135" i="2"/>
  <c r="R135" i="2" s="1"/>
  <c r="J135" i="2"/>
  <c r="P135" i="2"/>
  <c r="Z70" i="4"/>
  <c r="G70" i="4"/>
  <c r="Z35" i="4"/>
  <c r="G35" i="4"/>
  <c r="E62" i="4"/>
  <c r="F62" i="4" s="1"/>
  <c r="E55" i="4"/>
  <c r="F55" i="4"/>
  <c r="E26" i="4"/>
  <c r="F26" i="4"/>
  <c r="E42" i="4"/>
  <c r="F42" i="4" s="1"/>
  <c r="E84" i="4"/>
  <c r="F84" i="4"/>
  <c r="AB2" i="4"/>
  <c r="AB15" i="4"/>
  <c r="BL61" i="4" s="1"/>
  <c r="E83" i="4"/>
  <c r="F83" i="4"/>
  <c r="Z83" i="4" s="1"/>
  <c r="G83" i="4"/>
  <c r="I83" i="4" s="1"/>
  <c r="E48" i="4"/>
  <c r="F48" i="4" s="1"/>
  <c r="G48" i="4" s="1"/>
  <c r="I48" i="4" s="1"/>
  <c r="E51" i="4"/>
  <c r="F51" i="4" s="1"/>
  <c r="G51" i="4" s="1"/>
  <c r="E50" i="4"/>
  <c r="F50" i="4" s="1"/>
  <c r="G50" i="4" s="1"/>
  <c r="G49" i="4"/>
  <c r="E43" i="4"/>
  <c r="F43" i="4" s="1"/>
  <c r="E37" i="4"/>
  <c r="F37" i="4" s="1"/>
  <c r="E29" i="4"/>
  <c r="F29" i="4" s="1"/>
  <c r="E21" i="4"/>
  <c r="F21" i="4"/>
  <c r="Z21" i="4" s="1"/>
  <c r="E49" i="4"/>
  <c r="F49" i="4"/>
  <c r="E52" i="4"/>
  <c r="F52" i="4"/>
  <c r="E45" i="4"/>
  <c r="F45" i="4"/>
  <c r="E41" i="4"/>
  <c r="F41" i="4"/>
  <c r="G41" i="4" s="1"/>
  <c r="E33" i="4"/>
  <c r="F33" i="4" s="1"/>
  <c r="E25" i="4"/>
  <c r="F25" i="4"/>
  <c r="G25" i="4" s="1"/>
  <c r="G26" i="4"/>
  <c r="E34" i="4"/>
  <c r="F34" i="4"/>
  <c r="BL72" i="4"/>
  <c r="BL70" i="4"/>
  <c r="D11" i="4"/>
  <c r="Z52" i="4"/>
  <c r="AU49" i="4"/>
  <c r="Z49" i="4"/>
  <c r="BL69" i="4"/>
  <c r="BL63" i="4"/>
  <c r="BL57" i="4"/>
  <c r="BL53" i="4"/>
  <c r="BL52" i="4"/>
  <c r="BL46" i="4"/>
  <c r="BL71" i="4"/>
  <c r="BL51" i="4"/>
  <c r="BL28" i="4"/>
  <c r="BL67" i="4"/>
  <c r="BL58" i="4"/>
  <c r="BL40" i="4"/>
  <c r="BL31" i="4"/>
  <c r="BL47" i="4"/>
  <c r="BL43" i="4"/>
  <c r="BL38" i="4"/>
  <c r="BL29" i="4"/>
  <c r="BL42" i="4"/>
  <c r="BL26" i="4"/>
  <c r="BL45" i="4"/>
  <c r="BL44" i="4"/>
  <c r="BL37" i="4"/>
  <c r="BL13" i="4"/>
  <c r="BL30" i="4"/>
  <c r="BL8" i="4"/>
  <c r="BL18" i="4"/>
  <c r="BL12" i="4"/>
  <c r="BL11" i="4"/>
  <c r="BL27" i="4"/>
  <c r="BL20" i="4"/>
  <c r="BL15" i="4"/>
  <c r="BL6" i="4"/>
  <c r="AU42" i="4"/>
  <c r="Z62" i="4"/>
  <c r="AU62" i="4"/>
  <c r="G62" i="4"/>
  <c r="K41" i="4"/>
  <c r="Z34" i="4"/>
  <c r="G21" i="4"/>
  <c r="AU21" i="4"/>
  <c r="Z41" i="4"/>
  <c r="J49" i="4"/>
  <c r="J150" i="2"/>
  <c r="I25" i="4"/>
  <c r="Z50" i="4"/>
  <c r="AU50" i="4"/>
  <c r="I35" i="4"/>
  <c r="Z29" i="4"/>
  <c r="G34" i="4"/>
  <c r="AU83" i="4"/>
  <c r="AU45" i="4"/>
  <c r="Z45" i="4"/>
  <c r="G45" i="4"/>
  <c r="Z26" i="4"/>
  <c r="AU26" i="4"/>
  <c r="Z48" i="4"/>
  <c r="AU48" i="4"/>
  <c r="Z25" i="4"/>
  <c r="AU25" i="4"/>
  <c r="Z55" i="4"/>
  <c r="AU55" i="4"/>
  <c r="G55" i="4"/>
  <c r="J70" i="4"/>
  <c r="I26" i="4"/>
  <c r="Z43" i="4"/>
  <c r="AT55" i="4"/>
  <c r="AT26" i="4"/>
  <c r="H21" i="4"/>
  <c r="BK44" i="4"/>
  <c r="BJ44" i="4" s="1"/>
  <c r="BI44" i="4" s="1"/>
  <c r="BH44" i="4" s="1"/>
  <c r="BG44" i="4" s="1"/>
  <c r="BF44" i="4" s="1"/>
  <c r="BE44" i="4" s="1"/>
  <c r="BD44" i="4" s="1"/>
  <c r="BC44" i="4" s="1"/>
  <c r="BK31" i="4"/>
  <c r="BJ31" i="4"/>
  <c r="BI31" i="4"/>
  <c r="BH31" i="4" s="1"/>
  <c r="BG31" i="4" s="1"/>
  <c r="BF31" i="4" s="1"/>
  <c r="AT83" i="4"/>
  <c r="AS83" i="4" s="1"/>
  <c r="AR83" i="4" s="1"/>
  <c r="AQ83" i="4"/>
  <c r="AP83" i="4" s="1"/>
  <c r="AO83" i="4" s="1"/>
  <c r="AN83" i="4" s="1"/>
  <c r="AM83" i="4" s="1"/>
  <c r="AL83" i="4" s="1"/>
  <c r="BK30" i="4"/>
  <c r="BJ30" i="4" s="1"/>
  <c r="BI30" i="4" s="1"/>
  <c r="BH30" i="4" s="1"/>
  <c r="BG30" i="4" s="1"/>
  <c r="BF30" i="4" s="1"/>
  <c r="BE30" i="4" s="1"/>
  <c r="BD30" i="4" s="1"/>
  <c r="BC30" i="4" s="1"/>
  <c r="BK45" i="4"/>
  <c r="BJ45" i="4"/>
  <c r="BI45" i="4" s="1"/>
  <c r="BH45" i="4"/>
  <c r="BG45" i="4" s="1"/>
  <c r="BF45" i="4" s="1"/>
  <c r="BE45" i="4" s="1"/>
  <c r="BD45" i="4" s="1"/>
  <c r="BC45" i="4" s="1"/>
  <c r="BK29" i="4"/>
  <c r="BJ29" i="4"/>
  <c r="BI29" i="4" s="1"/>
  <c r="BH29" i="4" s="1"/>
  <c r="BG29" i="4" s="1"/>
  <c r="BF29" i="4" s="1"/>
  <c r="BE29" i="4" s="1"/>
  <c r="BD29" i="4" s="1"/>
  <c r="BC29" i="4" s="1"/>
  <c r="BK28" i="4"/>
  <c r="BJ28" i="4" s="1"/>
  <c r="BI28" i="4" s="1"/>
  <c r="BH28" i="4"/>
  <c r="BG28" i="4"/>
  <c r="BF28" i="4" s="1"/>
  <c r="BE28" i="4" s="1"/>
  <c r="BD28" i="4" s="1"/>
  <c r="BC28" i="4" s="1"/>
  <c r="BK52" i="4"/>
  <c r="BJ52" i="4"/>
  <c r="BI52" i="4"/>
  <c r="BH52" i="4" s="1"/>
  <c r="BG52" i="4" s="1"/>
  <c r="BF52" i="4" s="1"/>
  <c r="BE52" i="4" s="1"/>
  <c r="BD52" i="4" s="1"/>
  <c r="BC52" i="4" s="1"/>
  <c r="BK63" i="4"/>
  <c r="BJ63" i="4"/>
  <c r="BI63" i="4"/>
  <c r="BH63" i="4" s="1"/>
  <c r="BG63" i="4" s="1"/>
  <c r="BF63" i="4" s="1"/>
  <c r="BE63" i="4"/>
  <c r="BD63" i="4" s="1"/>
  <c r="BC63" i="4" s="1"/>
  <c r="AT49" i="4"/>
  <c r="AS49" i="4"/>
  <c r="AR49" i="4" s="1"/>
  <c r="AQ49" i="4"/>
  <c r="AP49" i="4" s="1"/>
  <c r="AO49" i="4" s="1"/>
  <c r="AN49" i="4" s="1"/>
  <c r="AM49" i="4" s="1"/>
  <c r="AL49" i="4" s="1"/>
  <c r="K62" i="4"/>
  <c r="BK15" i="4"/>
  <c r="BJ15" i="4"/>
  <c r="BI15" i="4" s="1"/>
  <c r="BH15" i="4" s="1"/>
  <c r="BG15" i="4"/>
  <c r="BF15" i="4" s="1"/>
  <c r="BE15" i="4" s="1"/>
  <c r="BD15" i="4" s="1"/>
  <c r="BC15" i="4" s="1"/>
  <c r="BB15" i="4" s="1"/>
  <c r="BK20" i="4"/>
  <c r="BK38" i="4"/>
  <c r="BJ38" i="4" s="1"/>
  <c r="BI38" i="4" s="1"/>
  <c r="BH38" i="4" s="1"/>
  <c r="BG38" i="4" s="1"/>
  <c r="BF38" i="4" s="1"/>
  <c r="BE38" i="4" s="1"/>
  <c r="BD38" i="4" s="1"/>
  <c r="BC38" i="4"/>
  <c r="BK51" i="4"/>
  <c r="BJ51" i="4"/>
  <c r="BI51" i="4" s="1"/>
  <c r="BH51" i="4" s="1"/>
  <c r="BG51" i="4" s="1"/>
  <c r="BF51" i="4" s="1"/>
  <c r="BE51" i="4" s="1"/>
  <c r="BD51" i="4" s="1"/>
  <c r="BC51" i="4" s="1"/>
  <c r="BK69" i="4"/>
  <c r="BJ69" i="4"/>
  <c r="BI69" i="4" s="1"/>
  <c r="BH69" i="4" s="1"/>
  <c r="BG69" i="4" s="1"/>
  <c r="BF69" i="4" s="1"/>
  <c r="BE69" i="4" s="1"/>
  <c r="BD69" i="4" s="1"/>
  <c r="BC69" i="4" s="1"/>
  <c r="AT62" i="4"/>
  <c r="AS62" i="4" s="1"/>
  <c r="AR62" i="4" s="1"/>
  <c r="AQ62" i="4" s="1"/>
  <c r="AP62" i="4" s="1"/>
  <c r="AO62" i="4"/>
  <c r="AN62" i="4" s="1"/>
  <c r="AM62" i="4" s="1"/>
  <c r="AL62" i="4" s="1"/>
  <c r="BK13" i="4"/>
  <c r="BJ13" i="4"/>
  <c r="BI13" i="4"/>
  <c r="BH13" i="4" s="1"/>
  <c r="BG13" i="4"/>
  <c r="BF13" i="4" s="1"/>
  <c r="BE13" i="4" s="1"/>
  <c r="BD13" i="4" s="1"/>
  <c r="BC13" i="4" s="1"/>
  <c r="AT50" i="4"/>
  <c r="AS50" i="4"/>
  <c r="AR50" i="4" s="1"/>
  <c r="AQ50" i="4" s="1"/>
  <c r="AP50" i="4" s="1"/>
  <c r="AO50" i="4" s="1"/>
  <c r="AN50" i="4" s="1"/>
  <c r="AM50" i="4" s="1"/>
  <c r="AL50" i="4" s="1"/>
  <c r="BK27" i="4"/>
  <c r="BJ27" i="4" s="1"/>
  <c r="BI27" i="4" s="1"/>
  <c r="BH27" i="4" s="1"/>
  <c r="BG27" i="4" s="1"/>
  <c r="BF27" i="4" s="1"/>
  <c r="BE27" i="4" s="1"/>
  <c r="BD27" i="4" s="1"/>
  <c r="BC27" i="4" s="1"/>
  <c r="BK12" i="4"/>
  <c r="BJ12" i="4"/>
  <c r="BI12" i="4"/>
  <c r="BH12" i="4" s="1"/>
  <c r="BG12" i="4"/>
  <c r="BF12" i="4" s="1"/>
  <c r="BE12" i="4" s="1"/>
  <c r="BD12" i="4" s="1"/>
  <c r="BC12" i="4" s="1"/>
  <c r="BB12" i="4" s="1"/>
  <c r="BK26" i="4"/>
  <c r="BJ26" i="4" s="1"/>
  <c r="BI26" i="4"/>
  <c r="BH26" i="4" s="1"/>
  <c r="BG26" i="4" s="1"/>
  <c r="BF26" i="4" s="1"/>
  <c r="BE26" i="4" s="1"/>
  <c r="BD26" i="4" s="1"/>
  <c r="BC26" i="4" s="1"/>
  <c r="BK43" i="4"/>
  <c r="BJ43" i="4" s="1"/>
  <c r="BI43" i="4" s="1"/>
  <c r="BH43" i="4" s="1"/>
  <c r="BG43" i="4" s="1"/>
  <c r="BF43" i="4" s="1"/>
  <c r="BE43" i="4" s="1"/>
  <c r="BD43" i="4" s="1"/>
  <c r="BC43" i="4" s="1"/>
  <c r="BA43" i="4" s="1"/>
  <c r="BJ40" i="4"/>
  <c r="BI40" i="4" s="1"/>
  <c r="BH40" i="4" s="1"/>
  <c r="BG40" i="4" s="1"/>
  <c r="BF40" i="4" s="1"/>
  <c r="BE40" i="4" s="1"/>
  <c r="BD40" i="4"/>
  <c r="BC40" i="4" s="1"/>
  <c r="BA40" i="4" s="1"/>
  <c r="BK40" i="4"/>
  <c r="BK53" i="4"/>
  <c r="BJ53" i="4"/>
  <c r="BI53" i="4" s="1"/>
  <c r="BH53" i="4" s="1"/>
  <c r="BG53" i="4" s="1"/>
  <c r="BF53" i="4" s="1"/>
  <c r="BE53" i="4" s="1"/>
  <c r="BD53" i="4" s="1"/>
  <c r="BC53" i="4" s="1"/>
  <c r="K55" i="4"/>
  <c r="J45" i="4"/>
  <c r="I34" i="4"/>
  <c r="AT42" i="4"/>
  <c r="AS42" i="4" s="1"/>
  <c r="AR42" i="4" s="1"/>
  <c r="AQ42" i="4" s="1"/>
  <c r="AP42" i="4" s="1"/>
  <c r="AO42" i="4" s="1"/>
  <c r="AN42" i="4" s="1"/>
  <c r="AM42" i="4" s="1"/>
  <c r="AL42" i="4" s="1"/>
  <c r="BK18" i="4"/>
  <c r="BJ18" i="4" s="1"/>
  <c r="BI18" i="4" s="1"/>
  <c r="BH18" i="4"/>
  <c r="BG18" i="4" s="1"/>
  <c r="BF18" i="4" s="1"/>
  <c r="BE18" i="4" s="1"/>
  <c r="BD18" i="4" s="1"/>
  <c r="BC18" i="4" s="1"/>
  <c r="BA18" i="4" s="1"/>
  <c r="BK42" i="4"/>
  <c r="BJ42" i="4"/>
  <c r="BI42" i="4" s="1"/>
  <c r="BH42" i="4" s="1"/>
  <c r="BG42" i="4" s="1"/>
  <c r="BF42" i="4" s="1"/>
  <c r="BE42" i="4" s="1"/>
  <c r="BD42" i="4" s="1"/>
  <c r="BC42" i="4" s="1"/>
  <c r="BB42" i="4" s="1"/>
  <c r="BK58" i="4"/>
  <c r="BJ58" i="4"/>
  <c r="BI58" i="4" s="1"/>
  <c r="BH58" i="4" s="1"/>
  <c r="BG58" i="4"/>
  <c r="BF58" i="4" s="1"/>
  <c r="BE58" i="4" s="1"/>
  <c r="BD58" i="4" s="1"/>
  <c r="BC58" i="4" s="1"/>
  <c r="BK57" i="4"/>
  <c r="BJ57" i="4"/>
  <c r="BI57" i="4" s="1"/>
  <c r="BH57" i="4" s="1"/>
  <c r="BG57" i="4" s="1"/>
  <c r="BF57" i="4" s="1"/>
  <c r="BE57" i="4" s="1"/>
  <c r="BD57" i="4" s="1"/>
  <c r="BC57" i="4" s="1"/>
  <c r="AT21" i="4"/>
  <c r="AS21" i="4" s="1"/>
  <c r="AR21" i="4" s="1"/>
  <c r="AQ21" i="4" s="1"/>
  <c r="AP21" i="4" s="1"/>
  <c r="AO21" i="4" s="1"/>
  <c r="AN21" i="4" s="1"/>
  <c r="AM21" i="4" s="1"/>
  <c r="AL21" i="4" s="1"/>
  <c r="BK6" i="4"/>
  <c r="BJ6" i="4"/>
  <c r="BI6" i="4"/>
  <c r="BH6" i="4" s="1"/>
  <c r="BG6" i="4" s="1"/>
  <c r="BF6" i="4" s="1"/>
  <c r="BE6" i="4" s="1"/>
  <c r="BD6" i="4" s="1"/>
  <c r="BC6" i="4" s="1"/>
  <c r="BK11" i="4"/>
  <c r="BJ11" i="4" s="1"/>
  <c r="BI11" i="4" s="1"/>
  <c r="BH11" i="4" s="1"/>
  <c r="BG11" i="4" s="1"/>
  <c r="BF11" i="4" s="1"/>
  <c r="BE11" i="4" s="1"/>
  <c r="BD11" i="4" s="1"/>
  <c r="BC11" i="4" s="1"/>
  <c r="BK8" i="4"/>
  <c r="BJ8" i="4" s="1"/>
  <c r="BI8" i="4" s="1"/>
  <c r="BH8" i="4" s="1"/>
  <c r="BG8" i="4" s="1"/>
  <c r="BF8" i="4" s="1"/>
  <c r="BE8" i="4" s="1"/>
  <c r="BD8" i="4" s="1"/>
  <c r="BC8" i="4" s="1"/>
  <c r="BK47" i="4"/>
  <c r="BJ47" i="4" s="1"/>
  <c r="BI47" i="4" s="1"/>
  <c r="BH47" i="4" s="1"/>
  <c r="BG47" i="4" s="1"/>
  <c r="BF47" i="4" s="1"/>
  <c r="BE47" i="4" s="1"/>
  <c r="BD47" i="4" s="1"/>
  <c r="BC47" i="4" s="1"/>
  <c r="BB47" i="4" s="1"/>
  <c r="BK67" i="4"/>
  <c r="BJ67" i="4" s="1"/>
  <c r="BI67" i="4" s="1"/>
  <c r="BH67" i="4" s="1"/>
  <c r="BG67" i="4" s="1"/>
  <c r="BF67" i="4" s="1"/>
  <c r="BE67" i="4" s="1"/>
  <c r="BD67" i="4" s="1"/>
  <c r="BC67" i="4" s="1"/>
  <c r="BK71" i="4"/>
  <c r="BJ71" i="4" s="1"/>
  <c r="BI71" i="4" s="1"/>
  <c r="BH71" i="4" s="1"/>
  <c r="BG71" i="4" s="1"/>
  <c r="BF71" i="4" s="1"/>
  <c r="BE71" i="4" s="1"/>
  <c r="BD71" i="4" s="1"/>
  <c r="BC71" i="4" s="1"/>
  <c r="AJ62" i="4"/>
  <c r="AK62" i="4"/>
  <c r="AI62" i="4"/>
  <c r="BA29" i="4"/>
  <c r="BB29" i="4"/>
  <c r="BA51" i="4"/>
  <c r="BB51" i="4"/>
  <c r="AK49" i="4"/>
  <c r="AJ49" i="4"/>
  <c r="AI49" i="4"/>
  <c r="BA45" i="4"/>
  <c r="BB45" i="4"/>
  <c r="BB44" i="4"/>
  <c r="BA44" i="4"/>
  <c r="BB6" i="4"/>
  <c r="BA6" i="4"/>
  <c r="AJ83" i="4"/>
  <c r="AI83" i="4"/>
  <c r="AK83" i="4"/>
  <c r="BA53" i="4"/>
  <c r="BB53" i="4"/>
  <c r="BB52" i="4"/>
  <c r="BA52" i="4"/>
  <c r="BA15" i="4"/>
  <c r="BB28" i="4"/>
  <c r="BA28" i="4"/>
  <c r="AI21" i="4"/>
  <c r="BB40" i="4"/>
  <c r="BB13" i="4"/>
  <c r="BA13" i="4"/>
  <c r="BB69" i="4"/>
  <c r="BA69" i="4"/>
  <c r="BA47" i="4"/>
  <c r="BA12" i="4"/>
  <c r="BB38" i="4"/>
  <c r="BA38" i="4"/>
  <c r="BB30" i="4"/>
  <c r="BA30" i="4"/>
  <c r="BA42" i="4"/>
  <c r="BB43" i="4"/>
  <c r="BB27" i="4"/>
  <c r="BA27" i="4"/>
  <c r="C11" i="1"/>
  <c r="C12" i="1"/>
  <c r="Z85" i="4" l="1"/>
  <c r="G85" i="4"/>
  <c r="P85" i="4"/>
  <c r="AU85" i="4"/>
  <c r="C16" i="1"/>
  <c r="D18" i="1" s="1"/>
  <c r="O79" i="1"/>
  <c r="O73" i="1"/>
  <c r="O74" i="1"/>
  <c r="O75" i="1"/>
  <c r="O76" i="1"/>
  <c r="O72" i="1"/>
  <c r="O81" i="1"/>
  <c r="O85" i="1"/>
  <c r="O78" i="1"/>
  <c r="O80" i="1"/>
  <c r="O82" i="1"/>
  <c r="O84" i="1"/>
  <c r="O70" i="1"/>
  <c r="O86" i="1"/>
  <c r="C15" i="1"/>
  <c r="BB71" i="4"/>
  <c r="BA71" i="4"/>
  <c r="BB57" i="4"/>
  <c r="BA57" i="4"/>
  <c r="BA67" i="4"/>
  <c r="BB67" i="4"/>
  <c r="BB18" i="4"/>
  <c r="BA8" i="4"/>
  <c r="BB8" i="4"/>
  <c r="AI50" i="4"/>
  <c r="AJ50" i="4"/>
  <c r="AK50" i="4"/>
  <c r="BB26" i="4"/>
  <c r="BA26" i="4"/>
  <c r="BB58" i="4"/>
  <c r="BA58" i="4"/>
  <c r="AK42" i="4"/>
  <c r="AJ42" i="4"/>
  <c r="AI42" i="4"/>
  <c r="BB11" i="4"/>
  <c r="BA11" i="4"/>
  <c r="AK21" i="4"/>
  <c r="AJ21" i="4"/>
  <c r="BA63" i="4"/>
  <c r="BB63" i="4"/>
  <c r="AT25" i="4"/>
  <c r="AS25" i="4"/>
  <c r="AR25" i="4" s="1"/>
  <c r="AQ25" i="4" s="1"/>
  <c r="AP25" i="4" s="1"/>
  <c r="AO25" i="4" s="1"/>
  <c r="AN25" i="4" s="1"/>
  <c r="AM25" i="4" s="1"/>
  <c r="AL25" i="4" s="1"/>
  <c r="Z37" i="4"/>
  <c r="AU37" i="4"/>
  <c r="G37" i="4"/>
  <c r="AS45" i="4"/>
  <c r="AR45" i="4" s="1"/>
  <c r="AQ45" i="4" s="1"/>
  <c r="AP45" i="4" s="1"/>
  <c r="AO45" i="4" s="1"/>
  <c r="AN45" i="4" s="1"/>
  <c r="AM45" i="4" s="1"/>
  <c r="AL45" i="4" s="1"/>
  <c r="AT45" i="4"/>
  <c r="AU52" i="4"/>
  <c r="G52" i="4"/>
  <c r="AU43" i="4"/>
  <c r="G43" i="4"/>
  <c r="BK61" i="4"/>
  <c r="BJ61" i="4" s="1"/>
  <c r="BI61" i="4" s="1"/>
  <c r="BH61" i="4" s="1"/>
  <c r="BG61" i="4" s="1"/>
  <c r="BF61" i="4" s="1"/>
  <c r="BE61" i="4" s="1"/>
  <c r="BD61" i="4" s="1"/>
  <c r="BC61" i="4" s="1"/>
  <c r="AT48" i="4"/>
  <c r="AS48" i="4" s="1"/>
  <c r="AR48" i="4" s="1"/>
  <c r="AQ48" i="4" s="1"/>
  <c r="AP48" i="4" s="1"/>
  <c r="AO48" i="4" s="1"/>
  <c r="AN48" i="4" s="1"/>
  <c r="AM48" i="4" s="1"/>
  <c r="AL48" i="4" s="1"/>
  <c r="P122" i="2"/>
  <c r="G122" i="2"/>
  <c r="J122" i="2" s="1"/>
  <c r="G137" i="2"/>
  <c r="J137" i="2" s="1"/>
  <c r="P137" i="2"/>
  <c r="R137" i="2" s="1"/>
  <c r="G33" i="4"/>
  <c r="AU33" i="4"/>
  <c r="Z33" i="4"/>
  <c r="G148" i="2"/>
  <c r="J148" i="2" s="1"/>
  <c r="P148" i="2"/>
  <c r="BJ20" i="4"/>
  <c r="BI20" i="4" s="1"/>
  <c r="BH20" i="4" s="1"/>
  <c r="BG20" i="4" s="1"/>
  <c r="BF20" i="4" s="1"/>
  <c r="BE20" i="4" s="1"/>
  <c r="BD20" i="4" s="1"/>
  <c r="BC20" i="4" s="1"/>
  <c r="BK37" i="4"/>
  <c r="BJ37" i="4" s="1"/>
  <c r="BI37" i="4" s="1"/>
  <c r="BH37" i="4" s="1"/>
  <c r="BG37" i="4" s="1"/>
  <c r="BF37" i="4" s="1"/>
  <c r="BE37" i="4" s="1"/>
  <c r="BD37" i="4" s="1"/>
  <c r="BC37" i="4" s="1"/>
  <c r="BK46" i="4"/>
  <c r="BJ46" i="4"/>
  <c r="BI46" i="4" s="1"/>
  <c r="BH46" i="4" s="1"/>
  <c r="BG46" i="4" s="1"/>
  <c r="BF46" i="4" s="1"/>
  <c r="BE46" i="4" s="1"/>
  <c r="BD46" i="4" s="1"/>
  <c r="BC46" i="4" s="1"/>
  <c r="G29" i="4"/>
  <c r="AU29" i="4"/>
  <c r="BE31" i="4"/>
  <c r="BD31" i="4" s="1"/>
  <c r="BC31" i="4" s="1"/>
  <c r="AS26" i="4"/>
  <c r="AR26" i="4" s="1"/>
  <c r="AQ26" i="4" s="1"/>
  <c r="AP26" i="4" s="1"/>
  <c r="AO26" i="4" s="1"/>
  <c r="AN26" i="4" s="1"/>
  <c r="AM26" i="4" s="1"/>
  <c r="AL26" i="4" s="1"/>
  <c r="BK72" i="4"/>
  <c r="BJ72" i="4" s="1"/>
  <c r="BI72" i="4" s="1"/>
  <c r="BH72" i="4" s="1"/>
  <c r="BG72" i="4" s="1"/>
  <c r="BF72" i="4" s="1"/>
  <c r="BE72" i="4" s="1"/>
  <c r="BD72" i="4" s="1"/>
  <c r="BC72" i="4" s="1"/>
  <c r="K50" i="4"/>
  <c r="AU84" i="4"/>
  <c r="G84" i="4"/>
  <c r="Z84" i="4"/>
  <c r="G128" i="2"/>
  <c r="J128" i="2" s="1"/>
  <c r="P128" i="2"/>
  <c r="R128" i="2" s="1"/>
  <c r="K51" i="4"/>
  <c r="G140" i="2"/>
  <c r="P140" i="2"/>
  <c r="R140" i="2" s="1"/>
  <c r="P151" i="2"/>
  <c r="R151" i="2" s="1"/>
  <c r="G151" i="2"/>
  <c r="J151" i="2" s="1"/>
  <c r="P146" i="2"/>
  <c r="R146" i="2" s="1"/>
  <c r="G146" i="2"/>
  <c r="J146" i="2" s="1"/>
  <c r="Z51" i="4"/>
  <c r="G42" i="4"/>
  <c r="Z42" i="4"/>
  <c r="P141" i="2"/>
  <c r="R141" i="2" s="1"/>
  <c r="G141" i="2"/>
  <c r="J141" i="2" s="1"/>
  <c r="AR55" i="4"/>
  <c r="AQ55" i="4" s="1"/>
  <c r="AP55" i="4" s="1"/>
  <c r="AO55" i="4" s="1"/>
  <c r="AN55" i="4" s="1"/>
  <c r="AM55" i="4" s="1"/>
  <c r="AL55" i="4" s="1"/>
  <c r="AS55" i="4"/>
  <c r="AU51" i="4"/>
  <c r="P142" i="2"/>
  <c r="G142" i="2"/>
  <c r="J142" i="2" s="1"/>
  <c r="AU23" i="4"/>
  <c r="Z23" i="4"/>
  <c r="AU41" i="4"/>
  <c r="BL4" i="4"/>
  <c r="BL10" i="4"/>
  <c r="BL21" i="4"/>
  <c r="BL7" i="4"/>
  <c r="BL32" i="4"/>
  <c r="BL50" i="4"/>
  <c r="G143" i="2"/>
  <c r="P147" i="2"/>
  <c r="G147" i="2"/>
  <c r="J147" i="2" s="1"/>
  <c r="G136" i="2"/>
  <c r="J136" i="2" s="1"/>
  <c r="P136" i="2"/>
  <c r="R136" i="2" s="1"/>
  <c r="BL66" i="4"/>
  <c r="BL55" i="4"/>
  <c r="BL62" i="4"/>
  <c r="BL56" i="4"/>
  <c r="BL39" i="4"/>
  <c r="BL17" i="4"/>
  <c r="BL16" i="4"/>
  <c r="BL2" i="4"/>
  <c r="BL68" i="4"/>
  <c r="BL65" i="4"/>
  <c r="BL60" i="4"/>
  <c r="BL36" i="4"/>
  <c r="BL24" i="4"/>
  <c r="BL35" i="4"/>
  <c r="BL33" i="4"/>
  <c r="BL3" i="4"/>
  <c r="BL5" i="4"/>
  <c r="R153" i="2"/>
  <c r="BL9" i="4"/>
  <c r="BL22" i="4"/>
  <c r="BL23" i="4"/>
  <c r="BL41" i="4"/>
  <c r="BL48" i="4"/>
  <c r="BL64" i="4"/>
  <c r="G144" i="2"/>
  <c r="J144" i="2" s="1"/>
  <c r="R134" i="2"/>
  <c r="BK70" i="4"/>
  <c r="G149" i="2"/>
  <c r="J149" i="2" s="1"/>
  <c r="P149" i="2"/>
  <c r="R149" i="2" s="1"/>
  <c r="R152" i="2"/>
  <c r="AU34" i="4"/>
  <c r="BL19" i="4"/>
  <c r="BL25" i="4"/>
  <c r="BL14" i="4"/>
  <c r="BL49" i="4"/>
  <c r="BL34" i="4"/>
  <c r="BL54" i="4"/>
  <c r="BL59" i="4"/>
  <c r="BJ70" i="4"/>
  <c r="BI70" i="4" s="1"/>
  <c r="BH70" i="4" s="1"/>
  <c r="BG70" i="4" s="1"/>
  <c r="BF70" i="4" s="1"/>
  <c r="BE70" i="4" s="1"/>
  <c r="BD70" i="4" s="1"/>
  <c r="BC70" i="4" s="1"/>
  <c r="AU70" i="4"/>
  <c r="AU35" i="4"/>
  <c r="P66" i="4"/>
  <c r="P33" i="4"/>
  <c r="E44" i="3"/>
  <c r="E44" i="4"/>
  <c r="F44" i="4" s="1"/>
  <c r="E31" i="4"/>
  <c r="F31" i="4" s="1"/>
  <c r="G23" i="4"/>
  <c r="E57" i="4"/>
  <c r="F57" i="4" s="1"/>
  <c r="P57" i="4" s="1"/>
  <c r="E60" i="4"/>
  <c r="F60" i="4" s="1"/>
  <c r="E65" i="4"/>
  <c r="F65" i="4" s="1"/>
  <c r="E68" i="4"/>
  <c r="F68" i="4" s="1"/>
  <c r="E81" i="4"/>
  <c r="F81" i="4" s="1"/>
  <c r="E39" i="4"/>
  <c r="F39" i="4" s="1"/>
  <c r="E24" i="4"/>
  <c r="F24" i="4" s="1"/>
  <c r="E54" i="4"/>
  <c r="F54" i="4" s="1"/>
  <c r="E80" i="4"/>
  <c r="F80" i="4" s="1"/>
  <c r="G80" i="4" s="1"/>
  <c r="E36" i="4"/>
  <c r="F36" i="4" s="1"/>
  <c r="E22" i="4"/>
  <c r="F22" i="4" s="1"/>
  <c r="E58" i="4"/>
  <c r="F58" i="4" s="1"/>
  <c r="E61" i="4"/>
  <c r="F61" i="4" s="1"/>
  <c r="E66" i="4"/>
  <c r="F66" i="4" s="1"/>
  <c r="E76" i="4"/>
  <c r="F76" i="4" s="1"/>
  <c r="E82" i="4"/>
  <c r="F82" i="4" s="1"/>
  <c r="E74" i="4"/>
  <c r="F74" i="4" s="1"/>
  <c r="E46" i="4"/>
  <c r="F46" i="4" s="1"/>
  <c r="G39" i="4"/>
  <c r="E30" i="4"/>
  <c r="F30" i="4" s="1"/>
  <c r="E53" i="4"/>
  <c r="F53" i="4" s="1"/>
  <c r="E69" i="4"/>
  <c r="F69" i="4" s="1"/>
  <c r="G36" i="4"/>
  <c r="E32" i="4"/>
  <c r="F32" i="4" s="1"/>
  <c r="G32" i="4" s="1"/>
  <c r="E27" i="4"/>
  <c r="F27" i="4" s="1"/>
  <c r="G22" i="4"/>
  <c r="G58" i="4"/>
  <c r="G61" i="4"/>
  <c r="E72" i="4"/>
  <c r="F72" i="4" s="1"/>
  <c r="E71" i="4"/>
  <c r="F71" i="4" s="1"/>
  <c r="E38" i="4"/>
  <c r="F38" i="4" s="1"/>
  <c r="E59" i="4"/>
  <c r="F59" i="4" s="1"/>
  <c r="E64" i="4"/>
  <c r="F64" i="4" s="1"/>
  <c r="E67" i="4"/>
  <c r="F67" i="4" s="1"/>
  <c r="E63" i="4"/>
  <c r="F63" i="4" s="1"/>
  <c r="E78" i="4"/>
  <c r="F78" i="4" s="1"/>
  <c r="E79" i="4"/>
  <c r="F79" i="4" s="1"/>
  <c r="AY22" i="4"/>
  <c r="AY19" i="4"/>
  <c r="AY14" i="4"/>
  <c r="AY8" i="4"/>
  <c r="D12" i="4"/>
  <c r="P22" i="4" s="1"/>
  <c r="AY67" i="4"/>
  <c r="AY59" i="4"/>
  <c r="AY51" i="4"/>
  <c r="AY40" i="4"/>
  <c r="AY29" i="4"/>
  <c r="AY23" i="4"/>
  <c r="AY11" i="4"/>
  <c r="AY4" i="4"/>
  <c r="P69" i="4"/>
  <c r="P36" i="4"/>
  <c r="G153" i="2"/>
  <c r="J153" i="2" s="1"/>
  <c r="G21" i="2"/>
  <c r="H21" i="2" s="1"/>
  <c r="E49" i="3"/>
  <c r="E64" i="3"/>
  <c r="F17" i="4"/>
  <c r="AY16" i="4"/>
  <c r="AY26" i="4"/>
  <c r="AY58" i="4"/>
  <c r="E77" i="4"/>
  <c r="F77" i="4" s="1"/>
  <c r="E75" i="4"/>
  <c r="F75" i="4" s="1"/>
  <c r="E28" i="4"/>
  <c r="F28" i="4" s="1"/>
  <c r="AY65" i="4"/>
  <c r="E56" i="4"/>
  <c r="F56" i="4" s="1"/>
  <c r="AY28" i="4"/>
  <c r="E40" i="4"/>
  <c r="F40" i="4" s="1"/>
  <c r="AY66" i="4"/>
  <c r="E73" i="4"/>
  <c r="F73" i="4" s="1"/>
  <c r="E47" i="4"/>
  <c r="F47" i="4" s="1"/>
  <c r="AY2" i="4"/>
  <c r="AY31" i="4"/>
  <c r="AY44" i="4"/>
  <c r="AB14" i="4"/>
  <c r="D13" i="4"/>
  <c r="AY5" i="4"/>
  <c r="AY12" i="4"/>
  <c r="AY38" i="4"/>
  <c r="AY41" i="4"/>
  <c r="AY52" i="4"/>
  <c r="AY60" i="4"/>
  <c r="AY68" i="4"/>
  <c r="AB11" i="4"/>
  <c r="AY6" i="4"/>
  <c r="AY13" i="4"/>
  <c r="AY17" i="4"/>
  <c r="AY27" i="4"/>
  <c r="AY32" i="4"/>
  <c r="AY42" i="4"/>
  <c r="AY53" i="4"/>
  <c r="AY61" i="4"/>
  <c r="AY69" i="4"/>
  <c r="AY7" i="4"/>
  <c r="AY18" i="4"/>
  <c r="AY30" i="4"/>
  <c r="AY33" i="4"/>
  <c r="AY43" i="4"/>
  <c r="AY46" i="4"/>
  <c r="AY54" i="4"/>
  <c r="AY62" i="4"/>
  <c r="AY70" i="4"/>
  <c r="AY34" i="4"/>
  <c r="AY36" i="4"/>
  <c r="AY47" i="4"/>
  <c r="AY55" i="4"/>
  <c r="AY63" i="4"/>
  <c r="AY71" i="4"/>
  <c r="AY9" i="4"/>
  <c r="AY15" i="4"/>
  <c r="AY20" i="4"/>
  <c r="AY24" i="4"/>
  <c r="AY37" i="4"/>
  <c r="AY39" i="4"/>
  <c r="AY48" i="4"/>
  <c r="AY56" i="4"/>
  <c r="AY64" i="4"/>
  <c r="AT85" i="4" l="1"/>
  <c r="AS85" i="4" s="1"/>
  <c r="AR85" i="4" s="1"/>
  <c r="AQ85" i="4" s="1"/>
  <c r="AP85" i="4" s="1"/>
  <c r="AO85" i="4" s="1"/>
  <c r="AN85" i="4" s="1"/>
  <c r="AM85" i="4" s="1"/>
  <c r="AL85" i="4" s="1"/>
  <c r="AF85" i="4"/>
  <c r="I85" i="4"/>
  <c r="AC85" i="4"/>
  <c r="BB72" i="4"/>
  <c r="BA72" i="4"/>
  <c r="BA20" i="4"/>
  <c r="BB20" i="4"/>
  <c r="AI26" i="4"/>
  <c r="AK26" i="4"/>
  <c r="AJ26" i="4"/>
  <c r="AH26" i="4" s="1"/>
  <c r="AK48" i="4"/>
  <c r="AI48" i="4"/>
  <c r="AJ48" i="4"/>
  <c r="J80" i="4"/>
  <c r="BA61" i="4"/>
  <c r="BB61" i="4"/>
  <c r="I32" i="4"/>
  <c r="BA70" i="4"/>
  <c r="BB70" i="4"/>
  <c r="BB46" i="4"/>
  <c r="BA46" i="4"/>
  <c r="AK25" i="4"/>
  <c r="AI25" i="4"/>
  <c r="AJ25" i="4"/>
  <c r="AH25" i="4" s="1"/>
  <c r="AI45" i="4"/>
  <c r="AJ45" i="4"/>
  <c r="AK45" i="4"/>
  <c r="BA37" i="4"/>
  <c r="BB37" i="4"/>
  <c r="Z74" i="4"/>
  <c r="G74" i="4"/>
  <c r="AU74" i="4"/>
  <c r="BK19" i="4"/>
  <c r="BJ19" i="4" s="1"/>
  <c r="BI19" i="4" s="1"/>
  <c r="BH19" i="4" s="1"/>
  <c r="BG19" i="4" s="1"/>
  <c r="BF19" i="4" s="1"/>
  <c r="BE19" i="4" s="1"/>
  <c r="BD19" i="4" s="1"/>
  <c r="BC19" i="4" s="1"/>
  <c r="Z75" i="4"/>
  <c r="G75" i="4"/>
  <c r="AU75" i="4"/>
  <c r="BK55" i="4"/>
  <c r="BJ55" i="4" s="1"/>
  <c r="BI55" i="4" s="1"/>
  <c r="BH55" i="4" s="1"/>
  <c r="BG55" i="4" s="1"/>
  <c r="BF55" i="4" s="1"/>
  <c r="BE55" i="4" s="1"/>
  <c r="BD55" i="4" s="1"/>
  <c r="BC55" i="4" s="1"/>
  <c r="C11" i="2"/>
  <c r="J140" i="2"/>
  <c r="C12" i="2"/>
  <c r="C16" i="2" s="1"/>
  <c r="D18" i="2" s="1"/>
  <c r="P59" i="4"/>
  <c r="G38" i="4"/>
  <c r="AU38" i="4"/>
  <c r="Z38" i="4"/>
  <c r="G27" i="4"/>
  <c r="AU27" i="4"/>
  <c r="Z27" i="4"/>
  <c r="Z46" i="4"/>
  <c r="AU46" i="4"/>
  <c r="G46" i="4"/>
  <c r="Z36" i="4"/>
  <c r="AU36" i="4"/>
  <c r="AU65" i="4"/>
  <c r="G65" i="4"/>
  <c r="Z65" i="4"/>
  <c r="P48" i="4"/>
  <c r="BK25" i="4"/>
  <c r="BJ25" i="4" s="1"/>
  <c r="BI25" i="4" s="1"/>
  <c r="BH25" i="4" s="1"/>
  <c r="BG25" i="4" s="1"/>
  <c r="BF25" i="4" s="1"/>
  <c r="BE25" i="4" s="1"/>
  <c r="BD25" i="4" s="1"/>
  <c r="BC25" i="4" s="1"/>
  <c r="BK22" i="4"/>
  <c r="BJ22" i="4"/>
  <c r="BI22" i="4" s="1"/>
  <c r="BH22" i="4" s="1"/>
  <c r="BG22" i="4" s="1"/>
  <c r="BF22" i="4" s="1"/>
  <c r="BE22" i="4" s="1"/>
  <c r="BD22" i="4" s="1"/>
  <c r="BC22" i="4" s="1"/>
  <c r="BK36" i="4"/>
  <c r="BJ36" i="4" s="1"/>
  <c r="BI36" i="4" s="1"/>
  <c r="BH36" i="4" s="1"/>
  <c r="BG36" i="4" s="1"/>
  <c r="BF36" i="4" s="1"/>
  <c r="BE36" i="4" s="1"/>
  <c r="BD36" i="4" s="1"/>
  <c r="BC36" i="4" s="1"/>
  <c r="BK56" i="4"/>
  <c r="BJ56" i="4"/>
  <c r="BI56" i="4" s="1"/>
  <c r="BH56" i="4" s="1"/>
  <c r="BG56" i="4" s="1"/>
  <c r="BF56" i="4" s="1"/>
  <c r="BE56" i="4" s="1"/>
  <c r="BD56" i="4" s="1"/>
  <c r="BC56" i="4" s="1"/>
  <c r="J143" i="2"/>
  <c r="R143" i="2"/>
  <c r="I29" i="4"/>
  <c r="F18" i="1"/>
  <c r="F19" i="1" s="1"/>
  <c r="C18" i="1"/>
  <c r="Z73" i="4"/>
  <c r="G73" i="4"/>
  <c r="AU73" i="4"/>
  <c r="Z77" i="4"/>
  <c r="G77" i="4"/>
  <c r="AU77" i="4"/>
  <c r="P46" i="4"/>
  <c r="P23" i="4"/>
  <c r="P71" i="4"/>
  <c r="P54" i="4"/>
  <c r="P39" i="4"/>
  <c r="AF39" i="4" s="1"/>
  <c r="P79" i="4"/>
  <c r="P62" i="4"/>
  <c r="P47" i="4"/>
  <c r="P84" i="4"/>
  <c r="P49" i="4"/>
  <c r="P76" i="4"/>
  <c r="P31" i="4"/>
  <c r="P64" i="4"/>
  <c r="P65" i="4"/>
  <c r="P51" i="4"/>
  <c r="P44" i="4"/>
  <c r="P61" i="4"/>
  <c r="P55" i="4"/>
  <c r="P72" i="4"/>
  <c r="P73" i="4"/>
  <c r="P74" i="4"/>
  <c r="P77" i="4"/>
  <c r="P63" i="4"/>
  <c r="P80" i="4"/>
  <c r="AC80" i="4" s="1"/>
  <c r="P81" i="4"/>
  <c r="P67" i="4"/>
  <c r="P37" i="4"/>
  <c r="P40" i="4"/>
  <c r="P42" i="4"/>
  <c r="AF42" i="4" s="1"/>
  <c r="P83" i="4"/>
  <c r="P68" i="4"/>
  <c r="P45" i="4"/>
  <c r="P78" i="4"/>
  <c r="P34" i="4"/>
  <c r="P60" i="4"/>
  <c r="P58" i="4"/>
  <c r="P32" i="4"/>
  <c r="AF32" i="4" s="1"/>
  <c r="P82" i="4"/>
  <c r="P21" i="4"/>
  <c r="P56" i="4"/>
  <c r="P27" i="4"/>
  <c r="P29" i="4"/>
  <c r="AC29" i="4" s="1"/>
  <c r="P25" i="4"/>
  <c r="P43" i="4"/>
  <c r="P26" i="4"/>
  <c r="P28" i="4"/>
  <c r="P30" i="4"/>
  <c r="P41" i="4"/>
  <c r="Z63" i="4"/>
  <c r="G63" i="4"/>
  <c r="AU63" i="4"/>
  <c r="G69" i="4"/>
  <c r="Z69" i="4"/>
  <c r="AU69" i="4"/>
  <c r="AU76" i="4"/>
  <c r="Z76" i="4"/>
  <c r="Z24" i="4"/>
  <c r="AU24" i="4"/>
  <c r="I23" i="4"/>
  <c r="AC23" i="4"/>
  <c r="AF23" i="4"/>
  <c r="P35" i="4"/>
  <c r="BJ59" i="4"/>
  <c r="BK59" i="4"/>
  <c r="BI59" i="4"/>
  <c r="BH59" i="4"/>
  <c r="BG59" i="4" s="1"/>
  <c r="BF59" i="4" s="1"/>
  <c r="BE59" i="4" s="1"/>
  <c r="BD59" i="4" s="1"/>
  <c r="BC59" i="4" s="1"/>
  <c r="BK5" i="4"/>
  <c r="BJ5" i="4" s="1"/>
  <c r="BI5" i="4" s="1"/>
  <c r="BH5" i="4" s="1"/>
  <c r="BG5" i="4" s="1"/>
  <c r="BF5" i="4" s="1"/>
  <c r="BE5" i="4" s="1"/>
  <c r="BD5" i="4" s="1"/>
  <c r="BC5" i="4" s="1"/>
  <c r="BK68" i="4"/>
  <c r="BJ68" i="4"/>
  <c r="BI68" i="4" s="1"/>
  <c r="BH68" i="4" s="1"/>
  <c r="BG68" i="4" s="1"/>
  <c r="BF68" i="4" s="1"/>
  <c r="BE68" i="4" s="1"/>
  <c r="BD68" i="4" s="1"/>
  <c r="BC68" i="4" s="1"/>
  <c r="BJ66" i="4"/>
  <c r="BK66" i="4"/>
  <c r="BI66" i="4"/>
  <c r="BH66" i="4" s="1"/>
  <c r="BG66" i="4" s="1"/>
  <c r="BF66" i="4" s="1"/>
  <c r="BE66" i="4" s="1"/>
  <c r="BD66" i="4" s="1"/>
  <c r="BC66" i="4" s="1"/>
  <c r="BK7" i="4"/>
  <c r="BJ7" i="4"/>
  <c r="BI7" i="4" s="1"/>
  <c r="BH7" i="4" s="1"/>
  <c r="BG7" i="4" s="1"/>
  <c r="BF7" i="4" s="1"/>
  <c r="BE7" i="4" s="1"/>
  <c r="BD7" i="4" s="1"/>
  <c r="BC7" i="4" s="1"/>
  <c r="R142" i="2"/>
  <c r="I33" i="4"/>
  <c r="AF33" i="4"/>
  <c r="AC33" i="4"/>
  <c r="AT43" i="4"/>
  <c r="AS43" i="4"/>
  <c r="AR43" i="4" s="1"/>
  <c r="AQ43" i="4" s="1"/>
  <c r="AP43" i="4" s="1"/>
  <c r="AO43" i="4" s="1"/>
  <c r="AN43" i="4" s="1"/>
  <c r="AM43" i="4" s="1"/>
  <c r="AL43" i="4" s="1"/>
  <c r="Z28" i="4"/>
  <c r="AU28" i="4"/>
  <c r="Z32" i="4"/>
  <c r="AU32" i="4"/>
  <c r="BK50" i="4"/>
  <c r="BJ50" i="4"/>
  <c r="BI50" i="4" s="1"/>
  <c r="BH50" i="4" s="1"/>
  <c r="BG50" i="4" s="1"/>
  <c r="BF50" i="4" s="1"/>
  <c r="BE50" i="4" s="1"/>
  <c r="BD50" i="4" s="1"/>
  <c r="BC50" i="4" s="1"/>
  <c r="AF84" i="4"/>
  <c r="AC84" i="4"/>
  <c r="I84" i="4"/>
  <c r="AU72" i="4"/>
  <c r="Z72" i="4"/>
  <c r="G72" i="4"/>
  <c r="Z54" i="4"/>
  <c r="G54" i="4"/>
  <c r="AU54" i="4"/>
  <c r="BK32" i="4"/>
  <c r="BJ32" i="4"/>
  <c r="BI32" i="4" s="1"/>
  <c r="BH32" i="4" s="1"/>
  <c r="BG32" i="4" s="1"/>
  <c r="BF32" i="4" s="1"/>
  <c r="BE32" i="4" s="1"/>
  <c r="BD32" i="4" s="1"/>
  <c r="BC32" i="4" s="1"/>
  <c r="AT84" i="4"/>
  <c r="AS84" i="4" s="1"/>
  <c r="AR84" i="4" s="1"/>
  <c r="AQ84" i="4" s="1"/>
  <c r="AP84" i="4" s="1"/>
  <c r="AO84" i="4" s="1"/>
  <c r="AN84" i="4" s="1"/>
  <c r="AM84" i="4" s="1"/>
  <c r="AL84" i="4" s="1"/>
  <c r="K43" i="4"/>
  <c r="AF43" i="4"/>
  <c r="AC43" i="4"/>
  <c r="P70" i="4"/>
  <c r="Z67" i="4"/>
  <c r="AU67" i="4"/>
  <c r="G67" i="4"/>
  <c r="G76" i="4"/>
  <c r="Z53" i="4"/>
  <c r="AU53" i="4"/>
  <c r="Z66" i="4"/>
  <c r="G66" i="4"/>
  <c r="AU66" i="4"/>
  <c r="G28" i="4"/>
  <c r="G31" i="4"/>
  <c r="Z31" i="4"/>
  <c r="AU31" i="4"/>
  <c r="P75" i="4"/>
  <c r="BI54" i="4"/>
  <c r="BH54" i="4" s="1"/>
  <c r="BG54" i="4" s="1"/>
  <c r="BF54" i="4" s="1"/>
  <c r="BE54" i="4" s="1"/>
  <c r="BD54" i="4" s="1"/>
  <c r="BC54" i="4" s="1"/>
  <c r="BJ54" i="4"/>
  <c r="BK54" i="4"/>
  <c r="BK64" i="4"/>
  <c r="BJ64" i="4" s="1"/>
  <c r="BI64" i="4" s="1"/>
  <c r="BH64" i="4" s="1"/>
  <c r="BG64" i="4" s="1"/>
  <c r="BF64" i="4" s="1"/>
  <c r="BE64" i="4" s="1"/>
  <c r="BD64" i="4" s="1"/>
  <c r="BC64" i="4" s="1"/>
  <c r="BK3" i="4"/>
  <c r="BJ3" i="4" s="1"/>
  <c r="BI3" i="4" s="1"/>
  <c r="BH3" i="4" s="1"/>
  <c r="BG3" i="4" s="1"/>
  <c r="BF3" i="4" s="1"/>
  <c r="BE3" i="4" s="1"/>
  <c r="BD3" i="4" s="1"/>
  <c r="BC3" i="4" s="1"/>
  <c r="BJ2" i="4"/>
  <c r="BI2" i="4" s="1"/>
  <c r="BH2" i="4" s="1"/>
  <c r="BG2" i="4" s="1"/>
  <c r="BF2" i="4" s="1"/>
  <c r="BE2" i="4" s="1"/>
  <c r="BD2" i="4" s="1"/>
  <c r="BC2" i="4" s="1"/>
  <c r="BK2" i="4"/>
  <c r="BK21" i="4"/>
  <c r="BJ21" i="4" s="1"/>
  <c r="BI21" i="4" s="1"/>
  <c r="BH21" i="4" s="1"/>
  <c r="BG21" i="4" s="1"/>
  <c r="BF21" i="4" s="1"/>
  <c r="BE21" i="4" s="1"/>
  <c r="BD21" i="4" s="1"/>
  <c r="BC21" i="4" s="1"/>
  <c r="AT51" i="4"/>
  <c r="AS51" i="4" s="1"/>
  <c r="AR51" i="4" s="1"/>
  <c r="AQ51" i="4" s="1"/>
  <c r="AP51" i="4" s="1"/>
  <c r="AO51" i="4" s="1"/>
  <c r="AN51" i="4" s="1"/>
  <c r="AM51" i="4" s="1"/>
  <c r="AL51" i="4" s="1"/>
  <c r="K52" i="4"/>
  <c r="Z71" i="4"/>
  <c r="G71" i="4"/>
  <c r="AU71" i="4"/>
  <c r="Z60" i="4"/>
  <c r="G60" i="4"/>
  <c r="AU60" i="4"/>
  <c r="BJ9" i="4"/>
  <c r="BI9" i="4" s="1"/>
  <c r="BH9" i="4" s="1"/>
  <c r="BG9" i="4" s="1"/>
  <c r="BF9" i="4" s="1"/>
  <c r="BE9" i="4" s="1"/>
  <c r="BD9" i="4" s="1"/>
  <c r="BC9" i="4" s="1"/>
  <c r="BK9" i="4"/>
  <c r="BJ62" i="4"/>
  <c r="BI62" i="4" s="1"/>
  <c r="BH62" i="4" s="1"/>
  <c r="BG62" i="4" s="1"/>
  <c r="BF62" i="4" s="1"/>
  <c r="BE62" i="4" s="1"/>
  <c r="BD62" i="4" s="1"/>
  <c r="BC62" i="4" s="1"/>
  <c r="BK62" i="4"/>
  <c r="Z47" i="4"/>
  <c r="G47" i="4"/>
  <c r="AU47" i="4"/>
  <c r="AU78" i="4"/>
  <c r="Z78" i="4"/>
  <c r="G78" i="4"/>
  <c r="Z82" i="4"/>
  <c r="G82" i="4"/>
  <c r="AU82" i="4"/>
  <c r="AT34" i="4"/>
  <c r="AS34" i="4" s="1"/>
  <c r="AR34" i="4" s="1"/>
  <c r="AQ34" i="4" s="1"/>
  <c r="AP34" i="4" s="1"/>
  <c r="AO34" i="4" s="1"/>
  <c r="AN34" i="4" s="1"/>
  <c r="AM34" i="4" s="1"/>
  <c r="AL34" i="4" s="1"/>
  <c r="BK65" i="4"/>
  <c r="BJ65" i="4" s="1"/>
  <c r="BI65" i="4" s="1"/>
  <c r="BH65" i="4" s="1"/>
  <c r="BG65" i="4" s="1"/>
  <c r="BF65" i="4" s="1"/>
  <c r="BE65" i="4" s="1"/>
  <c r="BD65" i="4" s="1"/>
  <c r="BC65" i="4" s="1"/>
  <c r="K42" i="4"/>
  <c r="AC42" i="4"/>
  <c r="AT33" i="4"/>
  <c r="AS33" i="4" s="1"/>
  <c r="AR33" i="4" s="1"/>
  <c r="AQ33" i="4" s="1"/>
  <c r="AP33" i="4" s="1"/>
  <c r="AO33" i="4" s="1"/>
  <c r="AN33" i="4" s="1"/>
  <c r="AM33" i="4" s="1"/>
  <c r="AL33" i="4" s="1"/>
  <c r="AZ70" i="4"/>
  <c r="AX70" i="4" s="1"/>
  <c r="AH62" i="4"/>
  <c r="AH48" i="4"/>
  <c r="AZ6" i="4"/>
  <c r="AX6" i="4" s="1"/>
  <c r="AZ53" i="4"/>
  <c r="AX53" i="4" s="1"/>
  <c r="AZ51" i="4"/>
  <c r="AX51" i="4" s="1"/>
  <c r="AZ67" i="4"/>
  <c r="AX67" i="4" s="1"/>
  <c r="AZ30" i="4"/>
  <c r="AX30" i="4" s="1"/>
  <c r="AZ42" i="4"/>
  <c r="AX42" i="4" s="1"/>
  <c r="AZ27" i="4"/>
  <c r="AX27" i="4" s="1"/>
  <c r="AZ72" i="4"/>
  <c r="AX72" i="4" s="1"/>
  <c r="AH49" i="4"/>
  <c r="AZ52" i="4"/>
  <c r="AX52" i="4" s="1"/>
  <c r="AZ15" i="4"/>
  <c r="AX15" i="4" s="1"/>
  <c r="AZ12" i="4"/>
  <c r="AX12" i="4" s="1"/>
  <c r="AZ18" i="4"/>
  <c r="AX18" i="4" s="1"/>
  <c r="AZ20" i="4"/>
  <c r="AX20" i="4" s="1"/>
  <c r="AZ11" i="4"/>
  <c r="AX11" i="4" s="1"/>
  <c r="AZ26" i="4"/>
  <c r="AX26" i="4" s="1"/>
  <c r="AZ47" i="4"/>
  <c r="AX47" i="4" s="1"/>
  <c r="AZ69" i="4"/>
  <c r="AX69" i="4" s="1"/>
  <c r="AZ57" i="4"/>
  <c r="AX57" i="4" s="1"/>
  <c r="AZ46" i="4"/>
  <c r="AX46" i="4" s="1"/>
  <c r="AZ43" i="4"/>
  <c r="AX43" i="4" s="1"/>
  <c r="AZ40" i="4"/>
  <c r="AX40" i="4" s="1"/>
  <c r="AZ29" i="4"/>
  <c r="AX29" i="4" s="1"/>
  <c r="AZ63" i="4"/>
  <c r="AX63" i="4" s="1"/>
  <c r="AZ44" i="4"/>
  <c r="AX44" i="4" s="1"/>
  <c r="AH21" i="4"/>
  <c r="AH50" i="4"/>
  <c r="AZ58" i="4"/>
  <c r="AX58" i="4" s="1"/>
  <c r="AZ37" i="4"/>
  <c r="AX37" i="4" s="1"/>
  <c r="AZ8" i="4"/>
  <c r="AX8" i="4" s="1"/>
  <c r="AZ38" i="4"/>
  <c r="AX38" i="4" s="1"/>
  <c r="AZ71" i="4"/>
  <c r="AX71" i="4" s="1"/>
  <c r="AZ28" i="4"/>
  <c r="AX28" i="4" s="1"/>
  <c r="AZ45" i="4"/>
  <c r="AX45" i="4" s="1"/>
  <c r="AZ13" i="4"/>
  <c r="AX13" i="4" s="1"/>
  <c r="AH42" i="4"/>
  <c r="AB42" i="4" s="1"/>
  <c r="AH45" i="4"/>
  <c r="AH83" i="4"/>
  <c r="AZ61" i="4"/>
  <c r="AX61" i="4" s="1"/>
  <c r="AU40" i="4"/>
  <c r="G40" i="4"/>
  <c r="Z40" i="4"/>
  <c r="P24" i="4"/>
  <c r="Z64" i="4"/>
  <c r="AU64" i="4"/>
  <c r="G64" i="4"/>
  <c r="K61" i="4"/>
  <c r="AF61" i="4"/>
  <c r="AC61" i="4"/>
  <c r="G24" i="4"/>
  <c r="Z61" i="4"/>
  <c r="AU61" i="4"/>
  <c r="AU39" i="4"/>
  <c r="Z39" i="4"/>
  <c r="AU44" i="4"/>
  <c r="Z44" i="4"/>
  <c r="G44" i="4"/>
  <c r="P52" i="4"/>
  <c r="AF52" i="4" s="1"/>
  <c r="BK34" i="4"/>
  <c r="BJ34" i="4" s="1"/>
  <c r="BI34" i="4" s="1"/>
  <c r="BH34" i="4" s="1"/>
  <c r="BG34" i="4" s="1"/>
  <c r="BF34" i="4" s="1"/>
  <c r="BE34" i="4" s="1"/>
  <c r="BD34" i="4" s="1"/>
  <c r="BC34" i="4" s="1"/>
  <c r="BK48" i="4"/>
  <c r="BJ48" i="4" s="1"/>
  <c r="BI48" i="4" s="1"/>
  <c r="BH48" i="4" s="1"/>
  <c r="BG48" i="4" s="1"/>
  <c r="BF48" i="4" s="1"/>
  <c r="BE48" i="4" s="1"/>
  <c r="BD48" i="4" s="1"/>
  <c r="BC48" i="4" s="1"/>
  <c r="BK33" i="4"/>
  <c r="BJ33" i="4"/>
  <c r="BI33" i="4" s="1"/>
  <c r="BH33" i="4" s="1"/>
  <c r="BG33" i="4" s="1"/>
  <c r="BF33" i="4" s="1"/>
  <c r="BE33" i="4" s="1"/>
  <c r="BD33" i="4" s="1"/>
  <c r="BC33" i="4" s="1"/>
  <c r="BI16" i="4"/>
  <c r="BH16" i="4" s="1"/>
  <c r="BG16" i="4" s="1"/>
  <c r="BF16" i="4" s="1"/>
  <c r="BE16" i="4" s="1"/>
  <c r="BD16" i="4" s="1"/>
  <c r="BC16" i="4" s="1"/>
  <c r="BJ16" i="4"/>
  <c r="BK16" i="4"/>
  <c r="BK10" i="4"/>
  <c r="BJ10" i="4" s="1"/>
  <c r="BI10" i="4" s="1"/>
  <c r="BH10" i="4" s="1"/>
  <c r="BG10" i="4" s="1"/>
  <c r="BF10" i="4" s="1"/>
  <c r="BE10" i="4" s="1"/>
  <c r="BD10" i="4" s="1"/>
  <c r="BC10" i="4" s="1"/>
  <c r="BA31" i="4"/>
  <c r="AZ31" i="4" s="1"/>
  <c r="AX31" i="4" s="1"/>
  <c r="BB31" i="4"/>
  <c r="AT52" i="4"/>
  <c r="AS52" i="4"/>
  <c r="AR52" i="4" s="1"/>
  <c r="AQ52" i="4" s="1"/>
  <c r="AP52" i="4" s="1"/>
  <c r="AO52" i="4" s="1"/>
  <c r="AN52" i="4" s="1"/>
  <c r="AM52" i="4" s="1"/>
  <c r="AL52" i="4" s="1"/>
  <c r="AC37" i="4"/>
  <c r="I37" i="4"/>
  <c r="AF37" i="4"/>
  <c r="AU59" i="4"/>
  <c r="G59" i="4"/>
  <c r="Z59" i="4"/>
  <c r="K58" i="4"/>
  <c r="AC58" i="4"/>
  <c r="AF58" i="4"/>
  <c r="G30" i="4"/>
  <c r="Z30" i="4"/>
  <c r="AU30" i="4"/>
  <c r="Z58" i="4"/>
  <c r="AU58" i="4"/>
  <c r="AU81" i="4"/>
  <c r="G81" i="4"/>
  <c r="Z81" i="4"/>
  <c r="P53" i="4"/>
  <c r="BJ49" i="4"/>
  <c r="BI49" i="4" s="1"/>
  <c r="BH49" i="4" s="1"/>
  <c r="BG49" i="4" s="1"/>
  <c r="BF49" i="4" s="1"/>
  <c r="BE49" i="4" s="1"/>
  <c r="BD49" i="4" s="1"/>
  <c r="BC49" i="4" s="1"/>
  <c r="BK49" i="4"/>
  <c r="R144" i="2"/>
  <c r="BK41" i="4"/>
  <c r="BJ41" i="4" s="1"/>
  <c r="BI41" i="4" s="1"/>
  <c r="BH41" i="4" s="1"/>
  <c r="BG41" i="4" s="1"/>
  <c r="BF41" i="4" s="1"/>
  <c r="BE41" i="4" s="1"/>
  <c r="BD41" i="4" s="1"/>
  <c r="BC41" i="4" s="1"/>
  <c r="BK35" i="4"/>
  <c r="BJ35" i="4"/>
  <c r="BI35" i="4" s="1"/>
  <c r="BH35" i="4" s="1"/>
  <c r="BG35" i="4" s="1"/>
  <c r="BF35" i="4" s="1"/>
  <c r="BE35" i="4" s="1"/>
  <c r="BD35" i="4" s="1"/>
  <c r="BC35" i="4" s="1"/>
  <c r="BK17" i="4"/>
  <c r="BJ17" i="4" s="1"/>
  <c r="BI17" i="4" s="1"/>
  <c r="BH17" i="4" s="1"/>
  <c r="BG17" i="4" s="1"/>
  <c r="BF17" i="4" s="1"/>
  <c r="BE17" i="4" s="1"/>
  <c r="BD17" i="4" s="1"/>
  <c r="BC17" i="4" s="1"/>
  <c r="BK4" i="4"/>
  <c r="BJ4" i="4" s="1"/>
  <c r="BI4" i="4" s="1"/>
  <c r="BH4" i="4" s="1"/>
  <c r="BG4" i="4" s="1"/>
  <c r="BF4" i="4" s="1"/>
  <c r="BE4" i="4" s="1"/>
  <c r="BD4" i="4" s="1"/>
  <c r="BC4" i="4" s="1"/>
  <c r="AK55" i="4"/>
  <c r="AJ55" i="4"/>
  <c r="AI55" i="4"/>
  <c r="AH55" i="4" s="1"/>
  <c r="AT37" i="4"/>
  <c r="AS37" i="4" s="1"/>
  <c r="AR37" i="4" s="1"/>
  <c r="AQ37" i="4" s="1"/>
  <c r="AP37" i="4" s="1"/>
  <c r="AO37" i="4" s="1"/>
  <c r="AN37" i="4" s="1"/>
  <c r="AM37" i="4" s="1"/>
  <c r="AL37" i="4" s="1"/>
  <c r="AU79" i="4"/>
  <c r="G79" i="4"/>
  <c r="Z79" i="4"/>
  <c r="Z80" i="4"/>
  <c r="AU80" i="4"/>
  <c r="AS70" i="4"/>
  <c r="AR70" i="4" s="1"/>
  <c r="AQ70" i="4" s="1"/>
  <c r="AP70" i="4" s="1"/>
  <c r="AO70" i="4" s="1"/>
  <c r="AN70" i="4" s="1"/>
  <c r="AM70" i="4" s="1"/>
  <c r="AL70" i="4" s="1"/>
  <c r="AT70" i="4"/>
  <c r="BK60" i="4"/>
  <c r="BJ60" i="4" s="1"/>
  <c r="BI60" i="4" s="1"/>
  <c r="BH60" i="4" s="1"/>
  <c r="BG60" i="4" s="1"/>
  <c r="BF60" i="4" s="1"/>
  <c r="BE60" i="4" s="1"/>
  <c r="BD60" i="4" s="1"/>
  <c r="BC60" i="4" s="1"/>
  <c r="AS23" i="4"/>
  <c r="AR23" i="4" s="1"/>
  <c r="AQ23" i="4" s="1"/>
  <c r="AP23" i="4" s="1"/>
  <c r="AO23" i="4" s="1"/>
  <c r="AN23" i="4" s="1"/>
  <c r="AM23" i="4" s="1"/>
  <c r="AL23" i="4" s="1"/>
  <c r="AT23" i="4"/>
  <c r="I36" i="4"/>
  <c r="AC36" i="4"/>
  <c r="AF36" i="4"/>
  <c r="Z57" i="4"/>
  <c r="G57" i="4"/>
  <c r="AU57" i="4"/>
  <c r="AU56" i="4"/>
  <c r="Z56" i="4"/>
  <c r="G56" i="4"/>
  <c r="P50" i="4"/>
  <c r="G53" i="4"/>
  <c r="I22" i="4"/>
  <c r="AC22" i="4"/>
  <c r="AF22" i="4"/>
  <c r="I39" i="4"/>
  <c r="AU22" i="4"/>
  <c r="Z22" i="4"/>
  <c r="Z68" i="4"/>
  <c r="AU68" i="4"/>
  <c r="G68" i="4"/>
  <c r="P38" i="4"/>
  <c r="AT35" i="4"/>
  <c r="AS35" i="4" s="1"/>
  <c r="AR35" i="4" s="1"/>
  <c r="AQ35" i="4" s="1"/>
  <c r="AP35" i="4" s="1"/>
  <c r="AO35" i="4" s="1"/>
  <c r="AN35" i="4" s="1"/>
  <c r="AM35" i="4" s="1"/>
  <c r="AL35" i="4" s="1"/>
  <c r="BK14" i="4"/>
  <c r="BJ14" i="4"/>
  <c r="BI14" i="4"/>
  <c r="BH14" i="4" s="1"/>
  <c r="BG14" i="4" s="1"/>
  <c r="BF14" i="4" s="1"/>
  <c r="BE14" i="4" s="1"/>
  <c r="BD14" i="4" s="1"/>
  <c r="BC14" i="4" s="1"/>
  <c r="R21" i="2"/>
  <c r="BK23" i="4"/>
  <c r="BJ23" i="4"/>
  <c r="BI23" i="4"/>
  <c r="BH23" i="4" s="1"/>
  <c r="BG23" i="4" s="1"/>
  <c r="BF23" i="4" s="1"/>
  <c r="BE23" i="4" s="1"/>
  <c r="BD23" i="4" s="1"/>
  <c r="BC23" i="4" s="1"/>
  <c r="BK24" i="4"/>
  <c r="BJ24" i="4"/>
  <c r="BI24" i="4" s="1"/>
  <c r="BH24" i="4" s="1"/>
  <c r="BG24" i="4" s="1"/>
  <c r="BF24" i="4" s="1"/>
  <c r="BE24" i="4" s="1"/>
  <c r="BD24" i="4" s="1"/>
  <c r="BC24" i="4" s="1"/>
  <c r="BK39" i="4"/>
  <c r="BJ39" i="4" s="1"/>
  <c r="BI39" i="4" s="1"/>
  <c r="BH39" i="4" s="1"/>
  <c r="BG39" i="4" s="1"/>
  <c r="BF39" i="4" s="1"/>
  <c r="BE39" i="4" s="1"/>
  <c r="BD39" i="4" s="1"/>
  <c r="BC39" i="4" s="1"/>
  <c r="R147" i="2"/>
  <c r="AT41" i="4"/>
  <c r="AS41" i="4"/>
  <c r="AR41" i="4" s="1"/>
  <c r="AQ41" i="4" s="1"/>
  <c r="AP41" i="4" s="1"/>
  <c r="AO41" i="4" s="1"/>
  <c r="AN41" i="4" s="1"/>
  <c r="AM41" i="4" s="1"/>
  <c r="AL41" i="4" s="1"/>
  <c r="AS29" i="4"/>
  <c r="AR29" i="4" s="1"/>
  <c r="AQ29" i="4" s="1"/>
  <c r="AP29" i="4" s="1"/>
  <c r="AO29" i="4" s="1"/>
  <c r="AN29" i="4" s="1"/>
  <c r="AM29" i="4" s="1"/>
  <c r="AL29" i="4" s="1"/>
  <c r="AT29" i="4"/>
  <c r="R148" i="2"/>
  <c r="R122" i="2"/>
  <c r="C11" i="4"/>
  <c r="C12" i="4"/>
  <c r="O85" i="4" l="1"/>
  <c r="AI85" i="4"/>
  <c r="AH85" i="4" s="1"/>
  <c r="AJ85" i="4"/>
  <c r="AK85" i="4"/>
  <c r="C16" i="4"/>
  <c r="D18" i="4" s="1"/>
  <c r="O70" i="4"/>
  <c r="O84" i="4"/>
  <c r="O71" i="4"/>
  <c r="O83" i="4"/>
  <c r="O79" i="4"/>
  <c r="O75" i="4"/>
  <c r="O72" i="4"/>
  <c r="O76" i="4"/>
  <c r="O77" i="4"/>
  <c r="O81" i="4"/>
  <c r="O78" i="4"/>
  <c r="O80" i="4"/>
  <c r="O73" i="4"/>
  <c r="O82" i="4"/>
  <c r="O74" i="4"/>
  <c r="C15" i="4"/>
  <c r="BB22" i="4"/>
  <c r="BA22" i="4"/>
  <c r="AZ22" i="4" s="1"/>
  <c r="AX22" i="4" s="1"/>
  <c r="BB14" i="4"/>
  <c r="BA14" i="4"/>
  <c r="AZ14" i="4" s="1"/>
  <c r="AX14" i="4" s="1"/>
  <c r="BB17" i="4"/>
  <c r="BA17" i="4"/>
  <c r="AZ17" i="4" s="1"/>
  <c r="AX17" i="4" s="1"/>
  <c r="BA16" i="4"/>
  <c r="BB16" i="4"/>
  <c r="BB64" i="4"/>
  <c r="BA64" i="4"/>
  <c r="AZ64" i="4" s="1"/>
  <c r="AX64" i="4" s="1"/>
  <c r="AK43" i="4"/>
  <c r="AI43" i="4"/>
  <c r="AH43" i="4" s="1"/>
  <c r="AJ43" i="4"/>
  <c r="BB66" i="4"/>
  <c r="BA66" i="4"/>
  <c r="AA26" i="4"/>
  <c r="AB26" i="4"/>
  <c r="BA4" i="4"/>
  <c r="AZ4" i="4" s="1"/>
  <c r="AX4" i="4" s="1"/>
  <c r="BB4" i="4"/>
  <c r="BB39" i="4"/>
  <c r="BA39" i="4"/>
  <c r="BB35" i="4"/>
  <c r="BA35" i="4"/>
  <c r="AJ52" i="4"/>
  <c r="AK52" i="4"/>
  <c r="AI52" i="4"/>
  <c r="BB33" i="4"/>
  <c r="BA33" i="4"/>
  <c r="AZ33" i="4" s="1"/>
  <c r="AX33" i="4" s="1"/>
  <c r="BA62" i="4"/>
  <c r="BB62" i="4"/>
  <c r="BA25" i="4"/>
  <c r="BB25" i="4"/>
  <c r="BB19" i="4"/>
  <c r="BA19" i="4"/>
  <c r="AZ19" i="4" s="1"/>
  <c r="AX19" i="4" s="1"/>
  <c r="BB32" i="4"/>
  <c r="BA32" i="4"/>
  <c r="AZ32" i="4" s="1"/>
  <c r="AX32" i="4" s="1"/>
  <c r="BB24" i="4"/>
  <c r="BA24" i="4"/>
  <c r="AZ24" i="4" s="1"/>
  <c r="AX24" i="4" s="1"/>
  <c r="AJ23" i="4"/>
  <c r="AK23" i="4"/>
  <c r="AI23" i="4"/>
  <c r="AK33" i="4"/>
  <c r="AI33" i="4"/>
  <c r="AJ33" i="4"/>
  <c r="BB50" i="4"/>
  <c r="BA50" i="4"/>
  <c r="AZ50" i="4" s="1"/>
  <c r="AX50" i="4" s="1"/>
  <c r="AB25" i="4"/>
  <c r="AA25" i="4"/>
  <c r="AK35" i="4"/>
  <c r="AI35" i="4"/>
  <c r="AH35" i="4" s="1"/>
  <c r="AJ35" i="4"/>
  <c r="BB60" i="4"/>
  <c r="BA60" i="4"/>
  <c r="AK37" i="4"/>
  <c r="AJ37" i="4"/>
  <c r="AI37" i="4"/>
  <c r="AH37" i="4" s="1"/>
  <c r="BB41" i="4"/>
  <c r="BA41" i="4"/>
  <c r="AZ41" i="4" s="1"/>
  <c r="AX41" i="4" s="1"/>
  <c r="BB48" i="4"/>
  <c r="BA48" i="4"/>
  <c r="AZ48" i="4" s="1"/>
  <c r="AX48" i="4" s="1"/>
  <c r="BB9" i="4"/>
  <c r="BA9" i="4"/>
  <c r="AZ9" i="4" s="1"/>
  <c r="AX9" i="4" s="1"/>
  <c r="AK51" i="4"/>
  <c r="AJ51" i="4"/>
  <c r="AI51" i="4"/>
  <c r="BB54" i="4"/>
  <c r="BA54" i="4"/>
  <c r="BA68" i="4"/>
  <c r="AZ68" i="4" s="1"/>
  <c r="AX68" i="4" s="1"/>
  <c r="BB68" i="4"/>
  <c r="BA3" i="4"/>
  <c r="AZ3" i="4" s="1"/>
  <c r="AX3" i="4" s="1"/>
  <c r="BB3" i="4"/>
  <c r="BB23" i="4"/>
  <c r="BA23" i="4"/>
  <c r="AA55" i="4"/>
  <c r="AB55" i="4"/>
  <c r="BB34" i="4"/>
  <c r="BA34" i="4"/>
  <c r="BA21" i="4"/>
  <c r="AZ21" i="4" s="1"/>
  <c r="AX21" i="4" s="1"/>
  <c r="BB21" i="4"/>
  <c r="BA56" i="4"/>
  <c r="AZ56" i="4" s="1"/>
  <c r="AX56" i="4" s="1"/>
  <c r="BB56" i="4"/>
  <c r="AK29" i="4"/>
  <c r="AI29" i="4"/>
  <c r="AJ29" i="4"/>
  <c r="AJ70" i="4"/>
  <c r="AI70" i="4"/>
  <c r="AH70" i="4" s="1"/>
  <c r="AK70" i="4"/>
  <c r="BB10" i="4"/>
  <c r="BA10" i="4"/>
  <c r="BA65" i="4"/>
  <c r="AZ65" i="4" s="1"/>
  <c r="AX65" i="4" s="1"/>
  <c r="BB65" i="4"/>
  <c r="BB5" i="4"/>
  <c r="BA5" i="4"/>
  <c r="BB55" i="4"/>
  <c r="BA55" i="4"/>
  <c r="AK41" i="4"/>
  <c r="AI41" i="4"/>
  <c r="AJ41" i="4"/>
  <c r="BA49" i="4"/>
  <c r="BB49" i="4"/>
  <c r="AK34" i="4"/>
  <c r="AJ34" i="4"/>
  <c r="AI34" i="4"/>
  <c r="BA2" i="4"/>
  <c r="AZ2" i="4" s="1"/>
  <c r="AX2" i="4" s="1"/>
  <c r="BB2" i="4"/>
  <c r="AK84" i="4"/>
  <c r="AJ84" i="4"/>
  <c r="AI84" i="4"/>
  <c r="AH84" i="4" s="1"/>
  <c r="BB7" i="4"/>
  <c r="BA7" i="4"/>
  <c r="AZ7" i="4" s="1"/>
  <c r="AX7" i="4" s="1"/>
  <c r="BB59" i="4"/>
  <c r="BA59" i="4"/>
  <c r="AZ59" i="4" s="1"/>
  <c r="AX59" i="4" s="1"/>
  <c r="BB36" i="4"/>
  <c r="BA36" i="4"/>
  <c r="AZ36" i="4" s="1"/>
  <c r="AX36" i="4" s="1"/>
  <c r="AQ68" i="4"/>
  <c r="AP68" i="4" s="1"/>
  <c r="AO68" i="4" s="1"/>
  <c r="AN68" i="4" s="1"/>
  <c r="AM68" i="4" s="1"/>
  <c r="AL68" i="4" s="1"/>
  <c r="AS68" i="4"/>
  <c r="AR68" i="4"/>
  <c r="AT68" i="4"/>
  <c r="AC39" i="4"/>
  <c r="K53" i="4"/>
  <c r="AC53" i="4"/>
  <c r="AF53" i="4"/>
  <c r="J81" i="4"/>
  <c r="AC81" i="4"/>
  <c r="AF81" i="4"/>
  <c r="AS61" i="4"/>
  <c r="AR61" i="4" s="1"/>
  <c r="AQ61" i="4" s="1"/>
  <c r="AP61" i="4" s="1"/>
  <c r="AO61" i="4" s="1"/>
  <c r="AN61" i="4" s="1"/>
  <c r="AM61" i="4" s="1"/>
  <c r="AL61" i="4" s="1"/>
  <c r="AT61" i="4"/>
  <c r="AB50" i="4"/>
  <c r="AA50" i="4"/>
  <c r="AB62" i="4"/>
  <c r="AA62" i="4"/>
  <c r="AR47" i="4"/>
  <c r="AQ47" i="4" s="1"/>
  <c r="AP47" i="4" s="1"/>
  <c r="AO47" i="4" s="1"/>
  <c r="AN47" i="4" s="1"/>
  <c r="AM47" i="4" s="1"/>
  <c r="AL47" i="4" s="1"/>
  <c r="AT47" i="4"/>
  <c r="AS47" i="4"/>
  <c r="AF66" i="4"/>
  <c r="AC66" i="4"/>
  <c r="K66" i="4"/>
  <c r="AF70" i="4"/>
  <c r="AC70" i="4"/>
  <c r="AF72" i="4"/>
  <c r="K72" i="4"/>
  <c r="AC72" i="4"/>
  <c r="AT32" i="4"/>
  <c r="AS32" i="4" s="1"/>
  <c r="AR32" i="4" s="1"/>
  <c r="AQ32" i="4" s="1"/>
  <c r="AP32" i="4" s="1"/>
  <c r="AO32" i="4" s="1"/>
  <c r="AN32" i="4" s="1"/>
  <c r="AM32" i="4" s="1"/>
  <c r="AL32" i="4" s="1"/>
  <c r="AT69" i="4"/>
  <c r="AS69" i="4" s="1"/>
  <c r="AR69" i="4" s="1"/>
  <c r="AQ69" i="4" s="1"/>
  <c r="AP69" i="4" s="1"/>
  <c r="AO69" i="4" s="1"/>
  <c r="AN69" i="4" s="1"/>
  <c r="AM69" i="4" s="1"/>
  <c r="AL69" i="4" s="1"/>
  <c r="AC83" i="4"/>
  <c r="AF83" i="4"/>
  <c r="AT65" i="4"/>
  <c r="AS65" i="4" s="1"/>
  <c r="AR65" i="4" s="1"/>
  <c r="AQ65" i="4" s="1"/>
  <c r="AP65" i="4" s="1"/>
  <c r="AO65" i="4" s="1"/>
  <c r="AN65" i="4" s="1"/>
  <c r="AM65" i="4" s="1"/>
  <c r="AL65" i="4" s="1"/>
  <c r="AF27" i="4"/>
  <c r="AC27" i="4"/>
  <c r="I27" i="4"/>
  <c r="AF75" i="4"/>
  <c r="AC75" i="4"/>
  <c r="K75" i="4"/>
  <c r="AT74" i="4"/>
  <c r="AS74" i="4" s="1"/>
  <c r="AR74" i="4" s="1"/>
  <c r="AQ74" i="4" s="1"/>
  <c r="AP74" i="4" s="1"/>
  <c r="AO74" i="4" s="1"/>
  <c r="AN74" i="4" s="1"/>
  <c r="AM74" i="4" s="1"/>
  <c r="AL74" i="4" s="1"/>
  <c r="AF56" i="4"/>
  <c r="AC56" i="4"/>
  <c r="K56" i="4"/>
  <c r="AT58" i="4"/>
  <c r="AS58" i="4" s="1"/>
  <c r="AR58" i="4" s="1"/>
  <c r="AQ58" i="4" s="1"/>
  <c r="AP58" i="4" s="1"/>
  <c r="AO58" i="4" s="1"/>
  <c r="AN58" i="4" s="1"/>
  <c r="AM58" i="4" s="1"/>
  <c r="AL58" i="4" s="1"/>
  <c r="I24" i="4"/>
  <c r="AF24" i="4"/>
  <c r="AC24" i="4"/>
  <c r="AT64" i="4"/>
  <c r="AS64" i="4" s="1"/>
  <c r="AR64" i="4" s="1"/>
  <c r="AQ64" i="4" s="1"/>
  <c r="AP64" i="4" s="1"/>
  <c r="AO64" i="4" s="1"/>
  <c r="AN64" i="4" s="1"/>
  <c r="AM64" i="4" s="1"/>
  <c r="AL64" i="4" s="1"/>
  <c r="AT82" i="4"/>
  <c r="AS82" i="4"/>
  <c r="AR82" i="4" s="1"/>
  <c r="AQ82" i="4" s="1"/>
  <c r="AP82" i="4" s="1"/>
  <c r="AO82" i="4" s="1"/>
  <c r="AN82" i="4" s="1"/>
  <c r="AM82" i="4" s="1"/>
  <c r="AL82" i="4" s="1"/>
  <c r="AT53" i="4"/>
  <c r="AS53" i="4" s="1"/>
  <c r="AR53" i="4" s="1"/>
  <c r="AQ53" i="4" s="1"/>
  <c r="AP53" i="4" s="1"/>
  <c r="AO53" i="4" s="1"/>
  <c r="AN53" i="4" s="1"/>
  <c r="AM53" i="4" s="1"/>
  <c r="AL53" i="4" s="1"/>
  <c r="AT72" i="4"/>
  <c r="AS72" i="4" s="1"/>
  <c r="AR72" i="4" s="1"/>
  <c r="AQ72" i="4" s="1"/>
  <c r="AP72" i="4" s="1"/>
  <c r="AO72" i="4" s="1"/>
  <c r="AN72" i="4" s="1"/>
  <c r="AM72" i="4" s="1"/>
  <c r="AL72" i="4" s="1"/>
  <c r="AT28" i="4"/>
  <c r="AS28" i="4" s="1"/>
  <c r="AR28" i="4" s="1"/>
  <c r="AQ28" i="4" s="1"/>
  <c r="AP28" i="4" s="1"/>
  <c r="AO28" i="4" s="1"/>
  <c r="AN28" i="4" s="1"/>
  <c r="AM28" i="4" s="1"/>
  <c r="AL28" i="4" s="1"/>
  <c r="AC69" i="4"/>
  <c r="K69" i="4"/>
  <c r="AF69" i="4"/>
  <c r="AF73" i="4"/>
  <c r="AC73" i="4"/>
  <c r="K73" i="4"/>
  <c r="AF29" i="4"/>
  <c r="AT38" i="4"/>
  <c r="AS38" i="4"/>
  <c r="AR38" i="4" s="1"/>
  <c r="AQ38" i="4" s="1"/>
  <c r="AP38" i="4" s="1"/>
  <c r="AO38" i="4" s="1"/>
  <c r="AN38" i="4" s="1"/>
  <c r="AM38" i="4" s="1"/>
  <c r="AL38" i="4" s="1"/>
  <c r="AC74" i="4"/>
  <c r="AF74" i="4"/>
  <c r="K74" i="4"/>
  <c r="AT22" i="4"/>
  <c r="AS22" i="4" s="1"/>
  <c r="AR22" i="4" s="1"/>
  <c r="AQ22" i="4" s="1"/>
  <c r="AP22" i="4" s="1"/>
  <c r="AO22" i="4" s="1"/>
  <c r="AN22" i="4" s="1"/>
  <c r="AM22" i="4" s="1"/>
  <c r="AL22" i="4" s="1"/>
  <c r="AT80" i="4"/>
  <c r="AS80" i="4" s="1"/>
  <c r="AR80" i="4" s="1"/>
  <c r="AQ80" i="4" s="1"/>
  <c r="AP80" i="4" s="1"/>
  <c r="AO80" i="4" s="1"/>
  <c r="AN80" i="4" s="1"/>
  <c r="AM80" i="4" s="1"/>
  <c r="AL80" i="4" s="1"/>
  <c r="AF44" i="4"/>
  <c r="AC44" i="4"/>
  <c r="J44" i="4"/>
  <c r="AB83" i="4"/>
  <c r="AA83" i="4"/>
  <c r="AF82" i="4"/>
  <c r="AC82" i="4"/>
  <c r="J82" i="4"/>
  <c r="AT60" i="4"/>
  <c r="AS60" i="4"/>
  <c r="AR60" i="4" s="1"/>
  <c r="AQ60" i="4" s="1"/>
  <c r="AP60" i="4" s="1"/>
  <c r="AO60" i="4" s="1"/>
  <c r="AN60" i="4" s="1"/>
  <c r="AM60" i="4" s="1"/>
  <c r="AL60" i="4" s="1"/>
  <c r="AS31" i="4"/>
  <c r="AR31" i="4" s="1"/>
  <c r="AQ31" i="4" s="1"/>
  <c r="AP31" i="4" s="1"/>
  <c r="AO31" i="4" s="1"/>
  <c r="AN31" i="4" s="1"/>
  <c r="AM31" i="4" s="1"/>
  <c r="AL31" i="4" s="1"/>
  <c r="AT31" i="4"/>
  <c r="AT63" i="4"/>
  <c r="AS63" i="4" s="1"/>
  <c r="AR63" i="4" s="1"/>
  <c r="AQ63" i="4" s="1"/>
  <c r="AP63" i="4" s="1"/>
  <c r="AO63" i="4" s="1"/>
  <c r="AN63" i="4" s="1"/>
  <c r="AM63" i="4" s="1"/>
  <c r="AL63" i="4" s="1"/>
  <c r="AC25" i="4"/>
  <c r="AF25" i="4"/>
  <c r="AC46" i="4"/>
  <c r="AF46" i="4"/>
  <c r="J46" i="4"/>
  <c r="I38" i="4"/>
  <c r="AF38" i="4"/>
  <c r="AC38" i="4"/>
  <c r="AC32" i="4"/>
  <c r="AF80" i="4"/>
  <c r="K64" i="4"/>
  <c r="AF64" i="4"/>
  <c r="AC64" i="4"/>
  <c r="AT73" i="4"/>
  <c r="AS73" i="4" s="1"/>
  <c r="AR73" i="4" s="1"/>
  <c r="AQ73" i="4" s="1"/>
  <c r="AP73" i="4" s="1"/>
  <c r="AO73" i="4" s="1"/>
  <c r="AN73" i="4" s="1"/>
  <c r="AM73" i="4" s="1"/>
  <c r="AL73" i="4" s="1"/>
  <c r="AS56" i="4"/>
  <c r="AR56" i="4" s="1"/>
  <c r="AQ56" i="4" s="1"/>
  <c r="AP56" i="4" s="1"/>
  <c r="AO56" i="4" s="1"/>
  <c r="AN56" i="4" s="1"/>
  <c r="AM56" i="4" s="1"/>
  <c r="AL56" i="4" s="1"/>
  <c r="AT56" i="4"/>
  <c r="AT30" i="4"/>
  <c r="AS30" i="4"/>
  <c r="AR30" i="4" s="1"/>
  <c r="AQ30" i="4" s="1"/>
  <c r="AP30" i="4" s="1"/>
  <c r="AO30" i="4" s="1"/>
  <c r="AN30" i="4" s="1"/>
  <c r="AM30" i="4" s="1"/>
  <c r="AL30" i="4" s="1"/>
  <c r="AB49" i="4"/>
  <c r="AA49" i="4"/>
  <c r="AA42" i="4"/>
  <c r="AF60" i="4"/>
  <c r="AC60" i="4"/>
  <c r="K60" i="4"/>
  <c r="AC52" i="4"/>
  <c r="K76" i="4"/>
  <c r="AC76" i="4"/>
  <c r="AF76" i="4"/>
  <c r="AT24" i="4"/>
  <c r="AS24" i="4" s="1"/>
  <c r="AR24" i="4" s="1"/>
  <c r="AQ24" i="4" s="1"/>
  <c r="AP24" i="4" s="1"/>
  <c r="AO24" i="4" s="1"/>
  <c r="AN24" i="4" s="1"/>
  <c r="AM24" i="4" s="1"/>
  <c r="AL24" i="4" s="1"/>
  <c r="AF63" i="4"/>
  <c r="AC63" i="4"/>
  <c r="K63" i="4"/>
  <c r="AF34" i="4"/>
  <c r="AC34" i="4"/>
  <c r="AF55" i="4"/>
  <c r="AC55" i="4"/>
  <c r="AF49" i="4"/>
  <c r="AC49" i="4"/>
  <c r="AT46" i="4"/>
  <c r="AS46" i="4" s="1"/>
  <c r="AR46" i="4" s="1"/>
  <c r="AQ46" i="4" s="1"/>
  <c r="AP46" i="4" s="1"/>
  <c r="AO46" i="4" s="1"/>
  <c r="AN46" i="4" s="1"/>
  <c r="AM46" i="4" s="1"/>
  <c r="AL46" i="4" s="1"/>
  <c r="AF50" i="4"/>
  <c r="AC50" i="4"/>
  <c r="AT81" i="4"/>
  <c r="AS81" i="4"/>
  <c r="AR81" i="4" s="1"/>
  <c r="AQ81" i="4" s="1"/>
  <c r="AP81" i="4" s="1"/>
  <c r="AO81" i="4" s="1"/>
  <c r="AN81" i="4" s="1"/>
  <c r="AM81" i="4" s="1"/>
  <c r="AL81" i="4" s="1"/>
  <c r="AT36" i="4"/>
  <c r="AS36" i="4" s="1"/>
  <c r="AR36" i="4" s="1"/>
  <c r="AQ36" i="4" s="1"/>
  <c r="AP36" i="4" s="1"/>
  <c r="AO36" i="4" s="1"/>
  <c r="AN36" i="4" s="1"/>
  <c r="AM36" i="4" s="1"/>
  <c r="AL36" i="4" s="1"/>
  <c r="AT57" i="4"/>
  <c r="AS57" i="4"/>
  <c r="AR57" i="4" s="1"/>
  <c r="AQ57" i="4" s="1"/>
  <c r="AP57" i="4" s="1"/>
  <c r="AO57" i="4" s="1"/>
  <c r="AN57" i="4" s="1"/>
  <c r="AM57" i="4" s="1"/>
  <c r="AL57" i="4" s="1"/>
  <c r="AR44" i="4"/>
  <c r="AQ44" i="4" s="1"/>
  <c r="AP44" i="4" s="1"/>
  <c r="AO44" i="4" s="1"/>
  <c r="AN44" i="4" s="1"/>
  <c r="AM44" i="4" s="1"/>
  <c r="AL44" i="4" s="1"/>
  <c r="AS44" i="4"/>
  <c r="AT44" i="4"/>
  <c r="AF78" i="4"/>
  <c r="AC78" i="4"/>
  <c r="K78" i="4"/>
  <c r="I31" i="4"/>
  <c r="AC31" i="4"/>
  <c r="AF31" i="4"/>
  <c r="K67" i="4"/>
  <c r="AC67" i="4"/>
  <c r="AF67" i="4"/>
  <c r="AT54" i="4"/>
  <c r="AS54" i="4" s="1"/>
  <c r="AR54" i="4" s="1"/>
  <c r="AQ54" i="4" s="1"/>
  <c r="AP54" i="4" s="1"/>
  <c r="AO54" i="4" s="1"/>
  <c r="AN54" i="4" s="1"/>
  <c r="AM54" i="4" s="1"/>
  <c r="AL54" i="4" s="1"/>
  <c r="AC35" i="4"/>
  <c r="AF35" i="4"/>
  <c r="AC48" i="4"/>
  <c r="AF48" i="4"/>
  <c r="AF26" i="4"/>
  <c r="AC26" i="4"/>
  <c r="AF57" i="4"/>
  <c r="AC57" i="4"/>
  <c r="K57" i="4"/>
  <c r="AC79" i="4"/>
  <c r="J79" i="4"/>
  <c r="AF79" i="4"/>
  <c r="I30" i="4"/>
  <c r="AF30" i="4"/>
  <c r="AC30" i="4"/>
  <c r="K59" i="4"/>
  <c r="AF59" i="4"/>
  <c r="AC59" i="4"/>
  <c r="AC40" i="4"/>
  <c r="K40" i="4"/>
  <c r="AF40" i="4"/>
  <c r="AA45" i="4"/>
  <c r="AB45" i="4"/>
  <c r="AB21" i="4"/>
  <c r="AA21" i="4"/>
  <c r="AT71" i="4"/>
  <c r="AS71" i="4"/>
  <c r="AR71" i="4" s="1"/>
  <c r="AQ71" i="4" s="1"/>
  <c r="AP71" i="4" s="1"/>
  <c r="AO71" i="4" s="1"/>
  <c r="AN71" i="4" s="1"/>
  <c r="AM71" i="4" s="1"/>
  <c r="AL71" i="4" s="1"/>
  <c r="I28" i="4"/>
  <c r="AF28" i="4"/>
  <c r="AC28" i="4"/>
  <c r="AT67" i="4"/>
  <c r="AS67" i="4" s="1"/>
  <c r="AR67" i="4" s="1"/>
  <c r="AQ67" i="4" s="1"/>
  <c r="AP67" i="4" s="1"/>
  <c r="AO67" i="4" s="1"/>
  <c r="AN67" i="4" s="1"/>
  <c r="AM67" i="4" s="1"/>
  <c r="AL67" i="4" s="1"/>
  <c r="AC54" i="4"/>
  <c r="AF54" i="4"/>
  <c r="K54" i="4"/>
  <c r="AC41" i="4"/>
  <c r="AF41" i="4"/>
  <c r="AF45" i="4"/>
  <c r="AC45" i="4"/>
  <c r="AT77" i="4"/>
  <c r="AS77" i="4" s="1"/>
  <c r="AR77" i="4" s="1"/>
  <c r="AQ77" i="4" s="1"/>
  <c r="AP77" i="4" s="1"/>
  <c r="AO77" i="4" s="1"/>
  <c r="AN77" i="4" s="1"/>
  <c r="AM77" i="4" s="1"/>
  <c r="AL77" i="4" s="1"/>
  <c r="AF47" i="4"/>
  <c r="J47" i="4"/>
  <c r="AC47" i="4"/>
  <c r="F14" i="2"/>
  <c r="AF68" i="4"/>
  <c r="K68" i="4"/>
  <c r="AC68" i="4"/>
  <c r="AT79" i="4"/>
  <c r="AS79" i="4"/>
  <c r="AR79" i="4" s="1"/>
  <c r="AQ79" i="4" s="1"/>
  <c r="AP79" i="4" s="1"/>
  <c r="AO79" i="4" s="1"/>
  <c r="AN79" i="4" s="1"/>
  <c r="AM79" i="4" s="1"/>
  <c r="AL79" i="4" s="1"/>
  <c r="AT59" i="4"/>
  <c r="AS59" i="4" s="1"/>
  <c r="AR59" i="4" s="1"/>
  <c r="AQ59" i="4" s="1"/>
  <c r="AP59" i="4" s="1"/>
  <c r="AO59" i="4" s="1"/>
  <c r="AN59" i="4" s="1"/>
  <c r="AM59" i="4" s="1"/>
  <c r="AL59" i="4" s="1"/>
  <c r="AT39" i="4"/>
  <c r="AS39" i="4"/>
  <c r="AR39" i="4" s="1"/>
  <c r="AQ39" i="4" s="1"/>
  <c r="AP39" i="4" s="1"/>
  <c r="AO39" i="4" s="1"/>
  <c r="AN39" i="4" s="1"/>
  <c r="AM39" i="4" s="1"/>
  <c r="AL39" i="4" s="1"/>
  <c r="AT40" i="4"/>
  <c r="AS40" i="4"/>
  <c r="AR40" i="4"/>
  <c r="AQ40" i="4" s="1"/>
  <c r="AP40" i="4" s="1"/>
  <c r="AO40" i="4" s="1"/>
  <c r="AN40" i="4" s="1"/>
  <c r="AM40" i="4" s="1"/>
  <c r="AL40" i="4" s="1"/>
  <c r="AB48" i="4"/>
  <c r="AA48" i="4"/>
  <c r="AT78" i="4"/>
  <c r="AS78" i="4" s="1"/>
  <c r="AR78" i="4" s="1"/>
  <c r="AQ78" i="4" s="1"/>
  <c r="AP78" i="4" s="1"/>
  <c r="AO78" i="4" s="1"/>
  <c r="AN78" i="4" s="1"/>
  <c r="AM78" i="4" s="1"/>
  <c r="AL78" i="4" s="1"/>
  <c r="I71" i="4"/>
  <c r="AF71" i="4"/>
  <c r="AC71" i="4"/>
  <c r="AT66" i="4"/>
  <c r="AS66" i="4"/>
  <c r="AR66" i="4" s="1"/>
  <c r="AQ66" i="4" s="1"/>
  <c r="AP66" i="4" s="1"/>
  <c r="AO66" i="4" s="1"/>
  <c r="AN66" i="4" s="1"/>
  <c r="AM66" i="4" s="1"/>
  <c r="AL66" i="4" s="1"/>
  <c r="AT76" i="4"/>
  <c r="AS76" i="4" s="1"/>
  <c r="AR76" i="4" s="1"/>
  <c r="AQ76" i="4" s="1"/>
  <c r="AP76" i="4" s="1"/>
  <c r="AO76" i="4" s="1"/>
  <c r="AN76" i="4" s="1"/>
  <c r="AM76" i="4" s="1"/>
  <c r="AL76" i="4" s="1"/>
  <c r="AF21" i="4"/>
  <c r="AC21" i="4"/>
  <c r="AC51" i="4"/>
  <c r="AF51" i="4"/>
  <c r="AF62" i="4"/>
  <c r="AC62" i="4"/>
  <c r="I77" i="4"/>
  <c r="AC77" i="4"/>
  <c r="AF77" i="4"/>
  <c r="AF65" i="4"/>
  <c r="K65" i="4"/>
  <c r="AC65" i="4"/>
  <c r="AT27" i="4"/>
  <c r="AS27" i="4"/>
  <c r="AR27" i="4"/>
  <c r="AQ27" i="4" s="1"/>
  <c r="AP27" i="4" s="1"/>
  <c r="AO27" i="4" s="1"/>
  <c r="AN27" i="4" s="1"/>
  <c r="AM27" i="4" s="1"/>
  <c r="AL27" i="4" s="1"/>
  <c r="O144" i="2"/>
  <c r="O146" i="2"/>
  <c r="O151" i="2"/>
  <c r="O147" i="2"/>
  <c r="O140" i="2"/>
  <c r="O150" i="2"/>
  <c r="O141" i="2"/>
  <c r="O143" i="2"/>
  <c r="O142" i="2"/>
  <c r="O152" i="2"/>
  <c r="O153" i="2"/>
  <c r="O149" i="2"/>
  <c r="O148" i="2"/>
  <c r="AT75" i="4"/>
  <c r="AS75" i="4" s="1"/>
  <c r="AR75" i="4" s="1"/>
  <c r="AQ75" i="4" s="1"/>
  <c r="AP75" i="4" s="1"/>
  <c r="AO75" i="4" s="1"/>
  <c r="AN75" i="4" s="1"/>
  <c r="AM75" i="4" s="1"/>
  <c r="AL75" i="4" s="1"/>
  <c r="AA85" i="4" l="1"/>
  <c r="AB85" i="4"/>
  <c r="AI59" i="4"/>
  <c r="AH59" i="4" s="1"/>
  <c r="AJ59" i="4"/>
  <c r="AK59" i="4"/>
  <c r="AJ71" i="4"/>
  <c r="AK71" i="4"/>
  <c r="AI71" i="4"/>
  <c r="AH71" i="4" s="1"/>
  <c r="AK24" i="4"/>
  <c r="AJ24" i="4"/>
  <c r="AI24" i="4"/>
  <c r="AH24" i="4" s="1"/>
  <c r="AI60" i="4"/>
  <c r="AK60" i="4"/>
  <c r="AJ60" i="4"/>
  <c r="AI28" i="4"/>
  <c r="AK28" i="4"/>
  <c r="AJ28" i="4"/>
  <c r="AI32" i="4"/>
  <c r="AJ32" i="4"/>
  <c r="AK32" i="4"/>
  <c r="AI78" i="4"/>
  <c r="AH78" i="4" s="1"/>
  <c r="AJ78" i="4"/>
  <c r="AK78" i="4"/>
  <c r="AI79" i="4"/>
  <c r="AJ79" i="4"/>
  <c r="AK79" i="4"/>
  <c r="AK54" i="4"/>
  <c r="AJ54" i="4"/>
  <c r="AI54" i="4"/>
  <c r="AH54" i="4" s="1"/>
  <c r="AJ81" i="4"/>
  <c r="AK81" i="4"/>
  <c r="AI81" i="4"/>
  <c r="AH81" i="4" s="1"/>
  <c r="AI80" i="4"/>
  <c r="AH80" i="4" s="1"/>
  <c r="AJ80" i="4"/>
  <c r="AK80" i="4"/>
  <c r="AI53" i="4"/>
  <c r="AJ53" i="4"/>
  <c r="AK53" i="4"/>
  <c r="AI58" i="4"/>
  <c r="AK58" i="4"/>
  <c r="AJ58" i="4"/>
  <c r="AK30" i="4"/>
  <c r="AI30" i="4"/>
  <c r="AH30" i="4" s="1"/>
  <c r="AJ30" i="4"/>
  <c r="AI22" i="4"/>
  <c r="AH22" i="4" s="1"/>
  <c r="AJ22" i="4"/>
  <c r="AK22" i="4"/>
  <c r="AK82" i="4"/>
  <c r="AJ82" i="4"/>
  <c r="AI82" i="4"/>
  <c r="AJ47" i="4"/>
  <c r="AI47" i="4"/>
  <c r="AK47" i="4"/>
  <c r="AJ61" i="4"/>
  <c r="AK61" i="4"/>
  <c r="AI61" i="4"/>
  <c r="AH61" i="4" s="1"/>
  <c r="AJ67" i="4"/>
  <c r="AK67" i="4"/>
  <c r="AI67" i="4"/>
  <c r="AI66" i="4"/>
  <c r="AJ66" i="4"/>
  <c r="AK66" i="4"/>
  <c r="AI40" i="4"/>
  <c r="AK40" i="4"/>
  <c r="AJ40" i="4"/>
  <c r="AK65" i="4"/>
  <c r="AI65" i="4"/>
  <c r="AH65" i="4" s="1"/>
  <c r="AJ65" i="4"/>
  <c r="AJ68" i="4"/>
  <c r="AI68" i="4"/>
  <c r="AK68" i="4"/>
  <c r="AK36" i="4"/>
  <c r="AI36" i="4"/>
  <c r="AH36" i="4" s="1"/>
  <c r="AJ36" i="4"/>
  <c r="AJ77" i="4"/>
  <c r="AK77" i="4"/>
  <c r="AI77" i="4"/>
  <c r="AK63" i="4"/>
  <c r="AJ63" i="4"/>
  <c r="AI63" i="4"/>
  <c r="AJ64" i="4"/>
  <c r="AI64" i="4"/>
  <c r="AK64" i="4"/>
  <c r="AJ74" i="4"/>
  <c r="AI74" i="4"/>
  <c r="AH74" i="4" s="1"/>
  <c r="AK74" i="4"/>
  <c r="AK72" i="4"/>
  <c r="AJ72" i="4"/>
  <c r="AI72" i="4"/>
  <c r="AH72" i="4" s="1"/>
  <c r="AI76" i="4"/>
  <c r="AH76" i="4" s="1"/>
  <c r="AK76" i="4"/>
  <c r="AJ76" i="4"/>
  <c r="AI27" i="4"/>
  <c r="AH27" i="4" s="1"/>
  <c r="AK27" i="4"/>
  <c r="AJ27" i="4"/>
  <c r="AI75" i="4"/>
  <c r="AK75" i="4"/>
  <c r="AJ75" i="4"/>
  <c r="AI44" i="4"/>
  <c r="AH44" i="4" s="1"/>
  <c r="AJ44" i="4"/>
  <c r="AK44" i="4"/>
  <c r="AI46" i="4"/>
  <c r="AK46" i="4"/>
  <c r="AJ46" i="4"/>
  <c r="AJ56" i="4"/>
  <c r="AK56" i="4"/>
  <c r="AI56" i="4"/>
  <c r="AK39" i="4"/>
  <c r="AJ39" i="4"/>
  <c r="AI39" i="4"/>
  <c r="AK57" i="4"/>
  <c r="AJ57" i="4"/>
  <c r="AI57" i="4"/>
  <c r="AH57" i="4" s="1"/>
  <c r="AI73" i="4"/>
  <c r="AH73" i="4" s="1"/>
  <c r="AK73" i="4"/>
  <c r="AJ73" i="4"/>
  <c r="AI31" i="4"/>
  <c r="AH31" i="4" s="1"/>
  <c r="AK31" i="4"/>
  <c r="AJ31" i="4"/>
  <c r="AK38" i="4"/>
  <c r="AI38" i="4"/>
  <c r="AH38" i="4" s="1"/>
  <c r="AJ38" i="4"/>
  <c r="AK69" i="4"/>
  <c r="AI69" i="4"/>
  <c r="AJ69" i="4"/>
  <c r="AE21" i="4"/>
  <c r="AD21" i="4"/>
  <c r="AH34" i="4"/>
  <c r="AZ55" i="4"/>
  <c r="AX55" i="4" s="1"/>
  <c r="AZ25" i="4"/>
  <c r="AX25" i="4" s="1"/>
  <c r="AZ35" i="4"/>
  <c r="AX35" i="4" s="1"/>
  <c r="AZ66" i="4"/>
  <c r="AX66" i="4" s="1"/>
  <c r="AZ16" i="4"/>
  <c r="AX16" i="4" s="1"/>
  <c r="AZ5" i="4"/>
  <c r="AX5" i="4" s="1"/>
  <c r="AZ34" i="4"/>
  <c r="AX34" i="4" s="1"/>
  <c r="AZ60" i="4"/>
  <c r="AX60" i="4" s="1"/>
  <c r="AZ62" i="4"/>
  <c r="AX62" i="4" s="1"/>
  <c r="AZ39" i="4"/>
  <c r="AX39" i="4" s="1"/>
  <c r="AA70" i="4"/>
  <c r="AB70" i="4"/>
  <c r="AA84" i="4"/>
  <c r="AB84" i="4"/>
  <c r="AA43" i="4"/>
  <c r="AB43" i="4"/>
  <c r="AE45" i="4"/>
  <c r="AD45" i="4"/>
  <c r="AD62" i="4"/>
  <c r="AE62" i="4"/>
  <c r="AZ49" i="4"/>
  <c r="AX49" i="4" s="1"/>
  <c r="AH29" i="4"/>
  <c r="AZ54" i="4"/>
  <c r="AX54" i="4" s="1"/>
  <c r="AH33" i="4"/>
  <c r="AD49" i="4"/>
  <c r="AE49" i="4"/>
  <c r="AD55" i="4"/>
  <c r="AE55" i="4"/>
  <c r="AB35" i="4"/>
  <c r="AA35" i="4"/>
  <c r="AH52" i="4"/>
  <c r="AD48" i="4"/>
  <c r="AE48" i="4"/>
  <c r="AE50" i="4"/>
  <c r="AD50" i="4"/>
  <c r="AH41" i="4"/>
  <c r="AZ10" i="4"/>
  <c r="AX10" i="4" s="1"/>
  <c r="AZ23" i="4"/>
  <c r="AX23" i="4" s="1"/>
  <c r="AH51" i="4"/>
  <c r="AH23" i="4"/>
  <c r="AE42" i="4"/>
  <c r="AD42" i="4"/>
  <c r="AD83" i="4"/>
  <c r="AE83" i="4"/>
  <c r="AB37" i="4"/>
  <c r="AA37" i="4"/>
  <c r="AD25" i="4"/>
  <c r="AE25" i="4"/>
  <c r="AE26" i="4"/>
  <c r="AD26" i="4"/>
  <c r="C18" i="4"/>
  <c r="F18" i="4"/>
  <c r="F19" i="4" s="1"/>
  <c r="AD85" i="4" l="1"/>
  <c r="AE85" i="4"/>
  <c r="AD70" i="4"/>
  <c r="AE70" i="4"/>
  <c r="AA73" i="4"/>
  <c r="AB73" i="4"/>
  <c r="AA76" i="4"/>
  <c r="AB76" i="4"/>
  <c r="AH64" i="4"/>
  <c r="AH82" i="4"/>
  <c r="AH32" i="4"/>
  <c r="AB57" i="4"/>
  <c r="AA57" i="4"/>
  <c r="AB36" i="4"/>
  <c r="AA36" i="4"/>
  <c r="AB80" i="4"/>
  <c r="AA80" i="4"/>
  <c r="AA23" i="4"/>
  <c r="AB23" i="4"/>
  <c r="AB33" i="4"/>
  <c r="AA33" i="4"/>
  <c r="AA34" i="4"/>
  <c r="AB34" i="4"/>
  <c r="AH75" i="4"/>
  <c r="AH63" i="4"/>
  <c r="AB61" i="4"/>
  <c r="AA61" i="4"/>
  <c r="AB81" i="4"/>
  <c r="AA81" i="4"/>
  <c r="AH79" i="4"/>
  <c r="AA71" i="4"/>
  <c r="AB71" i="4"/>
  <c r="AB38" i="4"/>
  <c r="AA38" i="4"/>
  <c r="AB51" i="4"/>
  <c r="AA51" i="4"/>
  <c r="AA52" i="4"/>
  <c r="AB52" i="4"/>
  <c r="AD43" i="4"/>
  <c r="AE43" i="4"/>
  <c r="AH40" i="4"/>
  <c r="AH58" i="4"/>
  <c r="AH28" i="4"/>
  <c r="AD37" i="4"/>
  <c r="AE37" i="4"/>
  <c r="AD35" i="4"/>
  <c r="AE35" i="4"/>
  <c r="AA29" i="4"/>
  <c r="AB29" i="4"/>
  <c r="AH39" i="4"/>
  <c r="AH46" i="4"/>
  <c r="AH68" i="4"/>
  <c r="AD84" i="4"/>
  <c r="AE84" i="4"/>
  <c r="AA31" i="4"/>
  <c r="AB31" i="4"/>
  <c r="AB27" i="4"/>
  <c r="AA27" i="4"/>
  <c r="AH77" i="4"/>
  <c r="AB22" i="4"/>
  <c r="AA22" i="4"/>
  <c r="AB54" i="4"/>
  <c r="AA54" i="4"/>
  <c r="AB78" i="4"/>
  <c r="AA78" i="4"/>
  <c r="AA72" i="4"/>
  <c r="AB72" i="4"/>
  <c r="AB74" i="4"/>
  <c r="AA74" i="4"/>
  <c r="AB41" i="4"/>
  <c r="AA41" i="4"/>
  <c r="AH69" i="4"/>
  <c r="AH66" i="4"/>
  <c r="AH47" i="4"/>
  <c r="AH53" i="4"/>
  <c r="AH60" i="4"/>
  <c r="AH56" i="4"/>
  <c r="AB44" i="4"/>
  <c r="AA44" i="4"/>
  <c r="AB65" i="4"/>
  <c r="AA65" i="4"/>
  <c r="AH67" i="4"/>
  <c r="AA30" i="4"/>
  <c r="AB30" i="4"/>
  <c r="AA24" i="4"/>
  <c r="AB24" i="4"/>
  <c r="AB59" i="4"/>
  <c r="AA59" i="4"/>
  <c r="AB67" i="4" l="1"/>
  <c r="AA67" i="4"/>
  <c r="AD72" i="4"/>
  <c r="AE72" i="4"/>
  <c r="AB39" i="4"/>
  <c r="AA39" i="4"/>
  <c r="AD65" i="4"/>
  <c r="AE65" i="4"/>
  <c r="AA66" i="4"/>
  <c r="AB66" i="4"/>
  <c r="AE78" i="4"/>
  <c r="AD78" i="4"/>
  <c r="AB58" i="4"/>
  <c r="AA58" i="4"/>
  <c r="AE38" i="4"/>
  <c r="AD38" i="4"/>
  <c r="AD23" i="4"/>
  <c r="AE23" i="4"/>
  <c r="AB82" i="4"/>
  <c r="AA82" i="4"/>
  <c r="AB63" i="4"/>
  <c r="AA63" i="4"/>
  <c r="AA64" i="4"/>
  <c r="AB64" i="4"/>
  <c r="AD44" i="4"/>
  <c r="AE44" i="4"/>
  <c r="AE41" i="4"/>
  <c r="AD41" i="4"/>
  <c r="AE54" i="4"/>
  <c r="AD54" i="4"/>
  <c r="AD31" i="4"/>
  <c r="AE31" i="4"/>
  <c r="AE29" i="4"/>
  <c r="AD29" i="4"/>
  <c r="AA75" i="4"/>
  <c r="AB75" i="4"/>
  <c r="AE71" i="4"/>
  <c r="AD71" i="4"/>
  <c r="AE36" i="4"/>
  <c r="AD36" i="4"/>
  <c r="AE76" i="4"/>
  <c r="AD76" i="4"/>
  <c r="AD80" i="4"/>
  <c r="AE80" i="4"/>
  <c r="AD22" i="4"/>
  <c r="AE22" i="4"/>
  <c r="AA79" i="4"/>
  <c r="AB79" i="4"/>
  <c r="AB69" i="4"/>
  <c r="AA69" i="4"/>
  <c r="AB56" i="4"/>
  <c r="AA56" i="4"/>
  <c r="AE34" i="4"/>
  <c r="AD34" i="4"/>
  <c r="AB68" i="4"/>
  <c r="AA68" i="4"/>
  <c r="AD52" i="4"/>
  <c r="AE52" i="4"/>
  <c r="AD81" i="4"/>
  <c r="AE81" i="4"/>
  <c r="AE33" i="4"/>
  <c r="AD33" i="4"/>
  <c r="AD57" i="4"/>
  <c r="AE57" i="4"/>
  <c r="AD73" i="4"/>
  <c r="AE73" i="4"/>
  <c r="AE59" i="4"/>
  <c r="AD59" i="4"/>
  <c r="AB40" i="4"/>
  <c r="AA40" i="4"/>
  <c r="AE24" i="4"/>
  <c r="AD24" i="4"/>
  <c r="AE74" i="4"/>
  <c r="AD74" i="4"/>
  <c r="AA60" i="4"/>
  <c r="AB60" i="4"/>
  <c r="AE30" i="4"/>
  <c r="AD30" i="4"/>
  <c r="AB53" i="4"/>
  <c r="AA53" i="4"/>
  <c r="AB77" i="4"/>
  <c r="AA77" i="4"/>
  <c r="AA46" i="4"/>
  <c r="AB46" i="4"/>
  <c r="AD51" i="4"/>
  <c r="AE51" i="4"/>
  <c r="AB47" i="4"/>
  <c r="AA47" i="4"/>
  <c r="AE27" i="4"/>
  <c r="AD27" i="4"/>
  <c r="AB28" i="4"/>
  <c r="AA28" i="4"/>
  <c r="AE61" i="4"/>
  <c r="AD61" i="4"/>
  <c r="AB32" i="4"/>
  <c r="AA32" i="4"/>
  <c r="AD66" i="4" l="1"/>
  <c r="AE66" i="4"/>
  <c r="AE32" i="4"/>
  <c r="AD32" i="4"/>
  <c r="AD47" i="4"/>
  <c r="AE47" i="4"/>
  <c r="AD53" i="4"/>
  <c r="AE53" i="4"/>
  <c r="AD68" i="4"/>
  <c r="AE68" i="4"/>
  <c r="AD64" i="4"/>
  <c r="AE64" i="4"/>
  <c r="AD40" i="4"/>
  <c r="AE40" i="4"/>
  <c r="AC11" i="4"/>
  <c r="AD63" i="4"/>
  <c r="AE63" i="4"/>
  <c r="AD58" i="4"/>
  <c r="AE58" i="4"/>
  <c r="AE39" i="4"/>
  <c r="AD39" i="4"/>
  <c r="AD28" i="4"/>
  <c r="AE28" i="4"/>
  <c r="AE56" i="4"/>
  <c r="AD56" i="4"/>
  <c r="AE46" i="4"/>
  <c r="AD46" i="4"/>
  <c r="AD75" i="4"/>
  <c r="AE75" i="4"/>
  <c r="AD79" i="4"/>
  <c r="AE79" i="4"/>
  <c r="AD82" i="4"/>
  <c r="AE82" i="4"/>
  <c r="AD60" i="4"/>
  <c r="AE60" i="4"/>
  <c r="AD77" i="4"/>
  <c r="AE77" i="4"/>
  <c r="AD69" i="4"/>
  <c r="AE69" i="4"/>
  <c r="AD67" i="4"/>
  <c r="AE67" i="4"/>
</calcChain>
</file>

<file path=xl/sharedStrings.xml><?xml version="1.0" encoding="utf-8"?>
<sst xmlns="http://schemas.openxmlformats.org/spreadsheetml/2006/main" count="947" uniqueCount="364">
  <si>
    <t>IBVS 6244</t>
  </si>
  <si>
    <t>IBVS 6196</t>
  </si>
  <si>
    <t>Wt</t>
  </si>
  <si>
    <t xml:space="preserve">pg = </t>
  </si>
  <si>
    <t xml:space="preserve">vis = </t>
  </si>
  <si>
    <t xml:space="preserve">PE = </t>
  </si>
  <si>
    <t>CCD =</t>
  </si>
  <si>
    <t>LiTE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</si>
  <si>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</si>
  <si>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</si>
  <si>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</si>
  <si>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</si>
  <si>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</si>
  <si>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</si>
  <si>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</si>
  <si>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</si>
  <si>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</si>
  <si>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</si>
  <si>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</si>
  <si>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</si>
  <si>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New LiTE fit</t>
  </si>
  <si>
    <t>Q.+LiTE fit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</si>
  <si>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</si>
  <si>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</si>
  <si>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</si>
  <si>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</si>
  <si>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</si>
  <si>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</si>
  <si>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</si>
  <si>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</si>
  <si>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</si>
  <si>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</si>
  <si>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</si>
  <si>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</si>
  <si>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</si>
  <si>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</si>
  <si>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</si>
  <si>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</si>
  <si>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</si>
  <si>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</si>
  <si>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</si>
  <si>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</si>
  <si>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</si>
  <si>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</si>
  <si>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</si>
  <si>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</si>
  <si>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</si>
  <si>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</si>
  <si>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</si>
  <si>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</si>
  <si>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</si>
  <si>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</si>
  <si>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</si>
  <si>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</si>
  <si>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</si>
  <si>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V1061 Cyg</t>
  </si>
  <si>
    <t>Diethelm R</t>
  </si>
  <si>
    <t>BBSAG Bull.81</t>
  </si>
  <si>
    <t>B</t>
  </si>
  <si>
    <t>BBSAG</t>
  </si>
  <si>
    <t>IBVS 5487</t>
  </si>
  <si>
    <t>II</t>
  </si>
  <si>
    <t>IBVS</t>
  </si>
  <si>
    <t>IBVS 5251</t>
  </si>
  <si>
    <t>from IBVS 5487</t>
  </si>
  <si>
    <t>IBVS 5357</t>
  </si>
  <si>
    <t>IBVS 5067</t>
  </si>
  <si>
    <t>I</t>
  </si>
  <si>
    <t>IBVS 4877</t>
  </si>
  <si>
    <t>IBVS 4383</t>
  </si>
  <si>
    <t>IBVS 4222</t>
  </si>
  <si>
    <t>Sinusoidal component?</t>
  </si>
  <si>
    <t>from page A</t>
  </si>
  <si>
    <t>Sine fit</t>
  </si>
  <si>
    <t xml:space="preserve">Wo = </t>
  </si>
  <si>
    <t xml:space="preserve">A (ampl) = </t>
  </si>
  <si>
    <t xml:space="preserve">C (const) = </t>
  </si>
  <si>
    <t>no</t>
  </si>
  <si>
    <t xml:space="preserve">Ts = </t>
  </si>
  <si>
    <t>days</t>
  </si>
  <si>
    <t>years</t>
  </si>
  <si>
    <t>=</t>
  </si>
  <si>
    <t>IBVS 5577</t>
  </si>
  <si>
    <t>EA/D</t>
  </si>
  <si>
    <t>V1061 Cyg / GSC 3600-0472</t>
  </si>
  <si>
    <t>IBVS 5662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</si>
  <si>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</si>
  <si>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</si>
  <si>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</si>
  <si>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</si>
  <si>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</si>
  <si>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</si>
  <si>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</si>
  <si>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5931</t>
  </si>
  <si>
    <t>Add cycle</t>
  </si>
  <si>
    <t>Old Cycle</t>
  </si>
  <si>
    <t>OEJV 0137</t>
  </si>
  <si>
    <t>OEJV 0160</t>
  </si>
  <si>
    <t>IBVS 6084</t>
  </si>
  <si>
    <t>IBVS 6118</t>
  </si>
  <si>
    <t>IBVS 6149</t>
  </si>
  <si>
    <t>LiTE relation?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</si>
  <si>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</si>
  <si>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</si>
  <si>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</si>
  <si>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</si>
  <si>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</si>
  <si>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</si>
  <si>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</si>
  <si>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</si>
  <si>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</si>
  <si>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</si>
  <si>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</si>
  <si>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</si>
  <si>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2426355.245 </t>
  </si>
  <si>
    <t> 13.01.1931 17:52 </t>
  </si>
  <si>
    <t> 0.012 </t>
  </si>
  <si>
    <t>P </t>
  </si>
  <si>
    <t> W.Strohmeier </t>
  </si>
  <si>
    <t> VB 5.14 </t>
  </si>
  <si>
    <t>2426512.460 </t>
  </si>
  <si>
    <t> 19.06.1931 23:02 </t>
  </si>
  <si>
    <t> 0.001 </t>
  </si>
  <si>
    <t>2426925.476 </t>
  </si>
  <si>
    <t> 05.08.1932 23:25 </t>
  </si>
  <si>
    <t> 0.006 </t>
  </si>
  <si>
    <t>2426958.310 </t>
  </si>
  <si>
    <t> 07.09.1932 19:26 </t>
  </si>
  <si>
    <t> -0.014 </t>
  </si>
  <si>
    <t>2426958.335 </t>
  </si>
  <si>
    <t> 07.09.1932 20:02 </t>
  </si>
  <si>
    <t> 0.011 </t>
  </si>
  <si>
    <t>2427183.594 </t>
  </si>
  <si>
    <t> 21.04.1933 02:15 </t>
  </si>
  <si>
    <t> -0.009 </t>
  </si>
  <si>
    <t>2428692.483 </t>
  </si>
  <si>
    <t> 07.06.1937 23:35 </t>
  </si>
  <si>
    <t> -0.019 </t>
  </si>
  <si>
    <t>2428753.487 </t>
  </si>
  <si>
    <t> 07.08.1937 23:41 </t>
  </si>
  <si>
    <t> -0.028 </t>
  </si>
  <si>
    <t>2436788.465 </t>
  </si>
  <si>
    <t> 07.08.1959 23:09 </t>
  </si>
  <si>
    <t> -0.001 </t>
  </si>
  <si>
    <t>2436868.261 </t>
  </si>
  <si>
    <t> 26.10.1959 18:15 </t>
  </si>
  <si>
    <t> 0.009 </t>
  </si>
  <si>
    <t>2444166.347 </t>
  </si>
  <si>
    <t> 19.10.1979 20:19 </t>
  </si>
  <si>
    <t> -0.005 </t>
  </si>
  <si>
    <t>V </t>
  </si>
  <si>
    <t> D.Lichtenknecker </t>
  </si>
  <si>
    <t>BAVM 32 </t>
  </si>
  <si>
    <t>2445229.383 </t>
  </si>
  <si>
    <t> 16.09.1982 21:11 </t>
  </si>
  <si>
    <t> -0.004 </t>
  </si>
  <si>
    <t> H.Zimmermann </t>
  </si>
  <si>
    <t>BAVM 38 </t>
  </si>
  <si>
    <t>2445229.385 </t>
  </si>
  <si>
    <t> 16.09.1982 21:14 </t>
  </si>
  <si>
    <t> -0.002 </t>
  </si>
  <si>
    <t> P.Frank </t>
  </si>
  <si>
    <t>BAVM 36 </t>
  </si>
  <si>
    <t>2445933.377 </t>
  </si>
  <si>
    <t> 20.08.1984 21:02 </t>
  </si>
  <si>
    <t> -0.007 </t>
  </si>
  <si>
    <t> W.Braune </t>
  </si>
  <si>
    <t>BAVM 39 </t>
  </si>
  <si>
    <t>2446001.438 </t>
  </si>
  <si>
    <t> 27.10.1984 22:30 </t>
  </si>
  <si>
    <t>2446651.4515 </t>
  </si>
  <si>
    <t> 08.08.1986 22:50 </t>
  </si>
  <si>
    <t> -0.0092 </t>
  </si>
  <si>
    <t>E </t>
  </si>
  <si>
    <t>?</t>
  </si>
  <si>
    <t> R.Diethelm </t>
  </si>
  <si>
    <t> BBS 81 </t>
  </si>
  <si>
    <t>2446705.420 </t>
  </si>
  <si>
    <t> 01.10.1986 22:04 </t>
  </si>
  <si>
    <t> B.Koch </t>
  </si>
  <si>
    <t>BAVM 46 </t>
  </si>
  <si>
    <t>2447355.442 </t>
  </si>
  <si>
    <t> 12.07.1988 22:36 </t>
  </si>
  <si>
    <t> -0.016 </t>
  </si>
  <si>
    <t> J.Pietz </t>
  </si>
  <si>
    <t>BAVM 52 </t>
  </si>
  <si>
    <t>2447362.4766 </t>
  </si>
  <si>
    <t> 19.07.1988 23:26 </t>
  </si>
  <si>
    <t> -0.0209 </t>
  </si>
  <si>
    <t>B;V</t>
  </si>
  <si>
    <t> D.Alteweier </t>
  </si>
  <si>
    <t>2448972.2716 </t>
  </si>
  <si>
    <t> 15.12.1992 18:31 </t>
  </si>
  <si>
    <t> -0.0319 </t>
  </si>
  <si>
    <t>G</t>
  </si>
  <si>
    <t> F.Agerer </t>
  </si>
  <si>
    <t>BAVM 62 </t>
  </si>
  <si>
    <t>2448972.2735 </t>
  </si>
  <si>
    <t> 15.12.1992 18:33 </t>
  </si>
  <si>
    <t> -0.0300 </t>
  </si>
  <si>
    <t>2449528.413 </t>
  </si>
  <si>
    <t> 24.06.1994 21:54 </t>
  </si>
  <si>
    <t> -0.048 </t>
  </si>
  <si>
    <t> K.Seifert </t>
  </si>
  <si>
    <t>BAVM 79 </t>
  </si>
  <si>
    <t>2449535.4799 </t>
  </si>
  <si>
    <t> 01.07.1994 23:31 </t>
  </si>
  <si>
    <t> -0.0211 </t>
  </si>
  <si>
    <t>BAVM 80 </t>
  </si>
  <si>
    <t>2449535.4802 </t>
  </si>
  <si>
    <t> -0.0208 </t>
  </si>
  <si>
    <t>2449941.4566 </t>
  </si>
  <si>
    <t> 11.08.1995 22:57 </t>
  </si>
  <si>
    <t> -0.0159 </t>
  </si>
  <si>
    <t>BAVM 91 </t>
  </si>
  <si>
    <t>2449941.4572 </t>
  </si>
  <si>
    <t> 11.08.1995 22:58 </t>
  </si>
  <si>
    <t> -0.0153 </t>
  </si>
  <si>
    <t>2450286.426 </t>
  </si>
  <si>
    <t> 21.07.1996 22:13 </t>
  </si>
  <si>
    <t> M.Dahm </t>
  </si>
  <si>
    <t>BAVM 113 </t>
  </si>
  <si>
    <t>2451159.3789 </t>
  </si>
  <si>
    <t> 11.12.1998 21:05 </t>
  </si>
  <si>
    <t> -0.0080 </t>
  </si>
  <si>
    <t> M.Drozdz </t>
  </si>
  <si>
    <t>IBVS 4877 </t>
  </si>
  <si>
    <t>2452015.9055 </t>
  </si>
  <si>
    <t> 16.04.2001 09:43 </t>
  </si>
  <si>
    <t> -0.0109 </t>
  </si>
  <si>
    <t> Sandberg Lacy et a </t>
  </si>
  <si>
    <t>IBVS 5067 </t>
  </si>
  <si>
    <t>2452095.6909 </t>
  </si>
  <si>
    <t> 05.07.2001 04:34 </t>
  </si>
  <si>
    <t> -0.0118 </t>
  </si>
  <si>
    <t> C.Lacy et al. </t>
  </si>
  <si>
    <t>IBVS 5251 </t>
  </si>
  <si>
    <t>2452102.7312 </t>
  </si>
  <si>
    <t> 12.07.2001 05:32 </t>
  </si>
  <si>
    <t> -0.0114 </t>
  </si>
  <si>
    <t>2452109.7708 </t>
  </si>
  <si>
    <t> 19.07.2001 06:29 </t>
  </si>
  <si>
    <t>2452149.6636 </t>
  </si>
  <si>
    <t> 28.08.2001 03:55 </t>
  </si>
  <si>
    <t> -0.0122 </t>
  </si>
  <si>
    <t>2452448.8603 </t>
  </si>
  <si>
    <t> 23.06.2002 08:38 </t>
  </si>
  <si>
    <t> -0.0141 </t>
  </si>
  <si>
    <t> C.Lacy </t>
  </si>
  <si>
    <t>IBVS 5357 </t>
  </si>
  <si>
    <t>2452482.8861 </t>
  </si>
  <si>
    <t> 27.07.2002 09:15 </t>
  </si>
  <si>
    <t> -0.0148 </t>
  </si>
  <si>
    <t>2452589.6558 </t>
  </si>
  <si>
    <t> 11.11.2002 03:44 </t>
  </si>
  <si>
    <t> -0.0180 </t>
  </si>
  <si>
    <t>2452602.5643 </t>
  </si>
  <si>
    <t> 24.11.2002 01:32 </t>
  </si>
  <si>
    <t> -0.0161 </t>
  </si>
  <si>
    <t>2452609.6044 </t>
  </si>
  <si>
    <t> 01.12.2002 02:30 </t>
  </si>
  <si>
    <t>2452818.4520 </t>
  </si>
  <si>
    <t> 27.06.2003 22:50 </t>
  </si>
  <si>
    <t> -0.0207 </t>
  </si>
  <si>
    <t> V.Bakis et al. </t>
  </si>
  <si>
    <t>IBVS 5662 </t>
  </si>
  <si>
    <t>2453145.8083 </t>
  </si>
  <si>
    <t> 20.05.2004 07:23 </t>
  </si>
  <si>
    <t> -0.0229 </t>
  </si>
  <si>
    <t>IBVS 5577 </t>
  </si>
  <si>
    <t>2453293.6434 </t>
  </si>
  <si>
    <t> 15.10.2004 03:26 </t>
  </si>
  <si>
    <t> -0.0272 </t>
  </si>
  <si>
    <t>2454087.9706 </t>
  </si>
  <si>
    <t> 18.12.2006 11:17 </t>
  </si>
  <si>
    <t> -0.0430 </t>
  </si>
  <si>
    <t>C </t>
  </si>
  <si>
    <t> P.Zasche (ESA INTEGRAL) </t>
  </si>
  <si>
    <t>IBVS 5931 </t>
  </si>
  <si>
    <t>2454395.386 </t>
  </si>
  <si>
    <t> 21.10.2007 21:15 </t>
  </si>
  <si>
    <t> -0.040 </t>
  </si>
  <si>
    <t> S.Bakan </t>
  </si>
  <si>
    <t>BAVM 212 </t>
  </si>
  <si>
    <t>2455059.5030 </t>
  </si>
  <si>
    <t> 16.08.2009 00:04 </t>
  </si>
  <si>
    <t> -0.0262 </t>
  </si>
  <si>
    <t> L.Šmelcer </t>
  </si>
  <si>
    <t>OEJV 0137 </t>
  </si>
  <si>
    <t>2455059.5032 </t>
  </si>
  <si>
    <t> -0.0260 </t>
  </si>
  <si>
    <t>R</t>
  </si>
  <si>
    <t>2455059.5033 </t>
  </si>
  <si>
    <t> -0.0259 </t>
  </si>
  <si>
    <t>2455796.35857 </t>
  </si>
  <si>
    <t> 22.08.2011 20:36 </t>
  </si>
  <si>
    <t> -0.02061 </t>
  </si>
  <si>
    <t>OEJV 0160 </t>
  </si>
  <si>
    <t>2455796.35867 </t>
  </si>
  <si>
    <t> -0.02051 </t>
  </si>
  <si>
    <t>2455851.5121 </t>
  </si>
  <si>
    <t> 17.10.2011 00:17 </t>
  </si>
  <si>
    <t> -0.0135 </t>
  </si>
  <si>
    <t>o</t>
  </si>
  <si>
    <t>BAVM 225 </t>
  </si>
  <si>
    <t>2456155.40266 </t>
  </si>
  <si>
    <t> 15.08.2012 21:39 </t>
  </si>
  <si>
    <t> -0.01488 </t>
  </si>
  <si>
    <t>2456521.4831 </t>
  </si>
  <si>
    <t> 16.08.2013 23:35 </t>
  </si>
  <si>
    <t> -0.0128 </t>
  </si>
  <si>
    <t>BAVM 234 </t>
  </si>
  <si>
    <t>2456521.4847 </t>
  </si>
  <si>
    <t> 16.08.2013 23:37 </t>
  </si>
  <si>
    <t> -0.0112 </t>
  </si>
  <si>
    <t> W.Quester </t>
  </si>
  <si>
    <t>BAVM 232 </t>
  </si>
  <si>
    <t>2456534.3906 </t>
  </si>
  <si>
    <t> 29.08.2013 21:22 </t>
  </si>
  <si>
    <t> -0.0119 </t>
  </si>
  <si>
    <t>2456886.3843 </t>
  </si>
  <si>
    <t> 16.08.2014 21:13 </t>
  </si>
  <si>
    <t> -0.0166 </t>
  </si>
  <si>
    <t>BAVM 238 </t>
  </si>
  <si>
    <t>2457225.4797 </t>
  </si>
  <si>
    <t> 21.07.2015 23:30 </t>
  </si>
  <si>
    <t> -0.0130 </t>
  </si>
  <si>
    <t>BAVM 241 (=IBVS 6157) </t>
  </si>
  <si>
    <t>wt</t>
  </si>
  <si>
    <t>AU</t>
  </si>
  <si>
    <t>Q resid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</si>
  <si>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</si>
  <si>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</si>
  <si>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</si>
  <si>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</si>
  <si>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</si>
  <si>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</si>
  <si>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</si>
  <si>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</si>
  <si>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</si>
  <si>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</si>
  <si>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</si>
  <si>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</si>
  <si>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</si>
  <si>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</si>
  <si>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</si>
  <si>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</si>
  <si>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</si>
  <si>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</si>
  <si>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</si>
  <si>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</si>
  <si>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</si>
  <si>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</si>
  <si>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</si>
  <si>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</si>
  <si>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</si>
  <si>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</si>
  <si>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</si>
  <si>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</si>
  <si>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</si>
  <si>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</si>
  <si>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IBVS 6157</t>
  </si>
  <si>
    <t>OEJV 0179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</si>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</sst>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0"/>
    <numFmt numFmtId="187" formatCode="0.000E+00"/>
  </numFmts>
  <fonts count="5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2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>
      <alignment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1" fillId="24" borderId="20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quotePrefix="1" applyAlignment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0" borderId="14" xfId="0" applyBorder="1" applyAlignment="1"/>
    <xf numFmtId="0" fontId="12" fillId="0" borderId="24" xfId="0" applyFont="1" applyBorder="1" applyAlignment="1"/>
    <xf numFmtId="0" fontId="0" fillId="0" borderId="24" xfId="0" applyBorder="1" applyAlignment="1">
      <alignment horizontal="right"/>
    </xf>
    <xf numFmtId="0" fontId="0" fillId="0" borderId="15" xfId="0" applyBorder="1" applyAlignment="1"/>
    <xf numFmtId="0" fontId="0" fillId="0" borderId="0" xfId="0" applyFill="1" applyAlignment="1"/>
    <xf numFmtId="0" fontId="11" fillId="0" borderId="0" xfId="0" applyFont="1" applyFill="1" applyAlignment="1"/>
    <xf numFmtId="0" fontId="0" fillId="25" borderId="14" xfId="0" applyFill="1" applyBorder="1" applyAlignment="1"/>
    <xf numFmtId="0" fontId="11" fillId="25" borderId="15" xfId="0" applyFont="1" applyFill="1" applyBorder="1" applyAlignment="1"/>
    <xf numFmtId="0" fontId="19" fillId="0" borderId="11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25" borderId="16" xfId="0" applyFill="1" applyBorder="1" applyAlignment="1"/>
    <xf numFmtId="0" fontId="11" fillId="25" borderId="17" xfId="0" applyFont="1" applyFill="1" applyBorder="1" applyAlignment="1"/>
    <xf numFmtId="0" fontId="19" fillId="0" borderId="12" xfId="0" applyFont="1" applyBorder="1" applyAlignment="1"/>
    <xf numFmtId="11" fontId="0" fillId="0" borderId="0" xfId="0" applyNumberFormat="1" applyBorder="1" applyAlignment="1"/>
    <xf numFmtId="0" fontId="0" fillId="26" borderId="16" xfId="0" applyFill="1" applyBorder="1" applyAlignment="1"/>
    <xf numFmtId="0" fontId="11" fillId="27" borderId="17" xfId="0" applyFont="1" applyFill="1" applyBorder="1" applyAlignment="1"/>
    <xf numFmtId="0" fontId="0" fillId="0" borderId="0" xfId="0" applyNumberFormat="1" applyBorder="1" applyAlignment="1"/>
    <xf numFmtId="0" fontId="11" fillId="26" borderId="16" xfId="0" applyFont="1" applyFill="1" applyBorder="1" applyAlignment="1"/>
    <xf numFmtId="0" fontId="0" fillId="25" borderId="18" xfId="0" applyFill="1" applyBorder="1" applyAlignment="1"/>
    <xf numFmtId="0" fontId="11" fillId="25" borderId="19" xfId="0" applyFont="1" applyFill="1" applyBorder="1" applyAlignment="1"/>
    <xf numFmtId="0" fontId="19" fillId="0" borderId="13" xfId="0" applyFont="1" applyBorder="1" applyAlignment="1"/>
    <xf numFmtId="0" fontId="0" fillId="0" borderId="16" xfId="0" applyBorder="1" applyAlignment="1"/>
    <xf numFmtId="0" fontId="12" fillId="0" borderId="0" xfId="0" applyFont="1" applyBorder="1" applyAlignment="1"/>
    <xf numFmtId="0" fontId="0" fillId="0" borderId="16" xfId="0" applyBorder="1" applyAlignment="1">
      <alignment horizontal="left"/>
    </xf>
    <xf numFmtId="0" fontId="16" fillId="0" borderId="16" xfId="0" applyFont="1" applyBorder="1" applyAlignment="1"/>
    <xf numFmtId="2" fontId="12" fillId="0" borderId="0" xfId="0" applyNumberFormat="1" applyFont="1" applyBorder="1" applyAlignment="1"/>
    <xf numFmtId="0" fontId="0" fillId="0" borderId="0" xfId="0" applyNumberFormat="1" applyAlignment="1"/>
    <xf numFmtId="1" fontId="12" fillId="0" borderId="0" xfId="0" applyNumberFormat="1" applyFont="1" applyBorder="1" applyAlignment="1"/>
    <xf numFmtId="187" fontId="12" fillId="0" borderId="0" xfId="0" applyNumberFormat="1" applyFont="1" applyBorder="1" applyAlignment="1"/>
    <xf numFmtId="0" fontId="11" fillId="0" borderId="18" xfId="0" applyFont="1" applyFill="1" applyBorder="1" applyAlignment="1"/>
    <xf numFmtId="0" fontId="27" fillId="27" borderId="10" xfId="0" applyFont="1" applyFill="1" applyBorder="1" applyAlignment="1"/>
    <xf numFmtId="0" fontId="0" fillId="0" borderId="10" xfId="0" applyBorder="1" applyAlignment="1"/>
    <xf numFmtId="0" fontId="0" fillId="0" borderId="19" xfId="0" applyBorder="1" applyAlignment="1"/>
    <xf numFmtId="0" fontId="28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30" fillId="28" borderId="0" xfId="0" applyFont="1" applyFill="1" applyAlignment="1"/>
    <xf numFmtId="0" fontId="31" fillId="28" borderId="0" xfId="0" applyFont="1" applyFill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47" fillId="0" borderId="0" xfId="42" applyFont="1" applyAlignment="1">
      <alignment wrapText="1"/>
    </xf>
    <xf numFmtId="0" fontId="47" fillId="0" borderId="0" xfId="42" applyFont="1" applyAlignment="1">
      <alignment horizontal="center" wrapText="1"/>
    </xf>
    <xf numFmtId="0" fontId="47" fillId="0" borderId="0" xfId="42" applyFont="1" applyAlignment="1">
      <alignment horizontal="left" wrapText="1"/>
    </xf>
    <xf numFmtId="0" fontId="47" fillId="0" borderId="0" xfId="43" applyFont="1"/>
    <xf numFmtId="0" fontId="47" fillId="0" borderId="0" xfId="43" applyFont="1" applyAlignment="1">
      <alignment horizontal="center"/>
    </xf>
    <xf numFmtId="0" fontId="47" fillId="0" borderId="0" xfId="43" applyFont="1" applyAlignment="1">
      <alignment horizontal="left"/>
    </xf>
    <xf numFmtId="0" fontId="12" fillId="29" borderId="0" xfId="0" applyFont="1" applyFill="1" applyAlignment="1">
      <alignment horizontal="center"/>
    </xf>
    <xf numFmtId="0" fontId="47" fillId="0" borderId="0" xfId="43" applyFont="1" applyAlignment="1">
      <alignment horizontal="left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7" fontId="4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746478873239436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3498658904363875"/>
          <c:w val="0.83098591549295775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C-47C7-A41E-99649543DA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  <c:pt idx="63">
                  <c:v>0.28210639500321122</c:v>
                </c:pt>
                <c:pt idx="64">
                  <c:v>0.27906957003870048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C-47C7-A41E-99649543DA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FC-47C7-A41E-99649543DA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FC-47C7-A41E-99649543DA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FC-47C7-A41E-99649543DA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FC-47C7-A41E-99649543DA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FC-47C7-A41E-99649543DA9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5.6497602274421868E-3</c:v>
                </c:pt>
                <c:pt idx="1">
                  <c:v>5.3266533866357536E-3</c:v>
                </c:pt>
                <c:pt idx="2">
                  <c:v>3.7743024028204387E-3</c:v>
                </c:pt>
                <c:pt idx="3">
                  <c:v>1.3752175494974516E-3</c:v>
                </c:pt>
                <c:pt idx="4">
                  <c:v>-3.7044184538266231E-4</c:v>
                </c:pt>
                <c:pt idx="5">
                  <c:v>7.3668867890977815E-3</c:v>
                </c:pt>
                <c:pt idx="6">
                  <c:v>2.3632298146634687E-2</c:v>
                </c:pt>
                <c:pt idx="7">
                  <c:v>3.4900850825211695E-2</c:v>
                </c:pt>
                <c:pt idx="8">
                  <c:v>4.2368281036726269E-2</c:v>
                </c:pt>
                <c:pt idx="9">
                  <c:v>4.7212717270285094E-2</c:v>
                </c:pt>
                <c:pt idx="10">
                  <c:v>5.0048731661883596E-2</c:v>
                </c:pt>
                <c:pt idx="11">
                  <c:v>5.1255679467304166E-2</c:v>
                </c:pt>
                <c:pt idx="12">
                  <c:v>5.1002430424871459E-2</c:v>
                </c:pt>
                <c:pt idx="13">
                  <c:v>4.9500653878316855E-2</c:v>
                </c:pt>
                <c:pt idx="14">
                  <c:v>4.7113126228076729E-2</c:v>
                </c:pt>
                <c:pt idx="15">
                  <c:v>4.5168552104896481E-2</c:v>
                </c:pt>
                <c:pt idx="16">
                  <c:v>5.1777535616185665E-2</c:v>
                </c:pt>
                <c:pt idx="17">
                  <c:v>6.8160741873211153E-2</c:v>
                </c:pt>
                <c:pt idx="18">
                  <c:v>7.9732105139473125E-2</c:v>
                </c:pt>
                <c:pt idx="19">
                  <c:v>8.7389076730815016E-2</c:v>
                </c:pt>
                <c:pt idx="20">
                  <c:v>9.2365960468858782E-2</c:v>
                </c:pt>
                <c:pt idx="21">
                  <c:v>9.5300828470750179E-2</c:v>
                </c:pt>
                <c:pt idx="22">
                  <c:v>9.6588368077073397E-2</c:v>
                </c:pt>
                <c:pt idx="23">
                  <c:v>9.6406001513558937E-2</c:v>
                </c:pt>
                <c:pt idx="24">
                  <c:v>9.4956299008965808E-2</c:v>
                </c:pt>
                <c:pt idx="25">
                  <c:v>9.2585111514738402E-2</c:v>
                </c:pt>
                <c:pt idx="26">
                  <c:v>9.0472845379056741E-2</c:v>
                </c:pt>
                <c:pt idx="27">
                  <c:v>9.5985281511628259E-2</c:v>
                </c:pt>
                <c:pt idx="28">
                  <c:v>0.11239494518832427</c:v>
                </c:pt>
                <c:pt idx="29">
                  <c:v>0.12427903520387484</c:v>
                </c:pt>
                <c:pt idx="30">
                  <c:v>0.13213118063695081</c:v>
                </c:pt>
                <c:pt idx="31">
                  <c:v>0.13724333325985577</c:v>
                </c:pt>
                <c:pt idx="32">
                  <c:v>0.14027898870140032</c:v>
                </c:pt>
                <c:pt idx="33">
                  <c:v>0.14164779281168999</c:v>
                </c:pt>
                <c:pt idx="34">
                  <c:v>0.14153727069596705</c:v>
                </c:pt>
                <c:pt idx="35">
                  <c:v>0.14014110586978037</c:v>
                </c:pt>
                <c:pt idx="36">
                  <c:v>0.13779053956140283</c:v>
                </c:pt>
                <c:pt idx="37">
                  <c:v>0.13553756120247246</c:v>
                </c:pt>
                <c:pt idx="38">
                  <c:v>0.1400043767940321</c:v>
                </c:pt>
                <c:pt idx="39">
                  <c:v>0.15633441278296817</c:v>
                </c:pt>
                <c:pt idx="40">
                  <c:v>0.16854108860999115</c:v>
                </c:pt>
                <c:pt idx="41">
                  <c:v>0.1765943242444166</c:v>
                </c:pt>
                <c:pt idx="42">
                  <c:v>0.18184467670258353</c:v>
                </c:pt>
                <c:pt idx="43">
                  <c:v>0.18498311870365922</c:v>
                </c:pt>
                <c:pt idx="44">
                  <c:v>0.18643392326860644</c:v>
                </c:pt>
                <c:pt idx="45">
                  <c:v>0.18639614342246932</c:v>
                </c:pt>
                <c:pt idx="46">
                  <c:v>0.18505495275126832</c:v>
                </c:pt>
                <c:pt idx="47">
                  <c:v>0.18272884803339159</c:v>
                </c:pt>
                <c:pt idx="48">
                  <c:v>0.18035852362192112</c:v>
                </c:pt>
                <c:pt idx="49">
                  <c:v>0.18384646897722465</c:v>
                </c:pt>
                <c:pt idx="50">
                  <c:v>0.19997884743917235</c:v>
                </c:pt>
                <c:pt idx="51">
                  <c:v>0.21251768628410517</c:v>
                </c:pt>
                <c:pt idx="52">
                  <c:v>0.22077822435458577</c:v>
                </c:pt>
                <c:pt idx="53">
                  <c:v>0.22616982968941604</c:v>
                </c:pt>
                <c:pt idx="54">
                  <c:v>0.22941311698308497</c:v>
                </c:pt>
                <c:pt idx="55">
                  <c:v>0.2309467309370444</c:v>
                </c:pt>
                <c:pt idx="56">
                  <c:v>0.23098252725112023</c:v>
                </c:pt>
                <c:pt idx="57">
                  <c:v>0.2296977261885719</c:v>
                </c:pt>
                <c:pt idx="58">
                  <c:v>0.22739953673500005</c:v>
                </c:pt>
                <c:pt idx="59">
                  <c:v>0.22493215788780904</c:v>
                </c:pt>
                <c:pt idx="60">
                  <c:v>0.22751960038954544</c:v>
                </c:pt>
                <c:pt idx="61">
                  <c:v>0.24332825631380067</c:v>
                </c:pt>
                <c:pt idx="62">
                  <c:v>0.25620822184305114</c:v>
                </c:pt>
                <c:pt idx="63">
                  <c:v>0.2646825824007546</c:v>
                </c:pt>
                <c:pt idx="64">
                  <c:v>0.27021862858204859</c:v>
                </c:pt>
                <c:pt idx="65">
                  <c:v>0.27356887450587097</c:v>
                </c:pt>
                <c:pt idx="66">
                  <c:v>0.27518618816903512</c:v>
                </c:pt>
                <c:pt idx="67">
                  <c:v>0.27529633256881475</c:v>
                </c:pt>
                <c:pt idx="68">
                  <c:v>0.2740693191424079</c:v>
                </c:pt>
                <c:pt idx="69">
                  <c:v>0.2718021597013407</c:v>
                </c:pt>
                <c:pt idx="70">
                  <c:v>0.26925539859042896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FC-47C7-A41E-99649543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11768"/>
        <c:axId val="1"/>
      </c:scatterChart>
      <c:valAx>
        <c:axId val="61851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521126760563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1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39436619718309"/>
          <c:y val="0.92837725862779552"/>
          <c:w val="0.61830985915492953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75527869142939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8245234272308"/>
          <c:y val="0.13461556519301221"/>
          <c:w val="0.83122477038388165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8-42FA-BA60-9B61077E40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  <c:pt idx="63">
                  <c:v>0.28210639500321122</c:v>
                </c:pt>
                <c:pt idx="64">
                  <c:v>0.27906957003870048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C8-42FA-BA60-9B61077E40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C8-42FA-BA60-9B61077E40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C8-42FA-BA60-9B61077E40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C8-42FA-BA60-9B61077E40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C8-42FA-BA60-9B61077E40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C8-42FA-BA60-9B61077E4086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5.6497602274421868E-3</c:v>
                </c:pt>
                <c:pt idx="1">
                  <c:v>5.3266533866357536E-3</c:v>
                </c:pt>
                <c:pt idx="2">
                  <c:v>3.7743024028204387E-3</c:v>
                </c:pt>
                <c:pt idx="3">
                  <c:v>1.3752175494974516E-3</c:v>
                </c:pt>
                <c:pt idx="4">
                  <c:v>-3.7044184538266231E-4</c:v>
                </c:pt>
                <c:pt idx="5">
                  <c:v>7.3668867890977815E-3</c:v>
                </c:pt>
                <c:pt idx="6">
                  <c:v>2.3632298146634687E-2</c:v>
                </c:pt>
                <c:pt idx="7">
                  <c:v>3.4900850825211695E-2</c:v>
                </c:pt>
                <c:pt idx="8">
                  <c:v>4.2368281036726269E-2</c:v>
                </c:pt>
                <c:pt idx="9">
                  <c:v>4.7212717270285094E-2</c:v>
                </c:pt>
                <c:pt idx="10">
                  <c:v>5.0048731661883596E-2</c:v>
                </c:pt>
                <c:pt idx="11">
                  <c:v>5.1255679467304166E-2</c:v>
                </c:pt>
                <c:pt idx="12">
                  <c:v>5.1002430424871459E-2</c:v>
                </c:pt>
                <c:pt idx="13">
                  <c:v>4.9500653878316855E-2</c:v>
                </c:pt>
                <c:pt idx="14">
                  <c:v>4.7113126228076729E-2</c:v>
                </c:pt>
                <c:pt idx="15">
                  <c:v>4.5168552104896481E-2</c:v>
                </c:pt>
                <c:pt idx="16">
                  <c:v>5.1777535616185665E-2</c:v>
                </c:pt>
                <c:pt idx="17">
                  <c:v>6.8160741873211153E-2</c:v>
                </c:pt>
                <c:pt idx="18">
                  <c:v>7.9732105139473125E-2</c:v>
                </c:pt>
                <c:pt idx="19">
                  <c:v>8.7389076730815016E-2</c:v>
                </c:pt>
                <c:pt idx="20">
                  <c:v>9.2365960468858782E-2</c:v>
                </c:pt>
                <c:pt idx="21">
                  <c:v>9.5300828470750179E-2</c:v>
                </c:pt>
                <c:pt idx="22">
                  <c:v>9.6588368077073397E-2</c:v>
                </c:pt>
                <c:pt idx="23">
                  <c:v>9.6406001513558937E-2</c:v>
                </c:pt>
                <c:pt idx="24">
                  <c:v>9.4956299008965808E-2</c:v>
                </c:pt>
                <c:pt idx="25">
                  <c:v>9.2585111514738402E-2</c:v>
                </c:pt>
                <c:pt idx="26">
                  <c:v>9.0472845379056741E-2</c:v>
                </c:pt>
                <c:pt idx="27">
                  <c:v>9.5985281511628259E-2</c:v>
                </c:pt>
                <c:pt idx="28">
                  <c:v>0.11239494518832427</c:v>
                </c:pt>
                <c:pt idx="29">
                  <c:v>0.12427903520387484</c:v>
                </c:pt>
                <c:pt idx="30">
                  <c:v>0.13213118063695081</c:v>
                </c:pt>
                <c:pt idx="31">
                  <c:v>0.13724333325985577</c:v>
                </c:pt>
                <c:pt idx="32">
                  <c:v>0.14027898870140032</c:v>
                </c:pt>
                <c:pt idx="33">
                  <c:v>0.14164779281168999</c:v>
                </c:pt>
                <c:pt idx="34">
                  <c:v>0.14153727069596705</c:v>
                </c:pt>
                <c:pt idx="35">
                  <c:v>0.14014110586978037</c:v>
                </c:pt>
                <c:pt idx="36">
                  <c:v>0.13779053956140283</c:v>
                </c:pt>
                <c:pt idx="37">
                  <c:v>0.13553756120247246</c:v>
                </c:pt>
                <c:pt idx="38">
                  <c:v>0.1400043767940321</c:v>
                </c:pt>
                <c:pt idx="39">
                  <c:v>0.15633441278296817</c:v>
                </c:pt>
                <c:pt idx="40">
                  <c:v>0.16854108860999115</c:v>
                </c:pt>
                <c:pt idx="41">
                  <c:v>0.1765943242444166</c:v>
                </c:pt>
                <c:pt idx="42">
                  <c:v>0.18184467670258353</c:v>
                </c:pt>
                <c:pt idx="43">
                  <c:v>0.18498311870365922</c:v>
                </c:pt>
                <c:pt idx="44">
                  <c:v>0.18643392326860644</c:v>
                </c:pt>
                <c:pt idx="45">
                  <c:v>0.18639614342246932</c:v>
                </c:pt>
                <c:pt idx="46">
                  <c:v>0.18505495275126832</c:v>
                </c:pt>
                <c:pt idx="47">
                  <c:v>0.18272884803339159</c:v>
                </c:pt>
                <c:pt idx="48">
                  <c:v>0.18035852362192112</c:v>
                </c:pt>
                <c:pt idx="49">
                  <c:v>0.18384646897722465</c:v>
                </c:pt>
                <c:pt idx="50">
                  <c:v>0.19997884743917235</c:v>
                </c:pt>
                <c:pt idx="51">
                  <c:v>0.21251768628410517</c:v>
                </c:pt>
                <c:pt idx="52">
                  <c:v>0.22077822435458577</c:v>
                </c:pt>
                <c:pt idx="53">
                  <c:v>0.22616982968941604</c:v>
                </c:pt>
                <c:pt idx="54">
                  <c:v>0.22941311698308497</c:v>
                </c:pt>
                <c:pt idx="55">
                  <c:v>0.2309467309370444</c:v>
                </c:pt>
                <c:pt idx="56">
                  <c:v>0.23098252725112023</c:v>
                </c:pt>
                <c:pt idx="57">
                  <c:v>0.2296977261885719</c:v>
                </c:pt>
                <c:pt idx="58">
                  <c:v>0.22739953673500005</c:v>
                </c:pt>
                <c:pt idx="59">
                  <c:v>0.22493215788780904</c:v>
                </c:pt>
                <c:pt idx="60">
                  <c:v>0.22751960038954544</c:v>
                </c:pt>
                <c:pt idx="61">
                  <c:v>0.24332825631380067</c:v>
                </c:pt>
                <c:pt idx="62">
                  <c:v>0.25620822184305114</c:v>
                </c:pt>
                <c:pt idx="63">
                  <c:v>0.2646825824007546</c:v>
                </c:pt>
                <c:pt idx="64">
                  <c:v>0.27021862858204859</c:v>
                </c:pt>
                <c:pt idx="65">
                  <c:v>0.27356887450587097</c:v>
                </c:pt>
                <c:pt idx="66">
                  <c:v>0.27518618816903512</c:v>
                </c:pt>
                <c:pt idx="67">
                  <c:v>0.27529633256881475</c:v>
                </c:pt>
                <c:pt idx="68">
                  <c:v>0.2740693191424079</c:v>
                </c:pt>
                <c:pt idx="69">
                  <c:v>0.2718021597013407</c:v>
                </c:pt>
                <c:pt idx="70">
                  <c:v>0.26925539859042896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C8-42FA-BA60-9B61077E4086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9">
                  <c:v>0.26792907300070401</c:v>
                </c:pt>
                <c:pt idx="50">
                  <c:v>0.26873061527839581</c:v>
                </c:pt>
                <c:pt idx="51">
                  <c:v>0.27046219134394378</c:v>
                </c:pt>
                <c:pt idx="52">
                  <c:v>0.27046219134394378</c:v>
                </c:pt>
                <c:pt idx="53">
                  <c:v>0.27046219134394378</c:v>
                </c:pt>
                <c:pt idx="54">
                  <c:v>0.27238344535306769</c:v>
                </c:pt>
                <c:pt idx="55">
                  <c:v>0.27238344535306769</c:v>
                </c:pt>
                <c:pt idx="56">
                  <c:v>0.27252723347158492</c:v>
                </c:pt>
                <c:pt idx="57">
                  <c:v>0.27331959778426501</c:v>
                </c:pt>
                <c:pt idx="58">
                  <c:v>0.27427410614548575</c:v>
                </c:pt>
                <c:pt idx="59">
                  <c:v>0.27427410614548575</c:v>
                </c:pt>
                <c:pt idx="60">
                  <c:v>0.27430775868386215</c:v>
                </c:pt>
                <c:pt idx="61">
                  <c:v>0.275225555185036</c:v>
                </c:pt>
                <c:pt idx="62">
                  <c:v>0.27610969914783345</c:v>
                </c:pt>
                <c:pt idx="63">
                  <c:v>0.27787492775175782</c:v>
                </c:pt>
                <c:pt idx="64">
                  <c:v>0.28140844428127709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C8-42FA-BA60-9B61077E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924848"/>
        <c:axId val="1"/>
      </c:scatterChart>
      <c:valAx>
        <c:axId val="60392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39591200889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92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4672432823534"/>
          <c:y val="0.92857258227336958"/>
          <c:w val="0.70604885359794156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LiTE residuals</a:t>
            </a:r>
          </a:p>
        </c:rich>
      </c:tx>
      <c:layout>
        <c:manualLayout>
          <c:xMode val="edge"/>
          <c:yMode val="edge"/>
          <c:x val="0.3530243529685371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8245234272308"/>
          <c:y val="0.13461556519301221"/>
          <c:w val="0.83122477038388165"/>
          <c:h val="0.66483605666752965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Active!$AB$21:$AB$987</c:f>
              <c:numCache>
                <c:formatCode>General</c:formatCode>
                <c:ptCount val="967"/>
                <c:pt idx="0">
                  <c:v>-9.3968314162747608E-3</c:v>
                </c:pt>
                <c:pt idx="1">
                  <c:v>2.6031685825319822E-3</c:v>
                </c:pt>
                <c:pt idx="2">
                  <c:v>-5.5239742748458397E-3</c:v>
                </c:pt>
                <c:pt idx="3">
                  <c:v>7.1679000187263534E-3</c:v>
                </c:pt>
                <c:pt idx="4">
                  <c:v>-1.132653553829939E-2</c:v>
                </c:pt>
                <c:pt idx="5">
                  <c:v>1.3673464459517823E-2</c:v>
                </c:pt>
                <c:pt idx="6">
                  <c:v>-1.4281775597969149E-3</c:v>
                </c:pt>
                <c:pt idx="7">
                  <c:v>1.2483110743624102E-2</c:v>
                </c:pt>
                <c:pt idx="8">
                  <c:v>2.3525981045856518E-3</c:v>
                </c:pt>
                <c:pt idx="9">
                  <c:v>8.894938355739844E-2</c:v>
                </c:pt>
                <c:pt idx="10">
                  <c:v>0.10008147370952834</c:v>
                </c:pt>
                <c:pt idx="11">
                  <c:v>0.17545709421150399</c:v>
                </c:pt>
                <c:pt idx="12">
                  <c:v>0.16430344753186882</c:v>
                </c:pt>
                <c:pt idx="13">
                  <c:v>0.16630344753227627</c:v>
                </c:pt>
                <c:pt idx="14">
                  <c:v>0.16419789048065345</c:v>
                </c:pt>
                <c:pt idx="15">
                  <c:v>0.17274089376438684</c:v>
                </c:pt>
                <c:pt idx="16">
                  <c:v>0.17003262212646231</c:v>
                </c:pt>
                <c:pt idx="17">
                  <c:v>0.1662175535648743</c:v>
                </c:pt>
                <c:pt idx="18">
                  <c:v>0.17538438189432751</c:v>
                </c:pt>
                <c:pt idx="19">
                  <c:v>0.17014943908840949</c:v>
                </c:pt>
                <c:pt idx="20">
                  <c:v>0.19453681675625331</c:v>
                </c:pt>
                <c:pt idx="21">
                  <c:v>0.19643681675918698</c:v>
                </c:pt>
                <c:pt idx="22">
                  <c:v>0.17918210943696294</c:v>
                </c:pt>
                <c:pt idx="23">
                  <c:v>0.20598353116110921</c:v>
                </c:pt>
                <c:pt idx="24">
                  <c:v>0.20628353116080653</c:v>
                </c:pt>
                <c:pt idx="25">
                  <c:v>0.20455650937909683</c:v>
                </c:pt>
                <c:pt idx="26">
                  <c:v>0.20515650937849148</c:v>
                </c:pt>
                <c:pt idx="27">
                  <c:v>0.21301872936222338</c:v>
                </c:pt>
                <c:pt idx="28">
                  <c:v>0.21251798260394353</c:v>
                </c:pt>
                <c:pt idx="29">
                  <c:v>0.22003303422605108</c:v>
                </c:pt>
                <c:pt idx="30">
                  <c:v>0.22033365815480993</c:v>
                </c:pt>
                <c:pt idx="31">
                  <c:v>0.22075757751912303</c:v>
                </c:pt>
                <c:pt idx="32">
                  <c:v>0.22077757751861779</c:v>
                </c:pt>
                <c:pt idx="33">
                  <c:v>0.22052183585156571</c:v>
                </c:pt>
                <c:pt idx="34">
                  <c:v>0.22081235459506779</c:v>
                </c:pt>
                <c:pt idx="35">
                  <c:v>0.22403218043020398</c:v>
                </c:pt>
                <c:pt idx="36">
                  <c:v>0.2239443053032168</c:v>
                </c:pt>
                <c:pt idx="37">
                  <c:v>0.2228024779980268</c:v>
                </c:pt>
                <c:pt idx="38">
                  <c:v>0.22495179855075059</c:v>
                </c:pt>
                <c:pt idx="39">
                  <c:v>0.22518913147264272</c:v>
                </c:pt>
                <c:pt idx="40">
                  <c:v>0.22538430199987891</c:v>
                </c:pt>
                <c:pt idx="41">
                  <c:v>0.22678978190167159</c:v>
                </c:pt>
                <c:pt idx="42">
                  <c:v>0.2245737574758295</c:v>
                </c:pt>
                <c:pt idx="43">
                  <c:v>0.22671862957374753</c:v>
                </c:pt>
                <c:pt idx="44">
                  <c:v>0.22741280032792199</c:v>
                </c:pt>
                <c:pt idx="45">
                  <c:v>0.2289513912596437</c:v>
                </c:pt>
                <c:pt idx="46">
                  <c:v>0.2274621035308492</c:v>
                </c:pt>
                <c:pt idx="47">
                  <c:v>0.22933987065413167</c:v>
                </c:pt>
                <c:pt idx="48">
                  <c:v>0.22842986149511396</c:v>
                </c:pt>
                <c:pt idx="49">
                  <c:v>0.23095010714673619</c:v>
                </c:pt>
                <c:pt idx="50">
                  <c:v>0.23918917509417392</c:v>
                </c:pt>
                <c:pt idx="51">
                  <c:v>0.24426415431739359</c:v>
                </c:pt>
                <c:pt idx="52">
                  <c:v>0.24446415431961713</c:v>
                </c:pt>
                <c:pt idx="53">
                  <c:v>0.24456415431709091</c:v>
                </c:pt>
                <c:pt idx="54">
                  <c:v>0.24611908312768571</c:v>
                </c:pt>
                <c:pt idx="55">
                  <c:v>0.24621908313243546</c:v>
                </c:pt>
                <c:pt idx="56">
                  <c:v>0.25334631605815283</c:v>
                </c:pt>
                <c:pt idx="57">
                  <c:v>0.25328675511507348</c:v>
                </c:pt>
                <c:pt idx="58">
                  <c:v>0.25836152857945821</c:v>
                </c:pt>
                <c:pt idx="59">
                  <c:v>0.25996152858269456</c:v>
                </c:pt>
                <c:pt idx="60">
                  <c:v>0.25938222052076321</c:v>
                </c:pt>
                <c:pt idx="61">
                  <c:v>0.25874685824815769</c:v>
                </c:pt>
                <c:pt idx="62">
                  <c:v>0.2671776246884292</c:v>
                </c:pt>
                <c:pt idx="63">
                  <c:v>0.27619483436856879</c:v>
                </c:pt>
                <c:pt idx="64">
                  <c:v>0.29072820370602237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6-49D3-8EC2-51F875E2D14A}"/>
            </c:ext>
          </c:extLst>
        </c:ser>
        <c:ser>
          <c:idx val="7"/>
          <c:order val="1"/>
          <c:tx>
            <c:strRef>
              <c:f>Active!$AY$1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Active!$AY$2:$AY$72</c:f>
              <c:numCache>
                <c:formatCode>General</c:formatCode>
                <c:ptCount val="71"/>
                <c:pt idx="0">
                  <c:v>-3.7470711888325744E-3</c:v>
                </c:pt>
                <c:pt idx="1">
                  <c:v>3.8679372637696657E-4</c:v>
                </c:pt>
                <c:pt idx="2">
                  <c:v>4.5184577632109094E-3</c:v>
                </c:pt>
                <c:pt idx="3">
                  <c:v>8.647920921669253E-3</c:v>
                </c:pt>
                <c:pt idx="4">
                  <c:v>1.2775183201751996E-2</c:v>
                </c:pt>
                <c:pt idx="5">
                  <c:v>1.6900244603459142E-2</c:v>
                </c:pt>
                <c:pt idx="6">
                  <c:v>2.1023105126790689E-2</c:v>
                </c:pt>
                <c:pt idx="7">
                  <c:v>2.5143764771746634E-2</c:v>
                </c:pt>
                <c:pt idx="8">
                  <c:v>2.9262223538326981E-2</c:v>
                </c:pt>
                <c:pt idx="9">
                  <c:v>3.3378481426531735E-2</c:v>
                </c:pt>
                <c:pt idx="10">
                  <c:v>3.7492538436360884E-2</c:v>
                </c:pt>
                <c:pt idx="11">
                  <c:v>4.1604394567814437E-2</c:v>
                </c:pt>
                <c:pt idx="12">
                  <c:v>4.5714049820892395E-2</c:v>
                </c:pt>
                <c:pt idx="13">
                  <c:v>4.9821504195594744E-2</c:v>
                </c:pt>
                <c:pt idx="14">
                  <c:v>5.3926757691921498E-2</c:v>
                </c:pt>
                <c:pt idx="15">
                  <c:v>5.8029810309872656E-2</c:v>
                </c:pt>
                <c:pt idx="16">
                  <c:v>6.2130662049448206E-2</c:v>
                </c:pt>
                <c:pt idx="17">
                  <c:v>6.6229312910648167E-2</c:v>
                </c:pt>
                <c:pt idx="18">
                  <c:v>7.0325762893472518E-2</c:v>
                </c:pt>
                <c:pt idx="19">
                  <c:v>7.4420011997921282E-2</c:v>
                </c:pt>
                <c:pt idx="20">
                  <c:v>7.8512060223994443E-2</c:v>
                </c:pt>
                <c:pt idx="21">
                  <c:v>8.2601907571692001E-2</c:v>
                </c:pt>
                <c:pt idx="22">
                  <c:v>8.6689554041013972E-2</c:v>
                </c:pt>
                <c:pt idx="23">
                  <c:v>9.0774999631960326E-2</c:v>
                </c:pt>
                <c:pt idx="24">
                  <c:v>9.4858244344531106E-2</c:v>
                </c:pt>
                <c:pt idx="25">
                  <c:v>9.8939288178726256E-2</c:v>
                </c:pt>
                <c:pt idx="26">
                  <c:v>0.10301813113454582</c:v>
                </c:pt>
                <c:pt idx="27">
                  <c:v>0.10709477321198979</c:v>
                </c:pt>
                <c:pt idx="28">
                  <c:v>0.11116921441105816</c:v>
                </c:pt>
                <c:pt idx="29">
                  <c:v>0.11524145473175094</c:v>
                </c:pt>
                <c:pt idx="30">
                  <c:v>0.11931149417406811</c:v>
                </c:pt>
                <c:pt idx="31">
                  <c:v>0.12337933273800968</c:v>
                </c:pt>
                <c:pt idx="32">
                  <c:v>0.12744497042357564</c:v>
                </c:pt>
                <c:pt idx="33">
                  <c:v>0.13150840723076604</c:v>
                </c:pt>
                <c:pt idx="34">
                  <c:v>0.13556964315958081</c:v>
                </c:pt>
                <c:pt idx="35">
                  <c:v>0.13962867821001998</c:v>
                </c:pt>
                <c:pt idx="36">
                  <c:v>0.14368551238208355</c:v>
                </c:pt>
                <c:pt idx="37">
                  <c:v>0.14774014567577151</c:v>
                </c:pt>
                <c:pt idx="38">
                  <c:v>0.15179257809108393</c:v>
                </c:pt>
                <c:pt idx="39">
                  <c:v>0.15584280962802069</c:v>
                </c:pt>
                <c:pt idx="40">
                  <c:v>0.15989084028658188</c:v>
                </c:pt>
                <c:pt idx="41">
                  <c:v>0.16393667006676746</c:v>
                </c:pt>
                <c:pt idx="42">
                  <c:v>0.16798029896857741</c:v>
                </c:pt>
                <c:pt idx="43">
                  <c:v>0.17202172699201182</c:v>
                </c:pt>
                <c:pt idx="44">
                  <c:v>0.17606095413707062</c:v>
                </c:pt>
                <c:pt idx="45">
                  <c:v>0.1800979804037538</c:v>
                </c:pt>
                <c:pt idx="46">
                  <c:v>0.18413280579206137</c:v>
                </c:pt>
                <c:pt idx="47">
                  <c:v>0.18816543030199337</c:v>
                </c:pt>
                <c:pt idx="48">
                  <c:v>0.19219585393354977</c:v>
                </c:pt>
                <c:pt idx="49">
                  <c:v>0.19622407668673056</c:v>
                </c:pt>
                <c:pt idx="50">
                  <c:v>0.20025009856153575</c:v>
                </c:pt>
                <c:pt idx="51">
                  <c:v>0.20427391955796531</c:v>
                </c:pt>
                <c:pt idx="52">
                  <c:v>0.20829553967601933</c:v>
                </c:pt>
                <c:pt idx="53">
                  <c:v>0.21231495891569774</c:v>
                </c:pt>
                <c:pt idx="54">
                  <c:v>0.21633217727700052</c:v>
                </c:pt>
                <c:pt idx="55">
                  <c:v>0.2203471947599277</c:v>
                </c:pt>
                <c:pt idx="56">
                  <c:v>0.22436001136447931</c:v>
                </c:pt>
                <c:pt idx="57">
                  <c:v>0.22837062709065531</c:v>
                </c:pt>
                <c:pt idx="58">
                  <c:v>0.23237904193845571</c:v>
                </c:pt>
                <c:pt idx="59">
                  <c:v>0.23638525590788051</c:v>
                </c:pt>
                <c:pt idx="60">
                  <c:v>0.24038926899892971</c:v>
                </c:pt>
                <c:pt idx="61">
                  <c:v>0.2443910812116033</c:v>
                </c:pt>
                <c:pt idx="62">
                  <c:v>0.24839069254590132</c:v>
                </c:pt>
                <c:pt idx="63">
                  <c:v>0.25238810300182374</c:v>
                </c:pt>
                <c:pt idx="64">
                  <c:v>0.25638331257937053</c:v>
                </c:pt>
                <c:pt idx="65">
                  <c:v>0.26037632127854177</c:v>
                </c:pt>
                <c:pt idx="66">
                  <c:v>0.26436712909933741</c:v>
                </c:pt>
                <c:pt idx="67">
                  <c:v>0.26835573604175739</c:v>
                </c:pt>
                <c:pt idx="68">
                  <c:v>0.27234214210580182</c:v>
                </c:pt>
                <c:pt idx="69">
                  <c:v>0.2763263472914706</c:v>
                </c:pt>
                <c:pt idx="70">
                  <c:v>0.28030835159876383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6-49D3-8EC2-51F875E2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77840"/>
        <c:axId val="1"/>
      </c:scatterChart>
      <c:valAx>
        <c:axId val="7531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39591200889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1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132267221871526"/>
          <c:y val="0.92857258227336958"/>
          <c:w val="0.62166037262219853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LiTE residuals</a:t>
            </a:r>
          </a:p>
        </c:rich>
      </c:tx>
      <c:layout>
        <c:manualLayout>
          <c:xMode val="edge"/>
          <c:yMode val="edge"/>
          <c:x val="0.352528384794597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3424657534246576"/>
          <c:w val="0.83146124436367375"/>
          <c:h val="0.6657534246575342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2.0999999999999999E-3</c:v>
                  </c:pt>
                  <c:pt idx="63">
                    <c:v>2.7000000000000001E-3</c:v>
                  </c:pt>
                  <c:pt idx="6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13443.5</c:v>
                </c:pt>
                <c:pt idx="64">
                  <c:v>14021</c:v>
                </c:pt>
              </c:numCache>
            </c:numRef>
          </c:xVal>
          <c:yVal>
            <c:numRef>
              <c:f>Active!$AC$21:$AC$987</c:f>
              <c:numCache>
                <c:formatCode>General</c:formatCode>
                <c:ptCount val="967"/>
                <c:pt idx="0">
                  <c:v>3.7470711888325744E-3</c:v>
                </c:pt>
                <c:pt idx="1">
                  <c:v>1.5747071187639319E-2</c:v>
                </c:pt>
                <c:pt idx="2">
                  <c:v>4.8953712894494652E-3</c:v>
                </c:pt>
                <c:pt idx="3">
                  <c:v>9.7040227772996479E-3</c:v>
                </c:pt>
                <c:pt idx="4">
                  <c:v>-9.4588522168070777E-3</c:v>
                </c:pt>
                <c:pt idx="5">
                  <c:v>1.5541147781010135E-2</c:v>
                </c:pt>
                <c:pt idx="6">
                  <c:v>-4.2897045453791725E-3</c:v>
                </c:pt>
                <c:pt idx="7">
                  <c:v>-1.4112444944810669E-2</c:v>
                </c:pt>
                <c:pt idx="8">
                  <c:v>-2.312812699420232E-2</c:v>
                </c:pt>
                <c:pt idx="9">
                  <c:v>1.0362418580801863E-2</c:v>
                </c:pt>
                <c:pt idx="10">
                  <c:v>2.0117603611168933E-2</c:v>
                </c:pt>
                <c:pt idx="11">
                  <c:v>1.1640291259398E-2</c:v>
                </c:pt>
                <c:pt idx="12">
                  <c:v>1.3344430581739536E-2</c:v>
                </c:pt>
                <c:pt idx="13">
                  <c:v>1.534443058214699E-2</c:v>
                </c:pt>
                <c:pt idx="14">
                  <c:v>1.1128221025432955E-2</c:v>
                </c:pt>
                <c:pt idx="15">
                  <c:v>1.916091658198027E-2</c:v>
                </c:pt>
                <c:pt idx="16">
                  <c:v>9.4927888014651463E-3</c:v>
                </c:pt>
                <c:pt idx="17">
                  <c:v>4.9501376906207206E-3</c:v>
                </c:pt>
                <c:pt idx="18">
                  <c:v>3.786582245757536E-3</c:v>
                </c:pt>
                <c:pt idx="19">
                  <c:v>-1.5754548164738646E-3</c:v>
                </c:pt>
                <c:pt idx="20">
                  <c:v>-1.1214925618906885E-2</c:v>
                </c:pt>
                <c:pt idx="21">
                  <c:v>-9.3149256159732186E-3</c:v>
                </c:pt>
                <c:pt idx="22">
                  <c:v>-2.6805342807233457E-2</c:v>
                </c:pt>
                <c:pt idx="23">
                  <c:v>1.3277298047895125E-4</c:v>
                </c:pt>
                <c:pt idx="24">
                  <c:v>4.3277298017627142E-4</c:v>
                </c:pt>
                <c:pt idx="25">
                  <c:v>5.6982880210726949E-3</c:v>
                </c:pt>
                <c:pt idx="26">
                  <c:v>6.2982880204673353E-3</c:v>
                </c:pt>
                <c:pt idx="27">
                  <c:v>1.6967967760058156E-2</c:v>
                </c:pt>
                <c:pt idx="28">
                  <c:v>1.4604713664059132E-2</c:v>
                </c:pt>
                <c:pt idx="29">
                  <c:v>1.2566394515004714E-2</c:v>
                </c:pt>
                <c:pt idx="30">
                  <c:v>1.169371881976275E-2</c:v>
                </c:pt>
                <c:pt idx="31">
                  <c:v>1.2012015199911463E-2</c:v>
                </c:pt>
                <c:pt idx="32">
                  <c:v>1.2032015199406221E-2</c:v>
                </c:pt>
                <c:pt idx="33">
                  <c:v>1.1670312062827037E-2</c:v>
                </c:pt>
                <c:pt idx="34">
                  <c:v>1.1354003683709812E-2</c:v>
                </c:pt>
                <c:pt idx="35">
                  <c:v>9.6821976707832658E-3</c:v>
                </c:pt>
                <c:pt idx="36">
                  <c:v>9.0007548063706921E-3</c:v>
                </c:pt>
                <c:pt idx="37">
                  <c:v>5.9487161009516565E-3</c:v>
                </c:pt>
                <c:pt idx="38">
                  <c:v>7.8623235400123448E-3</c:v>
                </c:pt>
                <c:pt idx="39">
                  <c:v>7.970655561505946E-3</c:v>
                </c:pt>
                <c:pt idx="40">
                  <c:v>4.82217468156243E-3</c:v>
                </c:pt>
                <c:pt idx="41">
                  <c:v>5.7024998161324947E-3</c:v>
                </c:pt>
                <c:pt idx="42">
                  <c:v>3.3947310194924751E-3</c:v>
                </c:pt>
                <c:pt idx="43">
                  <c:v>5.2175419653695265E-3</c:v>
                </c:pt>
                <c:pt idx="44">
                  <c:v>5.2631719344319317E-3</c:v>
                </c:pt>
                <c:pt idx="45">
                  <c:v>6.4051668089816771E-3</c:v>
                </c:pt>
                <c:pt idx="46">
                  <c:v>4.5171656735665255E-3</c:v>
                </c:pt>
                <c:pt idx="47">
                  <c:v>1.4784003837466086E-3</c:v>
                </c:pt>
                <c:pt idx="48">
                  <c:v>-2.6157205410604067E-3</c:v>
                </c:pt>
                <c:pt idx="49">
                  <c:v>-1.7748647210915153E-2</c:v>
                </c:pt>
                <c:pt idx="50">
                  <c:v>-1.400312471717019E-2</c:v>
                </c:pt>
                <c:pt idx="51">
                  <c:v>-2.9726929451134865E-5</c:v>
                </c:pt>
                <c:pt idx="52">
                  <c:v>1.7027307277239778E-4</c:v>
                </c:pt>
                <c:pt idx="53">
                  <c:v>2.702730702461853E-4</c:v>
                </c:pt>
                <c:pt idx="54">
                  <c:v>6.2298009158799905E-3</c:v>
                </c:pt>
                <c:pt idx="55">
                  <c:v>6.3298009206297356E-3</c:v>
                </c:pt>
                <c:pt idx="56">
                  <c:v>1.3395174862158354E-2</c:v>
                </c:pt>
                <c:pt idx="57">
                  <c:v>1.2286823171023753E-2</c:v>
                </c:pt>
                <c:pt idx="58">
                  <c:v>1.4733740620915037E-2</c:v>
                </c:pt>
                <c:pt idx="59">
                  <c:v>1.6333740624151383E-2</c:v>
                </c:pt>
                <c:pt idx="60">
                  <c:v>1.5637855101135967E-2</c:v>
                </c:pt>
                <c:pt idx="61">
                  <c:v>1.1268891572673134E-2</c:v>
                </c:pt>
                <c:pt idx="62">
                  <c:v>1.519696077953786E-2</c:v>
                </c:pt>
                <c:pt idx="63">
                  <c:v>1.2883428354652171E-2</c:v>
                </c:pt>
                <c:pt idx="64">
                  <c:v>-1.6567643338723514E-3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6-4189-86E8-D8B5B5B16F4D}"/>
            </c:ext>
          </c:extLst>
        </c:ser>
        <c:ser>
          <c:idx val="7"/>
          <c:order val="1"/>
          <c:tx>
            <c:strRef>
              <c:f>Active!$AZ$1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</c:numCache>
            </c:numRef>
          </c:xVal>
          <c:yVal>
            <c:numRef>
              <c:f>Active!$AZ$2:$AZ$72</c:f>
              <c:numCache>
                <c:formatCode>General</c:formatCode>
                <c:ptCount val="71"/>
                <c:pt idx="0">
                  <c:v>9.3968314162747608E-3</c:v>
                </c:pt>
                <c:pt idx="1">
                  <c:v>4.9398596602587873E-3</c:v>
                </c:pt>
                <c:pt idx="2">
                  <c:v>-7.4415536039047086E-4</c:v>
                </c:pt>
                <c:pt idx="3">
                  <c:v>-7.2727033721718013E-3</c:v>
                </c:pt>
                <c:pt idx="4">
                  <c:v>-1.3145625047134658E-2</c:v>
                </c:pt>
                <c:pt idx="5">
                  <c:v>-9.5333578143613606E-3</c:v>
                </c:pt>
                <c:pt idx="6">
                  <c:v>2.6091930198439959E-3</c:v>
                </c:pt>
                <c:pt idx="7">
                  <c:v>9.7570860534650604E-3</c:v>
                </c:pt>
                <c:pt idx="8">
                  <c:v>1.3106057498399288E-2</c:v>
                </c:pt>
                <c:pt idx="9">
                  <c:v>1.3834235843753357E-2</c:v>
                </c:pt>
                <c:pt idx="10">
                  <c:v>1.2556193225522712E-2</c:v>
                </c:pt>
                <c:pt idx="11">
                  <c:v>9.6512848994897271E-3</c:v>
                </c:pt>
                <c:pt idx="12">
                  <c:v>5.2883806039790609E-3</c:v>
                </c:pt>
                <c:pt idx="13">
                  <c:v>-3.2085031727788741E-4</c:v>
                </c:pt>
                <c:pt idx="14">
                  <c:v>-6.8136314638447704E-3</c:v>
                </c:pt>
                <c:pt idx="15">
                  <c:v>-1.2861258204976172E-2</c:v>
                </c:pt>
                <c:pt idx="16">
                  <c:v>-1.0353126433262543E-2</c:v>
                </c:pt>
                <c:pt idx="17">
                  <c:v>1.9314289625629879E-3</c:v>
                </c:pt>
                <c:pt idx="18">
                  <c:v>9.4063422460006051E-3</c:v>
                </c:pt>
                <c:pt idx="19">
                  <c:v>1.2969064732893738E-2</c:v>
                </c:pt>
                <c:pt idx="20">
                  <c:v>1.3853900244864334E-2</c:v>
                </c:pt>
                <c:pt idx="21">
                  <c:v>1.2698920899058172E-2</c:v>
                </c:pt>
                <c:pt idx="22">
                  <c:v>9.8988140360594286E-3</c:v>
                </c:pt>
                <c:pt idx="23">
                  <c:v>5.6310018815986049E-3</c:v>
                </c:pt>
                <c:pt idx="24">
                  <c:v>9.8054664434696234E-5</c:v>
                </c:pt>
                <c:pt idx="25">
                  <c:v>-6.3541766639878582E-3</c:v>
                </c:pt>
                <c:pt idx="26">
                  <c:v>-1.2545285755489083E-2</c:v>
                </c:pt>
                <c:pt idx="27">
                  <c:v>-1.1109491700361535E-2</c:v>
                </c:pt>
                <c:pt idx="28">
                  <c:v>1.2257307772661032E-3</c:v>
                </c:pt>
                <c:pt idx="29">
                  <c:v>9.0375804721238972E-3</c:v>
                </c:pt>
                <c:pt idx="30">
                  <c:v>1.2819686462882712E-2</c:v>
                </c:pt>
                <c:pt idx="31">
                  <c:v>1.3864000521846095E-2</c:v>
                </c:pt>
                <c:pt idx="32">
                  <c:v>1.2834018277824683E-2</c:v>
                </c:pt>
                <c:pt idx="33">
                  <c:v>1.013938558092394E-2</c:v>
                </c:pt>
                <c:pt idx="34">
                  <c:v>5.9676275363862346E-3</c:v>
                </c:pt>
                <c:pt idx="35">
                  <c:v>5.1242765976038281E-4</c:v>
                </c:pt>
                <c:pt idx="36">
                  <c:v>-5.8949728206807136E-3</c:v>
                </c:pt>
                <c:pt idx="37">
                  <c:v>-1.2202584473299046E-2</c:v>
                </c:pt>
                <c:pt idx="38">
                  <c:v>-1.1788201297051827E-2</c:v>
                </c:pt>
                <c:pt idx="39">
                  <c:v>4.9160315494748948E-4</c:v>
                </c:pt>
                <c:pt idx="40">
                  <c:v>8.6502483234092604E-3</c:v>
                </c:pt>
                <c:pt idx="41">
                  <c:v>1.2657654177649144E-2</c:v>
                </c:pt>
                <c:pt idx="42">
                  <c:v>1.3864377734006124E-2</c:v>
                </c:pt>
                <c:pt idx="43">
                  <c:v>1.2961391711647395E-2</c:v>
                </c:pt>
                <c:pt idx="44">
                  <c:v>1.0372969131535811E-2</c:v>
                </c:pt>
                <c:pt idx="45">
                  <c:v>6.2981630187155134E-3</c:v>
                </c:pt>
                <c:pt idx="46">
                  <c:v>9.2214695920694162E-4</c:v>
                </c:pt>
                <c:pt idx="47">
                  <c:v>-5.4365822686017881E-3</c:v>
                </c:pt>
                <c:pt idx="48">
                  <c:v>-1.1837330311628636E-2</c:v>
                </c:pt>
                <c:pt idx="49">
                  <c:v>-1.2377607709505899E-2</c:v>
                </c:pt>
                <c:pt idx="50">
                  <c:v>-2.7125112236340833E-4</c:v>
                </c:pt>
                <c:pt idx="51">
                  <c:v>8.2437667261398648E-3</c:v>
                </c:pt>
                <c:pt idx="52">
                  <c:v>1.2482684678566433E-2</c:v>
                </c:pt>
                <c:pt idx="53">
                  <c:v>1.3854870773718312E-2</c:v>
                </c:pt>
                <c:pt idx="54">
                  <c:v>1.3080939706084455E-2</c:v>
                </c:pt>
                <c:pt idx="55">
                  <c:v>1.0599536177116693E-2</c:v>
                </c:pt>
                <c:pt idx="56">
                  <c:v>6.6225158866409246E-3</c:v>
                </c:pt>
                <c:pt idx="57">
                  <c:v>1.3270990979165835E-3</c:v>
                </c:pt>
                <c:pt idx="58">
                  <c:v>-4.9795052034556676E-3</c:v>
                </c:pt>
                <c:pt idx="59">
                  <c:v>-1.1453098020071465E-2</c:v>
                </c:pt>
                <c:pt idx="60">
                  <c:v>-1.2869668609384268E-2</c:v>
                </c:pt>
                <c:pt idx="61">
                  <c:v>-1.0628248978026222E-3</c:v>
                </c:pt>
                <c:pt idx="62">
                  <c:v>7.8175292971498292E-3</c:v>
                </c:pt>
                <c:pt idx="63">
                  <c:v>1.2294479398930851E-2</c:v>
                </c:pt>
                <c:pt idx="64">
                  <c:v>1.3835316002678059E-2</c:v>
                </c:pt>
                <c:pt idx="65">
                  <c:v>1.3192553227329233E-2</c:v>
                </c:pt>
                <c:pt idx="66">
                  <c:v>1.0819059069697693E-2</c:v>
                </c:pt>
                <c:pt idx="67">
                  <c:v>6.9405965270573512E-3</c:v>
                </c:pt>
                <c:pt idx="68">
                  <c:v>1.7271770366060687E-3</c:v>
                </c:pt>
                <c:pt idx="69">
                  <c:v>-4.5241875901298866E-3</c:v>
                </c:pt>
                <c:pt idx="70">
                  <c:v>-1.105295300833488E-2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6-4189-86E8-D8B5B5B1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804104"/>
        <c:axId val="1"/>
      </c:scatterChart>
      <c:valAx>
        <c:axId val="76380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8119378336136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80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960703647999055"/>
          <c:y val="0.92876712328767119"/>
          <c:w val="0.64185437494470499"/>
          <c:h val="0.983561643835616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16115919394373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1-4164-8A36-070DAEB506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31-4164-8A36-070DAEB506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31-4164-8A36-070DAEB506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31-4164-8A36-070DAEB506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31-4164-8A36-070DAEB506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31-4164-8A36-070DAEB506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31-4164-8A36-070DAEB506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31-4164-8A36-070DAEB5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6848"/>
        <c:axId val="1"/>
      </c:scatterChart>
      <c:valAx>
        <c:axId val="61850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190104336131537"/>
          <c:y val="0.92024539877300615"/>
          <c:w val="0.9855382746578165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6691729323308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678942920199375"/>
          <c:w val="0.8195488721804511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7-4F05-BD1E-9877C7CD6AD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7-4F05-BD1E-9877C7CD6AD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D7-4F05-BD1E-9877C7CD6AD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D7-4F05-BD1E-9877C7CD6AD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D7-4F05-BD1E-9877C7CD6AD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D7-4F05-BD1E-9877C7CD6AD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D7-4F05-BD1E-9877C7CD6AD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D7-4F05-BD1E-9877C7CD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0288"/>
        <c:axId val="1"/>
      </c:scatterChart>
      <c:valAx>
        <c:axId val="6185002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57142857142856"/>
          <c:y val="0.9204921861831491"/>
          <c:w val="0.857142857142857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6-4EC3-9C3F-8BB14038E95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(old)'!$I$21:$I$987</c:f>
              <c:numCache>
                <c:formatCode>General</c:formatCode>
                <c:ptCount val="967"/>
                <c:pt idx="1">
                  <c:v>1.1999999998806743E-2</c:v>
                </c:pt>
                <c:pt idx="2">
                  <c:v>2.533389997552149E-3</c:v>
                </c:pt>
                <c:pt idx="3">
                  <c:v>1.0979309998219833E-2</c:v>
                </c:pt>
                <c:pt idx="4">
                  <c:v>-7.8943099979369435E-3</c:v>
                </c:pt>
                <c:pt idx="5">
                  <c:v>1.7105689999880269E-2</c:v>
                </c:pt>
                <c:pt idx="6">
                  <c:v>-7.4198999936925247E-4</c:v>
                </c:pt>
                <c:pt idx="7">
                  <c:v>2.7053199992224108E-3</c:v>
                </c:pt>
                <c:pt idx="8">
                  <c:v>-5.7742600001802202E-3</c:v>
                </c:pt>
                <c:pt idx="9">
                  <c:v>9.7991819995513652E-2</c:v>
                </c:pt>
                <c:pt idx="10">
                  <c:v>0.10844159999396652</c:v>
                </c:pt>
                <c:pt idx="11">
                  <c:v>0.1632303000005777</c:v>
                </c:pt>
                <c:pt idx="12">
                  <c:v>0.17410530999768525</c:v>
                </c:pt>
                <c:pt idx="13">
                  <c:v>0.17610530999809271</c:v>
                </c:pt>
                <c:pt idx="14">
                  <c:v>0.17795630999899004</c:v>
                </c:pt>
                <c:pt idx="15">
                  <c:v>0.18657523999718251</c:v>
                </c:pt>
                <c:pt idx="16">
                  <c:v>0.18250432999775512</c:v>
                </c:pt>
                <c:pt idx="17">
                  <c:v>0.17842623999604257</c:v>
                </c:pt>
                <c:pt idx="18">
                  <c:v>0.18285533000744181</c:v>
                </c:pt>
                <c:pt idx="27">
                  <c:v>0.22120166000240715</c:v>
                </c:pt>
                <c:pt idx="50">
                  <c:v>0.22536532999947667</c:v>
                </c:pt>
                <c:pt idx="56">
                  <c:v>0.26517381499434123</c:v>
                </c:pt>
                <c:pt idx="62">
                  <c:v>0.27866635000827955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6-4EC3-9C3F-8BB14038E95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(old)'!$J$21:$J$987</c:f>
              <c:numCache>
                <c:formatCode>General</c:formatCode>
                <c:ptCount val="967"/>
                <c:pt idx="23">
                  <c:v>0.19792725999286631</c:v>
                </c:pt>
                <c:pt idx="24">
                  <c:v>0.19822725999256363</c:v>
                </c:pt>
                <c:pt idx="25">
                  <c:v>0.2069746699926327</c:v>
                </c:pt>
                <c:pt idx="26">
                  <c:v>0.20757466999202734</c:v>
                </c:pt>
                <c:pt idx="28">
                  <c:v>0.22631689999980154</c:v>
                </c:pt>
                <c:pt idx="49">
                  <c:v>0.21899706000112928</c:v>
                </c:pt>
                <c:pt idx="58">
                  <c:v>0.27221534999262076</c:v>
                </c:pt>
                <c:pt idx="59">
                  <c:v>0.2738153499958571</c:v>
                </c:pt>
                <c:pt idx="60">
                  <c:v>0.27322928499779664</c:v>
                </c:pt>
                <c:pt idx="61">
                  <c:v>0.27185478500177851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96-4EC3-9C3F-8BB14038E95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(old)'!$K$21:$K$987</c:f>
              <c:numCache>
                <c:formatCode>General</c:formatCode>
                <c:ptCount val="967"/>
                <c:pt idx="19">
                  <c:v>0.17755384000338381</c:v>
                </c:pt>
                <c:pt idx="20">
                  <c:v>0.18174645999533823</c:v>
                </c:pt>
                <c:pt idx="21">
                  <c:v>0.18364645999827189</c:v>
                </c:pt>
                <c:pt idx="22">
                  <c:v>0.17092874999798369</c:v>
                </c:pt>
                <c:pt idx="29">
                  <c:v>0.23160895000182791</c:v>
                </c:pt>
                <c:pt idx="30">
                  <c:v>0.23141872999985935</c:v>
                </c:pt>
                <c:pt idx="31">
                  <c:v>0.2317972400051076</c:v>
                </c:pt>
                <c:pt idx="32">
                  <c:v>0.23181724000460235</c:v>
                </c:pt>
                <c:pt idx="33">
                  <c:v>0.23151574999792501</c:v>
                </c:pt>
                <c:pt idx="34">
                  <c:v>0.23154064000118524</c:v>
                </c:pt>
                <c:pt idx="35">
                  <c:v>0.23242731500067748</c:v>
                </c:pt>
                <c:pt idx="36">
                  <c:v>0.2320367799984524</c:v>
                </c:pt>
                <c:pt idx="37">
                  <c:v>0.22989751499699196</c:v>
                </c:pt>
                <c:pt idx="38">
                  <c:v>0.23192145000211895</c:v>
                </c:pt>
                <c:pt idx="39">
                  <c:v>0.23208995999448234</c:v>
                </c:pt>
                <c:pt idx="40">
                  <c:v>0.23045579499739688</c:v>
                </c:pt>
                <c:pt idx="41">
                  <c:v>0.23156674999336246</c:v>
                </c:pt>
                <c:pt idx="42">
                  <c:v>0.22929908999503823</c:v>
                </c:pt>
                <c:pt idx="43">
                  <c:v>0.23126228000182891</c:v>
                </c:pt>
                <c:pt idx="44">
                  <c:v>0.23158866000449052</c:v>
                </c:pt>
                <c:pt idx="45">
                  <c:v>0.23290110499510774</c:v>
                </c:pt>
                <c:pt idx="46">
                  <c:v>0.23118355000042357</c:v>
                </c:pt>
                <c:pt idx="47">
                  <c:v>0.23017980499571422</c:v>
                </c:pt>
                <c:pt idx="48">
                  <c:v>0.22734851499990327</c:v>
                </c:pt>
                <c:pt idx="51">
                  <c:v>0.24500143999466673</c:v>
                </c:pt>
                <c:pt idx="52">
                  <c:v>0.24520143999689026</c:v>
                </c:pt>
                <c:pt idx="53">
                  <c:v>0.24530143999436405</c:v>
                </c:pt>
                <c:pt idx="54">
                  <c:v>0.25753881999116857</c:v>
                </c:pt>
                <c:pt idx="55">
                  <c:v>0.25763881999591831</c:v>
                </c:pt>
                <c:pt idx="57">
                  <c:v>0.26665282999601914</c:v>
                </c:pt>
                <c:pt idx="63">
                  <c:v>0.27866635000827955</c:v>
                </c:pt>
                <c:pt idx="64">
                  <c:v>0.28273654999793507</c:v>
                </c:pt>
                <c:pt idx="65">
                  <c:v>0.28144471500127111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96-4EC3-9C3F-8BB14038E95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96-4EC3-9C3F-8BB14038E95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96-4EC3-9C3F-8BB14038E95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5.9999999999999995E-4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1.1000000000000001E-3</c:v>
                  </c:pt>
                  <c:pt idx="29">
                    <c:v>1.1E-4</c:v>
                  </c:pt>
                  <c:pt idx="30">
                    <c:v>2.0000000000000001E-4</c:v>
                  </c:pt>
                  <c:pt idx="31">
                    <c:v>1.4999999999999999E-4</c:v>
                  </c:pt>
                  <c:pt idx="32">
                    <c:v>0</c:v>
                  </c:pt>
                  <c:pt idx="33">
                    <c:v>1.3999999999999999E-4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1.1E-4</c:v>
                  </c:pt>
                  <c:pt idx="39">
                    <c:v>1.2E-4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1.3999999999999999E-4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5.9999999999999995E-4</c:v>
                  </c:pt>
                  <c:pt idx="52">
                    <c:v>5.0000000000000001E-4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5.9999999999999995E-4</c:v>
                  </c:pt>
                  <c:pt idx="59">
                    <c:v>6.9999999999999999E-4</c:v>
                  </c:pt>
                  <c:pt idx="60">
                    <c:v>6.3E-3</c:v>
                  </c:pt>
                  <c:pt idx="61">
                    <c:v>5.1999999999999998E-3</c:v>
                  </c:pt>
                  <c:pt idx="62">
                    <c:v>0</c:v>
                  </c:pt>
                  <c:pt idx="63">
                    <c:v>2.0999999999999999E-3</c:v>
                  </c:pt>
                  <c:pt idx="64">
                    <c:v>5.0000000000000001E-3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96-4EC3-9C3F-8BB14038E95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67</c:v>
                </c:pt>
                <c:pt idx="3">
                  <c:v>243</c:v>
                </c:pt>
                <c:pt idx="4">
                  <c:v>257</c:v>
                </c:pt>
                <c:pt idx="5">
                  <c:v>257</c:v>
                </c:pt>
                <c:pt idx="6">
                  <c:v>353</c:v>
                </c:pt>
                <c:pt idx="7">
                  <c:v>996</c:v>
                </c:pt>
                <c:pt idx="8">
                  <c:v>1022</c:v>
                </c:pt>
                <c:pt idx="9">
                  <c:v>4446</c:v>
                </c:pt>
                <c:pt idx="10">
                  <c:v>4480</c:v>
                </c:pt>
                <c:pt idx="11">
                  <c:v>7590</c:v>
                </c:pt>
                <c:pt idx="12">
                  <c:v>8043</c:v>
                </c:pt>
                <c:pt idx="13">
                  <c:v>8043</c:v>
                </c:pt>
                <c:pt idx="14">
                  <c:v>8343</c:v>
                </c:pt>
                <c:pt idx="15">
                  <c:v>8372</c:v>
                </c:pt>
                <c:pt idx="16">
                  <c:v>8649</c:v>
                </c:pt>
                <c:pt idx="17">
                  <c:v>8672</c:v>
                </c:pt>
                <c:pt idx="18">
                  <c:v>8949</c:v>
                </c:pt>
                <c:pt idx="19">
                  <c:v>8952</c:v>
                </c:pt>
                <c:pt idx="20">
                  <c:v>9638</c:v>
                </c:pt>
                <c:pt idx="21">
                  <c:v>9638</c:v>
                </c:pt>
                <c:pt idx="22">
                  <c:v>9875</c:v>
                </c:pt>
                <c:pt idx="23">
                  <c:v>9878</c:v>
                </c:pt>
                <c:pt idx="24">
                  <c:v>9878</c:v>
                </c:pt>
                <c:pt idx="25">
                  <c:v>10051</c:v>
                </c:pt>
                <c:pt idx="26">
                  <c:v>10051</c:v>
                </c:pt>
                <c:pt idx="27">
                  <c:v>10198</c:v>
                </c:pt>
                <c:pt idx="28">
                  <c:v>10570</c:v>
                </c:pt>
                <c:pt idx="29">
                  <c:v>10935</c:v>
                </c:pt>
                <c:pt idx="30">
                  <c:v>10969</c:v>
                </c:pt>
                <c:pt idx="31">
                  <c:v>10972</c:v>
                </c:pt>
                <c:pt idx="32">
                  <c:v>10972</c:v>
                </c:pt>
                <c:pt idx="33">
                  <c:v>10975</c:v>
                </c:pt>
                <c:pt idx="34">
                  <c:v>10992</c:v>
                </c:pt>
                <c:pt idx="35">
                  <c:v>11119.5</c:v>
                </c:pt>
                <c:pt idx="36">
                  <c:v>11134</c:v>
                </c:pt>
                <c:pt idx="37">
                  <c:v>11179.5</c:v>
                </c:pt>
                <c:pt idx="38">
                  <c:v>11185</c:v>
                </c:pt>
                <c:pt idx="39">
                  <c:v>11188</c:v>
                </c:pt>
                <c:pt idx="40">
                  <c:v>11263.5</c:v>
                </c:pt>
                <c:pt idx="41">
                  <c:v>11275</c:v>
                </c:pt>
                <c:pt idx="42">
                  <c:v>11277</c:v>
                </c:pt>
                <c:pt idx="43">
                  <c:v>11284</c:v>
                </c:pt>
                <c:pt idx="44">
                  <c:v>11298</c:v>
                </c:pt>
                <c:pt idx="45">
                  <c:v>11306.5</c:v>
                </c:pt>
                <c:pt idx="46">
                  <c:v>11315</c:v>
                </c:pt>
                <c:pt idx="47">
                  <c:v>11416.5</c:v>
                </c:pt>
                <c:pt idx="48">
                  <c:v>11479.5</c:v>
                </c:pt>
                <c:pt idx="49">
                  <c:v>11818</c:v>
                </c:pt>
                <c:pt idx="50">
                  <c:v>11949</c:v>
                </c:pt>
                <c:pt idx="51">
                  <c:v>12232</c:v>
                </c:pt>
                <c:pt idx="52">
                  <c:v>12232</c:v>
                </c:pt>
                <c:pt idx="53">
                  <c:v>12232</c:v>
                </c:pt>
                <c:pt idx="54">
                  <c:v>12546</c:v>
                </c:pt>
                <c:pt idx="55">
                  <c:v>12546</c:v>
                </c:pt>
                <c:pt idx="56">
                  <c:v>12569.5</c:v>
                </c:pt>
                <c:pt idx="57">
                  <c:v>12699</c:v>
                </c:pt>
                <c:pt idx="58">
                  <c:v>12855</c:v>
                </c:pt>
                <c:pt idx="59">
                  <c:v>12855</c:v>
                </c:pt>
                <c:pt idx="60">
                  <c:v>12860.5</c:v>
                </c:pt>
                <c:pt idx="61">
                  <c:v>13010.5</c:v>
                </c:pt>
                <c:pt idx="62">
                  <c:v>13155</c:v>
                </c:pt>
                <c:pt idx="63">
                  <c:v>13155</c:v>
                </c:pt>
                <c:pt idx="64">
                  <c:v>13215</c:v>
                </c:pt>
                <c:pt idx="65">
                  <c:v>13339.5</c:v>
                </c:pt>
              </c:numCache>
            </c:numRef>
          </c:xVal>
          <c:yVal>
            <c:numRef>
              <c:f>'A (old)'!$O$21:$O$987</c:f>
              <c:numCache>
                <c:formatCode>General</c:formatCode>
                <c:ptCount val="967"/>
                <c:pt idx="49">
                  <c:v>0.2446089825521367</c:v>
                </c:pt>
                <c:pt idx="51">
                  <c:v>0.25342242504719298</c:v>
                </c:pt>
                <c:pt idx="52">
                  <c:v>0.25342242504719298</c:v>
                </c:pt>
                <c:pt idx="53">
                  <c:v>0.25342242504719298</c:v>
                </c:pt>
                <c:pt idx="54">
                  <c:v>0.26010701669803282</c:v>
                </c:pt>
                <c:pt idx="55">
                  <c:v>0.26010701669803282</c:v>
                </c:pt>
                <c:pt idx="57">
                  <c:v>0.26336415848968403</c:v>
                </c:pt>
                <c:pt idx="58">
                  <c:v>0.26668516580666179</c:v>
                </c:pt>
                <c:pt idx="59">
                  <c:v>0.26668516580666179</c:v>
                </c:pt>
                <c:pt idx="60">
                  <c:v>0.2668022526030937</c:v>
                </c:pt>
                <c:pt idx="61">
                  <c:v>0.26999552886941841</c:v>
                </c:pt>
                <c:pt idx="63">
                  <c:v>0.27307171833931126</c:v>
                </c:pt>
                <c:pt idx="64">
                  <c:v>0.27434902884584117</c:v>
                </c:pt>
                <c:pt idx="65">
                  <c:v>0.2769994481468907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96-4EC3-9C3F-8BB14038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09800"/>
        <c:axId val="1"/>
      </c:scatterChart>
      <c:valAx>
        <c:axId val="6185098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0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6731665663231378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5189896889056456"/>
          <c:w val="0.81109504654048459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B!$H$21:$H$1064</c:f>
              <c:numCache>
                <c:formatCode>General</c:formatCode>
                <c:ptCount val="1044"/>
                <c:pt idx="0">
                  <c:v>-4.1857003452605568E-4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C-4A7E-970E-A463A5A741D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B!$I$21:$I$1064</c:f>
              <c:numCache>
                <c:formatCode>General</c:formatCode>
                <c:ptCount val="1044"/>
                <c:pt idx="86">
                  <c:v>2.8162713497295044E-3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C-4A7E-970E-A463A5A741D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plus>
            <c:min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B!$J$21:$J$1064</c:f>
              <c:numCache>
                <c:formatCode>General</c:formatCode>
                <c:ptCount val="1044"/>
                <c:pt idx="99">
                  <c:v>-7.2345183361903764E-3</c:v>
                </c:pt>
                <c:pt idx="100">
                  <c:v>-1.7729126557242125E-3</c:v>
                </c:pt>
                <c:pt idx="101">
                  <c:v>-1.1729126563295722E-3</c:v>
                </c:pt>
                <c:pt idx="107">
                  <c:v>6.8119044008199126E-3</c:v>
                </c:pt>
                <c:pt idx="112">
                  <c:v>4.538529108685907E-3</c:v>
                </c:pt>
                <c:pt idx="113">
                  <c:v>3.643584561359603E-3</c:v>
                </c:pt>
                <c:pt idx="114">
                  <c:v>3.9599129813723266E-3</c:v>
                </c:pt>
                <c:pt idx="115">
                  <c:v>3.6162414035061374E-3</c:v>
                </c:pt>
                <c:pt idx="116">
                  <c:v>3.2887691340874881E-3</c:v>
                </c:pt>
                <c:pt idx="119">
                  <c:v>1.5327270812122151E-3</c:v>
                </c:pt>
                <c:pt idx="120">
                  <c:v>8.416477867285721E-4</c:v>
                </c:pt>
                <c:pt idx="121">
                  <c:v>-2.2407044816645794E-3</c:v>
                </c:pt>
                <c:pt idx="122">
                  <c:v>-3.3076903491746634E-4</c:v>
                </c:pt>
                <c:pt idx="123">
                  <c:v>-2.2444062051363289E-4</c:v>
                </c:pt>
                <c:pt idx="125">
                  <c:v>-3.4235086568514816E-3</c:v>
                </c:pt>
                <c:pt idx="126">
                  <c:v>-2.5509163679089397E-3</c:v>
                </c:pt>
                <c:pt idx="127">
                  <c:v>-3.0419311005971394E-3</c:v>
                </c:pt>
                <c:pt idx="128">
                  <c:v>-3.0057317999307998E-3</c:v>
                </c:pt>
                <c:pt idx="129">
                  <c:v>-1.8694679383770563E-3</c:v>
                </c:pt>
                <c:pt idx="130">
                  <c:v>-3.7632040694006719E-3</c:v>
                </c:pt>
                <c:pt idx="131">
                  <c:v>-6.8707591199199669E-3</c:v>
                </c:pt>
                <c:pt idx="132">
                  <c:v>-1.100786225288175E-2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C-4A7E-970E-A463A5A741D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B!$K$21:$K$1064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C-4A7E-970E-A463A5A741D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B!$L$21:$L$1064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C-4A7E-970E-A463A5A741D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B!$M$21:$M$1064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C-4A7E-970E-A463A5A741D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B!$N$21:$N$1064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C-4A7E-970E-A463A5A741D4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B!$P$21:$P$1064</c:f>
              <c:numCache>
                <c:formatCode>General</c:formatCode>
                <c:ptCount val="1044"/>
                <c:pt idx="0">
                  <c:v>-4.1897763271734646E-4</c:v>
                </c:pt>
                <c:pt idx="1">
                  <c:v>-2.9653537908988312E-3</c:v>
                </c:pt>
                <c:pt idx="2">
                  <c:v>-5.7542187925545369E-3</c:v>
                </c:pt>
                <c:pt idx="3">
                  <c:v>-8.7065448155463805E-3</c:v>
                </c:pt>
                <c:pt idx="4">
                  <c:v>-1.1738672057158972E-2</c:v>
                </c:pt>
                <c:pt idx="5">
                  <c:v>-1.4764679394567097E-2</c:v>
                </c:pt>
                <c:pt idx="6">
                  <c:v>-1.7698819124132452E-2</c:v>
                </c:pt>
                <c:pt idx="7">
                  <c:v>-2.0457946786536112E-2</c:v>
                </c:pt>
                <c:pt idx="8">
                  <c:v>-2.2963877224005565E-2</c:v>
                </c:pt>
                <c:pt idx="9">
                  <c:v>-2.5145600106250471E-2</c:v>
                </c:pt>
                <c:pt idx="10">
                  <c:v>-2.6941292143943422E-2</c:v>
                </c:pt>
                <c:pt idx="11">
                  <c:v>-2.8300068969829159E-2</c:v>
                </c:pt>
                <c:pt idx="12">
                  <c:v>-2.9183427044561869E-2</c:v>
                </c:pt>
                <c:pt idx="13">
                  <c:v>-2.956633472811138E-2</c:v>
                </c:pt>
                <c:pt idx="14">
                  <c:v>-2.9437941599143976E-2</c:v>
                </c:pt>
                <c:pt idx="15">
                  <c:v>-2.8801885922456888E-2</c:v>
                </c:pt>
                <c:pt idx="16">
                  <c:v>-2.767619155178894E-2</c:v>
                </c:pt>
                <c:pt idx="17">
                  <c:v>-2.6092757189463155E-2</c:v>
                </c:pt>
                <c:pt idx="18">
                  <c:v>-2.4096452475666087E-2</c:v>
                </c:pt>
                <c:pt idx="19">
                  <c:v>-2.1743846521402297E-2</c:v>
                </c:pt>
                <c:pt idx="20">
                  <c:v>-1.9101604914573665E-2</c:v>
                </c:pt>
                <c:pt idx="21">
                  <c:v>-1.6244600623081577E-2</c:v>
                </c:pt>
                <c:pt idx="22">
                  <c:v>-1.3253792326124118E-2</c:v>
                </c:pt>
                <c:pt idx="23">
                  <c:v>-1.0213930295227679E-2</c:v>
                </c:pt>
                <c:pt idx="24">
                  <c:v>-7.2111548332607659E-3</c:v>
                </c:pt>
                <c:pt idx="25">
                  <c:v>-4.3305553242516635E-3</c:v>
                </c:pt>
                <c:pt idx="26">
                  <c:v>-1.6537590630008054E-3</c:v>
                </c:pt>
                <c:pt idx="27">
                  <c:v>7.4338181038877647E-4</c:v>
                </c:pt>
                <c:pt idx="28">
                  <c:v>2.7929397259308601E-3</c:v>
                </c:pt>
                <c:pt idx="29">
                  <c:v>4.4368365413292171E-3</c:v>
                </c:pt>
                <c:pt idx="30">
                  <c:v>5.6284892971851623E-3</c:v>
                </c:pt>
                <c:pt idx="31">
                  <c:v>6.3341302342187628E-3</c:v>
                </c:pt>
                <c:pt idx="32">
                  <c:v>6.5337636672921154E-3</c:v>
                </c:pt>
                <c:pt idx="33">
                  <c:v>6.2217326013795198E-3</c:v>
                </c:pt>
                <c:pt idx="34">
                  <c:v>5.406879033337704E-3</c:v>
                </c:pt>
                <c:pt idx="35">
                  <c:v>4.1122933970189797E-3</c:v>
                </c:pt>
                <c:pt idx="36">
                  <c:v>2.374660251679088E-3</c:v>
                </c:pt>
                <c:pt idx="37">
                  <c:v>2.4321875484970522E-4</c:v>
                </c:pt>
                <c:pt idx="38">
                  <c:v>-2.2216326233356048E-3</c:v>
                </c:pt>
                <c:pt idx="39">
                  <c:v>-4.9500476062745652E-3</c:v>
                </c:pt>
                <c:pt idx="40">
                  <c:v>-7.8647113386900482E-3</c:v>
                </c:pt>
                <c:pt idx="41">
                  <c:v>-1.0883031250880483E-2</c:v>
                </c:pt>
                <c:pt idx="42">
                  <c:v>-1.3919477477099479E-2</c:v>
                </c:pt>
                <c:pt idx="43">
                  <c:v>-1.6888006507835156E-2</c:v>
                </c:pt>
                <c:pt idx="44">
                  <c:v>-1.9704499397167424E-2</c:v>
                </c:pt>
                <c:pt idx="45">
                  <c:v>-2.2289145433936342E-2</c:v>
                </c:pt>
                <c:pt idx="46">
                  <c:v>-2.4568703730841059E-2</c:v>
                </c:pt>
                <c:pt idx="47">
                  <c:v>-2.6478578645018173E-2</c:v>
                </c:pt>
                <c:pt idx="48">
                  <c:v>-2.7964650219089376E-2</c:v>
                </c:pt>
                <c:pt idx="49">
                  <c:v>-2.8984807773631174E-2</c:v>
                </c:pt>
                <c:pt idx="50">
                  <c:v>-2.9510143193792089E-2</c:v>
                </c:pt>
                <c:pt idx="51">
                  <c:v>-2.9525770095999361E-2</c:v>
                </c:pt>
                <c:pt idx="52">
                  <c:v>-2.9031245662100271E-2</c:v>
                </c:pt>
                <c:pt idx="53">
                  <c:v>-2.8040583187461186E-2</c:v>
                </c:pt>
                <c:pt idx="54">
                  <c:v>-2.6581854987449867E-2</c:v>
                </c:pt>
                <c:pt idx="55">
                  <c:v>-2.4696396914705234E-2</c:v>
                </c:pt>
                <c:pt idx="56">
                  <c:v>-2.2437637028718566E-2</c:v>
                </c:pt>
                <c:pt idx="57">
                  <c:v>-1.9869581609613267E-2</c:v>
                </c:pt>
                <c:pt idx="58">
                  <c:v>-1.7065001417817409E-2</c:v>
                </c:pt>
                <c:pt idx="59">
                  <c:v>-1.4103369595429139E-2</c:v>
                </c:pt>
                <c:pt idx="60">
                  <c:v>-1.106860964278252E-2</c:v>
                </c:pt>
                <c:pt idx="61">
                  <c:v>-8.0467172856036329E-3</c:v>
                </c:pt>
                <c:pt idx="62">
                  <c:v>-5.1233236216981131E-3</c:v>
                </c:pt>
                <c:pt idx="63">
                  <c:v>-2.3812686000679525E-3</c:v>
                </c:pt>
                <c:pt idx="64">
                  <c:v>1.0174640743359706E-4</c:v>
                </c:pt>
                <c:pt idx="65">
                  <c:v>2.2553604230387166E-3</c:v>
                </c:pt>
                <c:pt idx="66">
                  <c:v>4.0185466759004012E-3</c:v>
                </c:pt>
                <c:pt idx="67">
                  <c:v>5.3413419123277545E-3</c:v>
                </c:pt>
                <c:pt idx="68">
                  <c:v>6.186262200109139E-3</c:v>
                </c:pt>
                <c:pt idx="69">
                  <c:v>6.5293651074007884E-3</c:v>
                </c:pt>
                <c:pt idx="70">
                  <c:v>6.3609281573110653E-3</c:v>
                </c:pt>
                <c:pt idx="71">
                  <c:v>5.6857243328725868E-3</c:v>
                </c:pt>
                <c:pt idx="72">
                  <c:v>4.5228868254420448E-3</c:v>
                </c:pt>
                <c:pt idx="73">
                  <c:v>2.9053668591404042E-3</c:v>
                </c:pt>
                <c:pt idx="74">
                  <c:v>8.7899995491463011E-4</c:v>
                </c:pt>
                <c:pt idx="75">
                  <c:v>-1.498792906585977E-3</c:v>
                </c:pt>
                <c:pt idx="76">
                  <c:v>-4.1606324182855104E-3</c:v>
                </c:pt>
                <c:pt idx="77">
                  <c:v>-7.0310902681768473E-3</c:v>
                </c:pt>
                <c:pt idx="78">
                  <c:v>-1.0028826544761468E-2</c:v>
                </c:pt>
                <c:pt idx="79">
                  <c:v>-1.3068894658963862E-2</c:v>
                </c:pt>
                <c:pt idx="80">
                  <c:v>-1.606514846815105E-2</c:v>
                </c:pt>
                <c:pt idx="81">
                  <c:v>-1.8932683391795713E-2</c:v>
                </c:pt>
                <c:pt idx="82">
                  <c:v>-2.1590242345103164E-2</c:v>
                </c:pt>
                <c:pt idx="83">
                  <c:v>-2.3962518313872763E-2</c:v>
                </c:pt>
                <c:pt idx="84">
                  <c:v>-2.5982288322732451E-2</c:v>
                </c:pt>
                <c:pt idx="85">
                  <c:v>-2.7592318326676392E-2</c:v>
                </c:pt>
                <c:pt idx="86">
                  <c:v>-2.9136101490342747E-2</c:v>
                </c:pt>
                <c:pt idx="87">
                  <c:v>-2.941356879493855E-2</c:v>
                </c:pt>
                <c:pt idx="88">
                  <c:v>-2.9573180645003572E-2</c:v>
                </c:pt>
                <c:pt idx="89">
                  <c:v>-2.9221297690407128E-2</c:v>
                </c:pt>
                <c:pt idx="90">
                  <c:v>-2.8367891207468701E-2</c:v>
                </c:pt>
                <c:pt idx="91">
                  <c:v>-2.7037144100597467E-2</c:v>
                </c:pt>
                <c:pt idx="92">
                  <c:v>-2.5266765633458067E-2</c:v>
                </c:pt>
                <c:pt idx="93">
                  <c:v>-2.3106922864884513E-2</c:v>
                </c:pt>
                <c:pt idx="94">
                  <c:v>-2.0618819069348537E-2</c:v>
                </c:pt>
                <c:pt idx="95">
                  <c:v>-1.7872959425156695E-2</c:v>
                </c:pt>
                <c:pt idx="96">
                  <c:v>-1.4947153115416967E-2</c:v>
                </c:pt>
                <c:pt idx="97">
                  <c:v>-1.192430845606406E-2</c:v>
                </c:pt>
                <c:pt idx="98">
                  <c:v>-8.8900835302064933E-3</c:v>
                </c:pt>
                <c:pt idx="99">
                  <c:v>-6.5708524841317246E-3</c:v>
                </c:pt>
                <c:pt idx="100">
                  <c:v>-1.787540849602292E-3</c:v>
                </c:pt>
                <c:pt idx="101">
                  <c:v>-1.787540849602292E-3</c:v>
                </c:pt>
                <c:pt idx="102">
                  <c:v>-5.6598656926158154E-4</c:v>
                </c:pt>
                <c:pt idx="103">
                  <c:v>1.6868485559497371E-3</c:v>
                </c:pt>
                <c:pt idx="104">
                  <c:v>3.5653657891675569E-3</c:v>
                </c:pt>
                <c:pt idx="105">
                  <c:v>5.0163337528594809E-3</c:v>
                </c:pt>
                <c:pt idx="106">
                  <c:v>5.9986364955203104E-3</c:v>
                </c:pt>
                <c:pt idx="107">
                  <c:v>6.391927382708204E-3</c:v>
                </c:pt>
                <c:pt idx="108">
                  <c:v>6.4844385907716906E-3</c:v>
                </c:pt>
                <c:pt idx="109">
                  <c:v>6.4599739073899834E-3</c:v>
                </c:pt>
                <c:pt idx="110">
                  <c:v>5.9259356989553383E-3</c:v>
                </c:pt>
                <c:pt idx="111">
                  <c:v>4.8974569591860098E-3</c:v>
                </c:pt>
                <c:pt idx="112">
                  <c:v>4.4256644323528126E-3</c:v>
                </c:pt>
                <c:pt idx="113">
                  <c:v>3.91421406645894E-3</c:v>
                </c:pt>
                <c:pt idx="114">
                  <c:v>3.8666274609405089E-3</c:v>
                </c:pt>
                <c:pt idx="115">
                  <c:v>3.8186474484569431E-3</c:v>
                </c:pt>
                <c:pt idx="116">
                  <c:v>3.539389461081106E-3</c:v>
                </c:pt>
                <c:pt idx="117">
                  <c:v>3.4036815996270047E-3</c:v>
                </c:pt>
                <c:pt idx="118">
                  <c:v>1.4869386011932811E-3</c:v>
                </c:pt>
                <c:pt idx="119">
                  <c:v>1.068333130838775E-3</c:v>
                </c:pt>
                <c:pt idx="120">
                  <c:v>7.4822183161766392E-4</c:v>
                </c:pt>
                <c:pt idx="121">
                  <c:v>-3.0292900174787828E-4</c:v>
                </c:pt>
                <c:pt idx="122">
                  <c:v>-4.3458546782956971E-4</c:v>
                </c:pt>
                <c:pt idx="123">
                  <c:v>-5.0680036698968339E-4</c:v>
                </c:pt>
                <c:pt idx="124">
                  <c:v>-7.9845745843763229E-4</c:v>
                </c:pt>
                <c:pt idx="125">
                  <c:v>-2.4119092498141974E-3</c:v>
                </c:pt>
                <c:pt idx="126">
                  <c:v>-2.7158178014155959E-3</c:v>
                </c:pt>
                <c:pt idx="127">
                  <c:v>-2.9559726660320085E-3</c:v>
                </c:pt>
                <c:pt idx="128">
                  <c:v>-3.3334439531329148E-3</c:v>
                </c:pt>
                <c:pt idx="129">
                  <c:v>-3.5648606957318224E-3</c:v>
                </c:pt>
                <c:pt idx="130">
                  <c:v>-3.7979105146468961E-3</c:v>
                </c:pt>
                <c:pt idx="131">
                  <c:v>-6.6895091635649755E-3</c:v>
                </c:pt>
                <c:pt idx="132">
                  <c:v>-8.560826440437078E-3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C-4A7E-970E-A463A5A741D4}"/>
            </c:ext>
          </c:extLst>
        </c:ser>
        <c:ser>
          <c:idx val="8"/>
          <c:order val="8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B!$O$21:$O$1064</c:f>
              <c:numCache>
                <c:formatCode>General</c:formatCode>
                <c:ptCount val="1044"/>
                <c:pt idx="119">
                  <c:v>1.5582428519463343E-3</c:v>
                </c:pt>
                <c:pt idx="120">
                  <c:v>1.1271002304548139E-3</c:v>
                </c:pt>
                <c:pt idx="121">
                  <c:v>-2.2579558181168302E-4</c:v>
                </c:pt>
                <c:pt idx="122">
                  <c:v>-3.8933243823952024E-4</c:v>
                </c:pt>
                <c:pt idx="123">
                  <c:v>-4.7853435992739612E-4</c:v>
                </c:pt>
                <c:pt idx="125">
                  <c:v>-2.7234493890729294E-3</c:v>
                </c:pt>
                <c:pt idx="126">
                  <c:v>-3.0653900888765184E-3</c:v>
                </c:pt>
                <c:pt idx="127">
                  <c:v>-3.3329958539402571E-3</c:v>
                </c:pt>
                <c:pt idx="128">
                  <c:v>-3.7492714884837519E-3</c:v>
                </c:pt>
                <c:pt idx="129">
                  <c:v>-4.0020102665995205E-3</c:v>
                </c:pt>
                <c:pt idx="130">
                  <c:v>-4.2547490447152336E-3</c:v>
                </c:pt>
                <c:pt idx="131">
                  <c:v>-7.2727473951558763E-3</c:v>
                </c:pt>
                <c:pt idx="132">
                  <c:v>-9.1459877506017695E-3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C-4A7E-970E-A463A5A7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00160"/>
        <c:axId val="1"/>
      </c:scatterChart>
      <c:valAx>
        <c:axId val="3120001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3644673726128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0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242894300881054"/>
          <c:y val="0.91772284793514725"/>
          <c:w val="0.95202477501406779"/>
          <c:h val="0.981013987175653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Cyg - O-C Diagr.</a:t>
            </a:r>
          </a:p>
        </c:rich>
      </c:tx>
      <c:layout>
        <c:manualLayout>
          <c:xMode val="edge"/>
          <c:yMode val="edge"/>
          <c:x val="0.316873076050678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8555729479588"/>
          <c:y val="0.14814859468012961"/>
          <c:w val="0.75103031569556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B!$H$21:$H$1064</c:f>
              <c:numCache>
                <c:formatCode>General</c:formatCode>
                <c:ptCount val="1044"/>
                <c:pt idx="0">
                  <c:v>-4.1857003452605568E-4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6-409A-9CD1-0D9766D342B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B!$D$21:$D$1064</c:f>
                <c:numCache>
                  <c:formatCode>General</c:formatCode>
                  <c:ptCount val="10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B!$I$21:$I$1064</c:f>
              <c:numCache>
                <c:formatCode>General</c:formatCode>
                <c:ptCount val="1044"/>
                <c:pt idx="86">
                  <c:v>2.8162713497295044E-3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6-409A-9CD1-0D9766D342B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plus>
            <c:minus>
              <c:numRef>
                <c:f>B!$D$21:$D$137</c:f>
                <c:numCache>
                  <c:formatCode>General</c:formatCode>
                  <c:ptCount val="117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B!$J$21:$J$1064</c:f>
              <c:numCache>
                <c:formatCode>General</c:formatCode>
                <c:ptCount val="1044"/>
                <c:pt idx="99">
                  <c:v>-7.2345183361903764E-3</c:v>
                </c:pt>
                <c:pt idx="100">
                  <c:v>-1.7729126557242125E-3</c:v>
                </c:pt>
                <c:pt idx="101">
                  <c:v>-1.1729126563295722E-3</c:v>
                </c:pt>
                <c:pt idx="107">
                  <c:v>6.8119044008199126E-3</c:v>
                </c:pt>
                <c:pt idx="112">
                  <c:v>4.538529108685907E-3</c:v>
                </c:pt>
                <c:pt idx="113">
                  <c:v>3.643584561359603E-3</c:v>
                </c:pt>
                <c:pt idx="114">
                  <c:v>3.9599129813723266E-3</c:v>
                </c:pt>
                <c:pt idx="115">
                  <c:v>3.6162414035061374E-3</c:v>
                </c:pt>
                <c:pt idx="116">
                  <c:v>3.2887691340874881E-3</c:v>
                </c:pt>
                <c:pt idx="119">
                  <c:v>1.5327270812122151E-3</c:v>
                </c:pt>
                <c:pt idx="120">
                  <c:v>8.416477867285721E-4</c:v>
                </c:pt>
                <c:pt idx="121">
                  <c:v>-2.2407044816645794E-3</c:v>
                </c:pt>
                <c:pt idx="122">
                  <c:v>-3.3076903491746634E-4</c:v>
                </c:pt>
                <c:pt idx="123">
                  <c:v>-2.2444062051363289E-4</c:v>
                </c:pt>
                <c:pt idx="125">
                  <c:v>-3.4235086568514816E-3</c:v>
                </c:pt>
                <c:pt idx="126">
                  <c:v>-2.5509163679089397E-3</c:v>
                </c:pt>
                <c:pt idx="127">
                  <c:v>-3.0419311005971394E-3</c:v>
                </c:pt>
                <c:pt idx="128">
                  <c:v>-3.0057317999307998E-3</c:v>
                </c:pt>
                <c:pt idx="129">
                  <c:v>-1.8694679383770563E-3</c:v>
                </c:pt>
                <c:pt idx="130">
                  <c:v>-3.7632040694006719E-3</c:v>
                </c:pt>
                <c:pt idx="131">
                  <c:v>-6.8707591199199669E-3</c:v>
                </c:pt>
                <c:pt idx="132">
                  <c:v>-1.100786225288175E-2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6-409A-9CD1-0D9766D342B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B!$K$21:$K$1064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6-409A-9CD1-0D9766D342B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B!$L$21:$L$1064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6-409A-9CD1-0D9766D342B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B!$M$21:$M$1064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6-409A-9CD1-0D9766D342B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plus>
            <c:minus>
              <c:numRef>
                <c:f>B!$D$21:$D$164</c:f>
                <c:numCache>
                  <c:formatCode>General</c:formatCode>
                  <c:ptCount val="144"/>
                  <c:pt idx="0">
                    <c:v>0</c:v>
                  </c:pt>
                  <c:pt idx="99">
                    <c:v>5.9999999999999995E-4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7">
                    <c:v>1.1000000000000001E-3</c:v>
                  </c:pt>
                  <c:pt idx="112">
                    <c:v>1.1E-4</c:v>
                  </c:pt>
                  <c:pt idx="113">
                    <c:v>2.0000000000000001E-4</c:v>
                  </c:pt>
                  <c:pt idx="114">
                    <c:v>1.4999999999999999E-4</c:v>
                  </c:pt>
                  <c:pt idx="115">
                    <c:v>1.3999999999999999E-4</c:v>
                  </c:pt>
                  <c:pt idx="116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5.0000000000000001E-4</c:v>
                  </c:pt>
                  <c:pt idx="122">
                    <c:v>1.1E-4</c:v>
                  </c:pt>
                  <c:pt idx="123">
                    <c:v>1.2E-4</c:v>
                  </c:pt>
                  <c:pt idx="125">
                    <c:v>4.0000000000000002E-4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1.3999999999999999E-4</c:v>
                  </c:pt>
                  <c:pt idx="131">
                    <c:v>5.9999999999999995E-4</c:v>
                  </c:pt>
                  <c:pt idx="1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B!$N$21:$N$1064</c:f>
              <c:numCache>
                <c:formatCode>General</c:formatCode>
                <c:ptCount val="10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6-409A-9CD1-0D9766D342B3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B!$F$21:$F$1064</c:f>
              <c:numCache>
                <c:formatCode>General</c:formatCode>
                <c:ptCount val="104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8649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9878</c:v>
                </c:pt>
                <c:pt idx="100">
                  <c:v>10051</c:v>
                </c:pt>
                <c:pt idx="101">
                  <c:v>10051</c:v>
                </c:pt>
                <c:pt idx="102">
                  <c:v>10100</c:v>
                </c:pt>
                <c:pt idx="103">
                  <c:v>10200</c:v>
                </c:pt>
                <c:pt idx="104">
                  <c:v>10300</c:v>
                </c:pt>
                <c:pt idx="105">
                  <c:v>10400</c:v>
                </c:pt>
                <c:pt idx="106">
                  <c:v>10500</c:v>
                </c:pt>
                <c:pt idx="107">
                  <c:v>10570</c:v>
                </c:pt>
                <c:pt idx="108">
                  <c:v>10600</c:v>
                </c:pt>
                <c:pt idx="109">
                  <c:v>10700</c:v>
                </c:pt>
                <c:pt idx="110">
                  <c:v>10800</c:v>
                </c:pt>
                <c:pt idx="111">
                  <c:v>10900</c:v>
                </c:pt>
                <c:pt idx="112">
                  <c:v>10935</c:v>
                </c:pt>
                <c:pt idx="113">
                  <c:v>10969</c:v>
                </c:pt>
                <c:pt idx="114">
                  <c:v>10972</c:v>
                </c:pt>
                <c:pt idx="115">
                  <c:v>10975</c:v>
                </c:pt>
                <c:pt idx="116">
                  <c:v>10992</c:v>
                </c:pt>
                <c:pt idx="117">
                  <c:v>11000</c:v>
                </c:pt>
                <c:pt idx="118">
                  <c:v>11100</c:v>
                </c:pt>
                <c:pt idx="119">
                  <c:v>11119.5</c:v>
                </c:pt>
                <c:pt idx="120">
                  <c:v>11134</c:v>
                </c:pt>
                <c:pt idx="121">
                  <c:v>11179.5</c:v>
                </c:pt>
                <c:pt idx="122">
                  <c:v>11185</c:v>
                </c:pt>
                <c:pt idx="123">
                  <c:v>11188</c:v>
                </c:pt>
                <c:pt idx="124">
                  <c:v>11200</c:v>
                </c:pt>
                <c:pt idx="125">
                  <c:v>11263.5</c:v>
                </c:pt>
                <c:pt idx="126">
                  <c:v>11275</c:v>
                </c:pt>
                <c:pt idx="127">
                  <c:v>11284</c:v>
                </c:pt>
                <c:pt idx="128">
                  <c:v>11298</c:v>
                </c:pt>
                <c:pt idx="129">
                  <c:v>11306.5</c:v>
                </c:pt>
                <c:pt idx="130">
                  <c:v>11315</c:v>
                </c:pt>
                <c:pt idx="131">
                  <c:v>11416.5</c:v>
                </c:pt>
                <c:pt idx="132">
                  <c:v>11479.5</c:v>
                </c:pt>
              </c:numCache>
            </c:numRef>
          </c:xVal>
          <c:yVal>
            <c:numRef>
              <c:f>B!$P$21:$P$1064</c:f>
              <c:numCache>
                <c:formatCode>General</c:formatCode>
                <c:ptCount val="1044"/>
                <c:pt idx="0">
                  <c:v>-4.1897763271734646E-4</c:v>
                </c:pt>
                <c:pt idx="1">
                  <c:v>-2.9653537908988312E-3</c:v>
                </c:pt>
                <c:pt idx="2">
                  <c:v>-5.7542187925545369E-3</c:v>
                </c:pt>
                <c:pt idx="3">
                  <c:v>-8.7065448155463805E-3</c:v>
                </c:pt>
                <c:pt idx="4">
                  <c:v>-1.1738672057158972E-2</c:v>
                </c:pt>
                <c:pt idx="5">
                  <c:v>-1.4764679394567097E-2</c:v>
                </c:pt>
                <c:pt idx="6">
                  <c:v>-1.7698819124132452E-2</c:v>
                </c:pt>
                <c:pt idx="7">
                  <c:v>-2.0457946786536112E-2</c:v>
                </c:pt>
                <c:pt idx="8">
                  <c:v>-2.2963877224005565E-2</c:v>
                </c:pt>
                <c:pt idx="9">
                  <c:v>-2.5145600106250471E-2</c:v>
                </c:pt>
                <c:pt idx="10">
                  <c:v>-2.6941292143943422E-2</c:v>
                </c:pt>
                <c:pt idx="11">
                  <c:v>-2.8300068969829159E-2</c:v>
                </c:pt>
                <c:pt idx="12">
                  <c:v>-2.9183427044561869E-2</c:v>
                </c:pt>
                <c:pt idx="13">
                  <c:v>-2.956633472811138E-2</c:v>
                </c:pt>
                <c:pt idx="14">
                  <c:v>-2.9437941599143976E-2</c:v>
                </c:pt>
                <c:pt idx="15">
                  <c:v>-2.8801885922456888E-2</c:v>
                </c:pt>
                <c:pt idx="16">
                  <c:v>-2.767619155178894E-2</c:v>
                </c:pt>
                <c:pt idx="17">
                  <c:v>-2.6092757189463155E-2</c:v>
                </c:pt>
                <c:pt idx="18">
                  <c:v>-2.4096452475666087E-2</c:v>
                </c:pt>
                <c:pt idx="19">
                  <c:v>-2.1743846521402297E-2</c:v>
                </c:pt>
                <c:pt idx="20">
                  <c:v>-1.9101604914573665E-2</c:v>
                </c:pt>
                <c:pt idx="21">
                  <c:v>-1.6244600623081577E-2</c:v>
                </c:pt>
                <c:pt idx="22">
                  <c:v>-1.3253792326124118E-2</c:v>
                </c:pt>
                <c:pt idx="23">
                  <c:v>-1.0213930295227679E-2</c:v>
                </c:pt>
                <c:pt idx="24">
                  <c:v>-7.2111548332607659E-3</c:v>
                </c:pt>
                <c:pt idx="25">
                  <c:v>-4.3305553242516635E-3</c:v>
                </c:pt>
                <c:pt idx="26">
                  <c:v>-1.6537590630008054E-3</c:v>
                </c:pt>
                <c:pt idx="27">
                  <c:v>7.4338181038877647E-4</c:v>
                </c:pt>
                <c:pt idx="28">
                  <c:v>2.7929397259308601E-3</c:v>
                </c:pt>
                <c:pt idx="29">
                  <c:v>4.4368365413292171E-3</c:v>
                </c:pt>
                <c:pt idx="30">
                  <c:v>5.6284892971851623E-3</c:v>
                </c:pt>
                <c:pt idx="31">
                  <c:v>6.3341302342187628E-3</c:v>
                </c:pt>
                <c:pt idx="32">
                  <c:v>6.5337636672921154E-3</c:v>
                </c:pt>
                <c:pt idx="33">
                  <c:v>6.2217326013795198E-3</c:v>
                </c:pt>
                <c:pt idx="34">
                  <c:v>5.406879033337704E-3</c:v>
                </c:pt>
                <c:pt idx="35">
                  <c:v>4.1122933970189797E-3</c:v>
                </c:pt>
                <c:pt idx="36">
                  <c:v>2.374660251679088E-3</c:v>
                </c:pt>
                <c:pt idx="37">
                  <c:v>2.4321875484970522E-4</c:v>
                </c:pt>
                <c:pt idx="38">
                  <c:v>-2.2216326233356048E-3</c:v>
                </c:pt>
                <c:pt idx="39">
                  <c:v>-4.9500476062745652E-3</c:v>
                </c:pt>
                <c:pt idx="40">
                  <c:v>-7.8647113386900482E-3</c:v>
                </c:pt>
                <c:pt idx="41">
                  <c:v>-1.0883031250880483E-2</c:v>
                </c:pt>
                <c:pt idx="42">
                  <c:v>-1.3919477477099479E-2</c:v>
                </c:pt>
                <c:pt idx="43">
                  <c:v>-1.6888006507835156E-2</c:v>
                </c:pt>
                <c:pt idx="44">
                  <c:v>-1.9704499397167424E-2</c:v>
                </c:pt>
                <c:pt idx="45">
                  <c:v>-2.2289145433936342E-2</c:v>
                </c:pt>
                <c:pt idx="46">
                  <c:v>-2.4568703730841059E-2</c:v>
                </c:pt>
                <c:pt idx="47">
                  <c:v>-2.6478578645018173E-2</c:v>
                </c:pt>
                <c:pt idx="48">
                  <c:v>-2.7964650219089376E-2</c:v>
                </c:pt>
                <c:pt idx="49">
                  <c:v>-2.8984807773631174E-2</c:v>
                </c:pt>
                <c:pt idx="50">
                  <c:v>-2.9510143193792089E-2</c:v>
                </c:pt>
                <c:pt idx="51">
                  <c:v>-2.9525770095999361E-2</c:v>
                </c:pt>
                <c:pt idx="52">
                  <c:v>-2.9031245662100271E-2</c:v>
                </c:pt>
                <c:pt idx="53">
                  <c:v>-2.8040583187461186E-2</c:v>
                </c:pt>
                <c:pt idx="54">
                  <c:v>-2.6581854987449867E-2</c:v>
                </c:pt>
                <c:pt idx="55">
                  <c:v>-2.4696396914705234E-2</c:v>
                </c:pt>
                <c:pt idx="56">
                  <c:v>-2.2437637028718566E-2</c:v>
                </c:pt>
                <c:pt idx="57">
                  <c:v>-1.9869581609613267E-2</c:v>
                </c:pt>
                <c:pt idx="58">
                  <c:v>-1.7065001417817409E-2</c:v>
                </c:pt>
                <c:pt idx="59">
                  <c:v>-1.4103369595429139E-2</c:v>
                </c:pt>
                <c:pt idx="60">
                  <c:v>-1.106860964278252E-2</c:v>
                </c:pt>
                <c:pt idx="61">
                  <c:v>-8.0467172856036329E-3</c:v>
                </c:pt>
                <c:pt idx="62">
                  <c:v>-5.1233236216981131E-3</c:v>
                </c:pt>
                <c:pt idx="63">
                  <c:v>-2.3812686000679525E-3</c:v>
                </c:pt>
                <c:pt idx="64">
                  <c:v>1.0174640743359706E-4</c:v>
                </c:pt>
                <c:pt idx="65">
                  <c:v>2.2553604230387166E-3</c:v>
                </c:pt>
                <c:pt idx="66">
                  <c:v>4.0185466759004012E-3</c:v>
                </c:pt>
                <c:pt idx="67">
                  <c:v>5.3413419123277545E-3</c:v>
                </c:pt>
                <c:pt idx="68">
                  <c:v>6.186262200109139E-3</c:v>
                </c:pt>
                <c:pt idx="69">
                  <c:v>6.5293651074007884E-3</c:v>
                </c:pt>
                <c:pt idx="70">
                  <c:v>6.3609281573110653E-3</c:v>
                </c:pt>
                <c:pt idx="71">
                  <c:v>5.6857243328725868E-3</c:v>
                </c:pt>
                <c:pt idx="72">
                  <c:v>4.5228868254420448E-3</c:v>
                </c:pt>
                <c:pt idx="73">
                  <c:v>2.9053668591404042E-3</c:v>
                </c:pt>
                <c:pt idx="74">
                  <c:v>8.7899995491463011E-4</c:v>
                </c:pt>
                <c:pt idx="75">
                  <c:v>-1.498792906585977E-3</c:v>
                </c:pt>
                <c:pt idx="76">
                  <c:v>-4.1606324182855104E-3</c:v>
                </c:pt>
                <c:pt idx="77">
                  <c:v>-7.0310902681768473E-3</c:v>
                </c:pt>
                <c:pt idx="78">
                  <c:v>-1.0028826544761468E-2</c:v>
                </c:pt>
                <c:pt idx="79">
                  <c:v>-1.3068894658963862E-2</c:v>
                </c:pt>
                <c:pt idx="80">
                  <c:v>-1.606514846815105E-2</c:v>
                </c:pt>
                <c:pt idx="81">
                  <c:v>-1.8932683391795713E-2</c:v>
                </c:pt>
                <c:pt idx="82">
                  <c:v>-2.1590242345103164E-2</c:v>
                </c:pt>
                <c:pt idx="83">
                  <c:v>-2.3962518313872763E-2</c:v>
                </c:pt>
                <c:pt idx="84">
                  <c:v>-2.5982288322732451E-2</c:v>
                </c:pt>
                <c:pt idx="85">
                  <c:v>-2.7592318326676392E-2</c:v>
                </c:pt>
                <c:pt idx="86">
                  <c:v>-2.9136101490342747E-2</c:v>
                </c:pt>
                <c:pt idx="87">
                  <c:v>-2.941356879493855E-2</c:v>
                </c:pt>
                <c:pt idx="88">
                  <c:v>-2.9573180645003572E-2</c:v>
                </c:pt>
                <c:pt idx="89">
                  <c:v>-2.9221297690407128E-2</c:v>
                </c:pt>
                <c:pt idx="90">
                  <c:v>-2.8367891207468701E-2</c:v>
                </c:pt>
                <c:pt idx="91">
                  <c:v>-2.7037144100597467E-2</c:v>
                </c:pt>
                <c:pt idx="92">
                  <c:v>-2.5266765633458067E-2</c:v>
                </c:pt>
                <c:pt idx="93">
                  <c:v>-2.3106922864884513E-2</c:v>
                </c:pt>
                <c:pt idx="94">
                  <c:v>-2.0618819069348537E-2</c:v>
                </c:pt>
                <c:pt idx="95">
                  <c:v>-1.7872959425156695E-2</c:v>
                </c:pt>
                <c:pt idx="96">
                  <c:v>-1.4947153115416967E-2</c:v>
                </c:pt>
                <c:pt idx="97">
                  <c:v>-1.192430845606406E-2</c:v>
                </c:pt>
                <c:pt idx="98">
                  <c:v>-8.8900835302064933E-3</c:v>
                </c:pt>
                <c:pt idx="99">
                  <c:v>-6.5708524841317246E-3</c:v>
                </c:pt>
                <c:pt idx="100">
                  <c:v>-1.787540849602292E-3</c:v>
                </c:pt>
                <c:pt idx="101">
                  <c:v>-1.787540849602292E-3</c:v>
                </c:pt>
                <c:pt idx="102">
                  <c:v>-5.6598656926158154E-4</c:v>
                </c:pt>
                <c:pt idx="103">
                  <c:v>1.6868485559497371E-3</c:v>
                </c:pt>
                <c:pt idx="104">
                  <c:v>3.5653657891675569E-3</c:v>
                </c:pt>
                <c:pt idx="105">
                  <c:v>5.0163337528594809E-3</c:v>
                </c:pt>
                <c:pt idx="106">
                  <c:v>5.9986364955203104E-3</c:v>
                </c:pt>
                <c:pt idx="107">
                  <c:v>6.391927382708204E-3</c:v>
                </c:pt>
                <c:pt idx="108">
                  <c:v>6.4844385907716906E-3</c:v>
                </c:pt>
                <c:pt idx="109">
                  <c:v>6.4599739073899834E-3</c:v>
                </c:pt>
                <c:pt idx="110">
                  <c:v>5.9259356989553383E-3</c:v>
                </c:pt>
                <c:pt idx="111">
                  <c:v>4.8974569591860098E-3</c:v>
                </c:pt>
                <c:pt idx="112">
                  <c:v>4.4256644323528126E-3</c:v>
                </c:pt>
                <c:pt idx="113">
                  <c:v>3.91421406645894E-3</c:v>
                </c:pt>
                <c:pt idx="114">
                  <c:v>3.8666274609405089E-3</c:v>
                </c:pt>
                <c:pt idx="115">
                  <c:v>3.8186474484569431E-3</c:v>
                </c:pt>
                <c:pt idx="116">
                  <c:v>3.539389461081106E-3</c:v>
                </c:pt>
                <c:pt idx="117">
                  <c:v>3.4036815996270047E-3</c:v>
                </c:pt>
                <c:pt idx="118">
                  <c:v>1.4869386011932811E-3</c:v>
                </c:pt>
                <c:pt idx="119">
                  <c:v>1.068333130838775E-3</c:v>
                </c:pt>
                <c:pt idx="120">
                  <c:v>7.4822183161766392E-4</c:v>
                </c:pt>
                <c:pt idx="121">
                  <c:v>-3.0292900174787828E-4</c:v>
                </c:pt>
                <c:pt idx="122">
                  <c:v>-4.3458546782956971E-4</c:v>
                </c:pt>
                <c:pt idx="123">
                  <c:v>-5.0680036698968339E-4</c:v>
                </c:pt>
                <c:pt idx="124">
                  <c:v>-7.9845745843763229E-4</c:v>
                </c:pt>
                <c:pt idx="125">
                  <c:v>-2.4119092498141974E-3</c:v>
                </c:pt>
                <c:pt idx="126">
                  <c:v>-2.7158178014155959E-3</c:v>
                </c:pt>
                <c:pt idx="127">
                  <c:v>-2.9559726660320085E-3</c:v>
                </c:pt>
                <c:pt idx="128">
                  <c:v>-3.3334439531329148E-3</c:v>
                </c:pt>
                <c:pt idx="129">
                  <c:v>-3.5648606957318224E-3</c:v>
                </c:pt>
                <c:pt idx="130">
                  <c:v>-3.7979105146468961E-3</c:v>
                </c:pt>
                <c:pt idx="131">
                  <c:v>-6.6895091635649755E-3</c:v>
                </c:pt>
                <c:pt idx="132">
                  <c:v>-8.560826440437078E-3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6-409A-9CD1-0D9766D3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76888"/>
        <c:axId val="1"/>
      </c:scatterChart>
      <c:valAx>
        <c:axId val="6190768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652776427638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07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0288065843621399E-2"/>
          <c:y val="0.91975600272188196"/>
          <c:w val="0.9917714915265221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0</xdr:row>
      <xdr:rowOff>47625</xdr:rowOff>
    </xdr:from>
    <xdr:to>
      <xdr:col>43</xdr:col>
      <xdr:colOff>581025</xdr:colOff>
      <xdr:row>18</xdr:row>
      <xdr:rowOff>76200</xdr:rowOff>
    </xdr:to>
    <xdr:graphicFrame macro="">
      <xdr:nvGraphicFramePr>
        <xdr:cNvPr id="52235" name="Chart 1031">
          <a:extLst>
            <a:ext uri="{FF2B5EF4-FFF2-40B4-BE49-F238E27FC236}">
              <a16:creationId xmlns:a16="http://schemas.microsoft.com/office/drawing/2014/main" id="{40DB6486-7371-3506-CEC9-31647CB69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0</xdr:row>
      <xdr:rowOff>0</xdr:rowOff>
    </xdr:from>
    <xdr:to>
      <xdr:col>18</xdr:col>
      <xdr:colOff>95250</xdr:colOff>
      <xdr:row>18</xdr:row>
      <xdr:rowOff>38100</xdr:rowOff>
    </xdr:to>
    <xdr:graphicFrame macro="">
      <xdr:nvGraphicFramePr>
        <xdr:cNvPr id="52236" name="Chart 1032">
          <a:extLst>
            <a:ext uri="{FF2B5EF4-FFF2-40B4-BE49-F238E27FC236}">
              <a16:creationId xmlns:a16="http://schemas.microsoft.com/office/drawing/2014/main" id="{B2F4A51C-2FFD-C75D-1B9D-97B8E01E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628650</xdr:colOff>
      <xdr:row>20</xdr:row>
      <xdr:rowOff>28575</xdr:rowOff>
    </xdr:from>
    <xdr:to>
      <xdr:col>41</xdr:col>
      <xdr:colOff>57150</xdr:colOff>
      <xdr:row>41</xdr:row>
      <xdr:rowOff>95250</xdr:rowOff>
    </xdr:to>
    <xdr:graphicFrame macro="">
      <xdr:nvGraphicFramePr>
        <xdr:cNvPr id="52237" name="Chart 1033">
          <a:extLst>
            <a:ext uri="{FF2B5EF4-FFF2-40B4-BE49-F238E27FC236}">
              <a16:creationId xmlns:a16="http://schemas.microsoft.com/office/drawing/2014/main" id="{4418A930-8BEC-3C98-F8B2-8E7F5FE3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21</xdr:row>
      <xdr:rowOff>0</xdr:rowOff>
    </xdr:from>
    <xdr:to>
      <xdr:col>51</xdr:col>
      <xdr:colOff>609600</xdr:colOff>
      <xdr:row>42</xdr:row>
      <xdr:rowOff>76200</xdr:rowOff>
    </xdr:to>
    <xdr:graphicFrame macro="">
      <xdr:nvGraphicFramePr>
        <xdr:cNvPr id="52238" name="Chart 1034">
          <a:extLst>
            <a:ext uri="{FF2B5EF4-FFF2-40B4-BE49-F238E27FC236}">
              <a16:creationId xmlns:a16="http://schemas.microsoft.com/office/drawing/2014/main" id="{8D50B7E3-7E41-1E32-9782-03764A41C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19</xdr:row>
      <xdr:rowOff>152400</xdr:rowOff>
    </xdr:from>
    <xdr:to>
      <xdr:col>14</xdr:col>
      <xdr:colOff>476250</xdr:colOff>
      <xdr:row>39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696DE1C-A792-5197-4E00-FC46D83B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47625</xdr:rowOff>
    </xdr:from>
    <xdr:to>
      <xdr:col>17</xdr:col>
      <xdr:colOff>133350</xdr:colOff>
      <xdr:row>18</xdr:row>
      <xdr:rowOff>76200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9D9CADA0-A672-96F9-FAE2-7FB9F417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16</xdr:row>
      <xdr:rowOff>133350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061F088C-61B4-E80C-001C-CAA6A3D3A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0</xdr:rowOff>
    </xdr:from>
    <xdr:to>
      <xdr:col>18</xdr:col>
      <xdr:colOff>323850</xdr:colOff>
      <xdr:row>17</xdr:row>
      <xdr:rowOff>123825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9E69614-2174-4BB8-F9F6-7E639445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542925</xdr:colOff>
      <xdr:row>0</xdr:row>
      <xdr:rowOff>0</xdr:rowOff>
    </xdr:from>
    <xdr:to>
      <xdr:col>25</xdr:col>
      <xdr:colOff>371475</xdr:colOff>
      <xdr:row>18</xdr:row>
      <xdr:rowOff>38100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3FA09CDD-E47F-D4A2-64AE-E7384F450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2" TargetMode="External"/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konkoly.hu/cgi-bin/IBVS?5067" TargetMode="External"/><Relationship Id="rId26" Type="http://schemas.openxmlformats.org/officeDocument/2006/relationships/hyperlink" Target="http://www.konkoly.hu/cgi-bin/IBVS?5357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251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bav-astro.de/sfs/BAVM_link.php?BAVMnr=80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www.konkoly.hu/cgi-bin/IBVS?5357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113" TargetMode="External"/><Relationship Id="rId20" Type="http://schemas.openxmlformats.org/officeDocument/2006/relationships/hyperlink" Target="http://www.konkoly.hu/cgi-bin/IBVS?5251" TargetMode="External"/><Relationship Id="rId29" Type="http://schemas.openxmlformats.org/officeDocument/2006/relationships/hyperlink" Target="http://www.konkoly.hu/cgi-bin/IBVS?557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46" TargetMode="External"/><Relationship Id="rId11" Type="http://schemas.openxmlformats.org/officeDocument/2006/relationships/hyperlink" Target="http://www.bav-astro.de/sfs/BAVM_link.php?BAVMnr=79" TargetMode="External"/><Relationship Id="rId24" Type="http://schemas.openxmlformats.org/officeDocument/2006/relationships/hyperlink" Target="http://www.konkoly.hu/cgi-bin/IBVS?5357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konkoly.hu/cgi-bin/IBVS?5357" TargetMode="External"/><Relationship Id="rId28" Type="http://schemas.openxmlformats.org/officeDocument/2006/relationships/hyperlink" Target="http://www.konkoly.hu/cgi-bin/IBVS?5662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konkoly.hu/cgi-bin/IBVS?5251" TargetMode="External"/><Relationship Id="rId31" Type="http://schemas.openxmlformats.org/officeDocument/2006/relationships/hyperlink" Target="http://www.konkoly.hu/cgi-bin/IBVS?5931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39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konkoly.hu/cgi-bin/IBVS?5357" TargetMode="External"/><Relationship Id="rId30" Type="http://schemas.openxmlformats.org/officeDocument/2006/relationships/hyperlink" Target="http://www.konkoly.hu/cgi-bin/IBVS?5577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www.bav-astro.de/sfs/BAVM_link.php?BAVMnr=2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N2542"/>
  <sheetViews>
    <sheetView tabSelected="1" workbookViewId="0">
      <pane xSplit="14" ySplit="19" topLeftCell="O74" activePane="bottomRight" state="frozen"/>
      <selection pane="topRight" activeCell="O1" sqref="O1"/>
      <selection pane="bottomLeft" activeCell="A20" sqref="A20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84</v>
      </c>
      <c r="AA1" s="87" t="s">
        <v>332</v>
      </c>
      <c r="AB1" s="88"/>
      <c r="AC1" s="88" t="s">
        <v>333</v>
      </c>
      <c r="AD1" s="88" t="s">
        <v>334</v>
      </c>
      <c r="AE1" s="89"/>
      <c r="AM1" s="90"/>
      <c r="AW1" s="91" t="s">
        <v>35</v>
      </c>
      <c r="AX1" s="92" t="s">
        <v>21</v>
      </c>
      <c r="AY1" s="9" t="s">
        <v>335</v>
      </c>
      <c r="AZ1" s="93" t="s">
        <v>336</v>
      </c>
      <c r="BA1" s="94" t="s">
        <v>337</v>
      </c>
      <c r="BB1" s="93" t="s">
        <v>338</v>
      </c>
      <c r="BC1" s="94" t="s">
        <v>339</v>
      </c>
      <c r="BD1" s="93" t="s">
        <v>340</v>
      </c>
      <c r="BE1" s="95" t="s">
        <v>341</v>
      </c>
      <c r="BF1" s="94" t="s">
        <v>342</v>
      </c>
      <c r="BG1" s="93" t="s">
        <v>343</v>
      </c>
      <c r="BH1" s="95" t="s">
        <v>344</v>
      </c>
      <c r="BI1" s="94" t="s">
        <v>345</v>
      </c>
      <c r="BJ1" s="93" t="s">
        <v>346</v>
      </c>
      <c r="BK1" s="95" t="s">
        <v>347</v>
      </c>
      <c r="BL1" s="96" t="s">
        <v>23</v>
      </c>
    </row>
    <row r="2" spans="1:64" ht="16.5" thickBot="1">
      <c r="A2" t="s">
        <v>51</v>
      </c>
      <c r="B2" s="83" t="s">
        <v>83</v>
      </c>
      <c r="D2" s="135" t="s">
        <v>20</v>
      </c>
      <c r="E2" s="136"/>
      <c r="AA2" s="97" t="s">
        <v>8</v>
      </c>
      <c r="AB2" s="98">
        <f>C7</f>
        <v>26355.233</v>
      </c>
      <c r="AC2" s="99" t="s">
        <v>9</v>
      </c>
      <c r="AD2" s="98">
        <f>C8</f>
        <v>2.34663383</v>
      </c>
      <c r="AE2" s="100" t="s">
        <v>79</v>
      </c>
      <c r="AL2" s="6"/>
      <c r="AW2" s="19">
        <v>0</v>
      </c>
      <c r="AX2" s="19">
        <f t="shared" ref="AX2:AX65" si="0">AB$3+AB$4*AW2+AB$5*AW2^2+AZ2</f>
        <v>5.6497602274421868E-3</v>
      </c>
      <c r="AY2" s="101">
        <f t="shared" ref="AY2:AY65" si="1">AB$3+AB$4*AW2+AB$5*AW2^2</f>
        <v>-3.7470711888325744E-3</v>
      </c>
      <c r="AZ2" s="102">
        <f t="shared" ref="AZ2:AZ65" si="2">$AB$6*($AB$11/BA2*BB2+$AB$12)</f>
        <v>9.3968314162747608E-3</v>
      </c>
      <c r="BA2">
        <f t="shared" ref="BA2:BA65" si="3">1+$AB$7*COS(BC2)</f>
        <v>0.44916123151460274</v>
      </c>
      <c r="BB2">
        <f t="shared" ref="BB2:BB65" si="4">SIN(BC2+RADIANS($AB$9))</f>
        <v>0.70528753285073476</v>
      </c>
      <c r="BC2">
        <f t="shared" ref="BC2:BC65" si="5">2*ATAN(BD2)</f>
        <v>-2.9977688141940426</v>
      </c>
      <c r="BD2">
        <f t="shared" ref="BD2:BD65" si="6">SQRT((1+$AB$7)/(1-$AB$7))*TAN(BE2/2)</f>
        <v>-13.881921590882634</v>
      </c>
      <c r="BE2">
        <f t="shared" ref="BE2:BK17" si="7">$BL2+$AB$7*SIN(BF2)</f>
        <v>3.4099079230710054</v>
      </c>
      <c r="BF2">
        <f t="shared" si="7"/>
        <v>3.4152423003829204</v>
      </c>
      <c r="BG2">
        <f t="shared" si="7"/>
        <v>3.4053014955697818</v>
      </c>
      <c r="BH2">
        <f t="shared" si="7"/>
        <v>3.4238488812915095</v>
      </c>
      <c r="BI2">
        <f t="shared" si="7"/>
        <v>3.3893184142255723</v>
      </c>
      <c r="BJ2">
        <f t="shared" si="7"/>
        <v>3.4538836393624521</v>
      </c>
      <c r="BK2">
        <f t="shared" si="7"/>
        <v>3.3340151613595532</v>
      </c>
      <c r="BL2">
        <f t="shared" ref="BL2:BL65" si="8">RADIANS($AB$9)+$AB$18*(AW2-AB$15)</f>
        <v>3.5603235051614668</v>
      </c>
    </row>
    <row r="3" spans="1:64" ht="13.5" thickBot="1">
      <c r="C3" s="15"/>
      <c r="Z3">
        <v>0.03</v>
      </c>
      <c r="AA3" s="103" t="s">
        <v>348</v>
      </c>
      <c r="AB3" s="104">
        <f t="shared" ref="AB3:AB10" si="9">AC3*AD3</f>
        <v>-3.7470711888325744E-3</v>
      </c>
      <c r="AC3" s="105">
        <v>-0.37470711888325742</v>
      </c>
      <c r="AD3" s="106">
        <v>0.01</v>
      </c>
      <c r="AE3" s="107"/>
      <c r="AF3" s="105">
        <v>-0.37470711888325742</v>
      </c>
      <c r="AG3" s="105"/>
      <c r="AH3" s="105"/>
      <c r="AI3" s="105"/>
      <c r="AJ3" s="105"/>
      <c r="AK3" s="105"/>
      <c r="AL3" s="105"/>
      <c r="AM3" s="105"/>
      <c r="AW3" s="19">
        <v>200</v>
      </c>
      <c r="AX3" s="19">
        <f t="shared" si="0"/>
        <v>5.3266533866357536E-3</v>
      </c>
      <c r="AY3" s="101">
        <f t="shared" si="1"/>
        <v>3.8679372637696657E-4</v>
      </c>
      <c r="AZ3" s="102">
        <f t="shared" si="2"/>
        <v>4.9398596602587873E-3</v>
      </c>
      <c r="BA3">
        <f t="shared" si="3"/>
        <v>0.47814281754990617</v>
      </c>
      <c r="BB3">
        <f t="shared" si="4"/>
        <v>0.54092178673202485</v>
      </c>
      <c r="BC3">
        <f t="shared" si="5"/>
        <v>-2.7864728470806899</v>
      </c>
      <c r="BD3">
        <f t="shared" si="6"/>
        <v>-5.5725907353259201</v>
      </c>
      <c r="BE3">
        <f t="shared" si="7"/>
        <v>3.7902863704020815</v>
      </c>
      <c r="BF3">
        <f t="shared" si="7"/>
        <v>3.793523027192792</v>
      </c>
      <c r="BG3">
        <f t="shared" si="7"/>
        <v>3.7862277624911527</v>
      </c>
      <c r="BH3">
        <f t="shared" si="7"/>
        <v>3.8027287875359894</v>
      </c>
      <c r="BI3">
        <f t="shared" si="7"/>
        <v>3.7656925756975763</v>
      </c>
      <c r="BJ3">
        <f t="shared" si="7"/>
        <v>3.8503737738252637</v>
      </c>
      <c r="BK3">
        <f t="shared" si="7"/>
        <v>3.6637657483264188</v>
      </c>
      <c r="BL3">
        <f t="shared" si="8"/>
        <v>4.1279789984578814</v>
      </c>
    </row>
    <row r="4" spans="1:64" ht="14.25" thickTop="1" thickBot="1">
      <c r="A4" s="8" t="s">
        <v>25</v>
      </c>
      <c r="C4" s="3">
        <v>26355.233</v>
      </c>
      <c r="D4" s="4">
        <v>2.3466559999999999</v>
      </c>
      <c r="Z4">
        <v>-2.5000000000000002E-6</v>
      </c>
      <c r="AA4" s="108" t="s">
        <v>349</v>
      </c>
      <c r="AB4" s="109">
        <f t="shared" si="9"/>
        <v>2.0674826771986704E-5</v>
      </c>
      <c r="AC4" s="110">
        <v>2.0674826771986701</v>
      </c>
      <c r="AD4" s="111">
        <v>1.0000000000000001E-5</v>
      </c>
      <c r="AE4" s="107"/>
      <c r="AF4" s="110">
        <v>2.0674826771986701</v>
      </c>
      <c r="AG4" s="110"/>
      <c r="AH4" s="110"/>
      <c r="AI4" s="110"/>
      <c r="AJ4" s="110"/>
      <c r="AK4" s="110"/>
      <c r="AL4" s="110"/>
      <c r="AM4" s="110"/>
      <c r="AW4" s="19">
        <v>400</v>
      </c>
      <c r="AX4" s="19">
        <f t="shared" si="0"/>
        <v>3.7743024028204387E-3</v>
      </c>
      <c r="AY4" s="101">
        <f t="shared" si="1"/>
        <v>4.5184577632109094E-3</v>
      </c>
      <c r="AZ4" s="102">
        <f t="shared" si="2"/>
        <v>-7.4415536039047086E-4</v>
      </c>
      <c r="BA4">
        <f t="shared" si="3"/>
        <v>0.54396399082569336</v>
      </c>
      <c r="BB4">
        <f t="shared" si="4"/>
        <v>0.31088630352681551</v>
      </c>
      <c r="BC4">
        <f t="shared" si="5"/>
        <v>-2.5310655607162595</v>
      </c>
      <c r="BD4">
        <f t="shared" si="6"/>
        <v>-3.1734655824188662</v>
      </c>
      <c r="BE4">
        <f t="shared" si="7"/>
        <v>4.2082569255010895</v>
      </c>
      <c r="BF4">
        <f t="shared" si="7"/>
        <v>4.2083859208628187</v>
      </c>
      <c r="BG4">
        <f t="shared" si="7"/>
        <v>4.2079062260282658</v>
      </c>
      <c r="BH4">
        <f t="shared" si="7"/>
        <v>4.2096921808282266</v>
      </c>
      <c r="BI4">
        <f t="shared" si="7"/>
        <v>4.20307189463173</v>
      </c>
      <c r="BJ4">
        <f t="shared" si="7"/>
        <v>4.2280268581011384</v>
      </c>
      <c r="BK4">
        <f t="shared" si="7"/>
        <v>4.1391271906843947</v>
      </c>
      <c r="BL4">
        <f t="shared" si="8"/>
        <v>4.695634491754296</v>
      </c>
    </row>
    <row r="5" spans="1:64" ht="13.5" thickTop="1">
      <c r="A5" s="27" t="s">
        <v>86</v>
      </c>
      <c r="B5" s="84"/>
      <c r="C5" s="29">
        <v>-9.5</v>
      </c>
      <c r="D5" s="28" t="s">
        <v>87</v>
      </c>
      <c r="Z5">
        <v>3E-11</v>
      </c>
      <c r="AA5" s="108" t="s">
        <v>331</v>
      </c>
      <c r="AB5" s="109">
        <f t="shared" si="9"/>
        <v>-2.7510979694987231E-11</v>
      </c>
      <c r="AC5" s="110">
        <v>-2.7510979694987232</v>
      </c>
      <c r="AD5" s="106">
        <v>9.9999999999999994E-12</v>
      </c>
      <c r="AE5" s="107"/>
      <c r="AF5" s="110">
        <v>-2.7510979694987232</v>
      </c>
      <c r="AG5" s="110"/>
      <c r="AH5" s="110"/>
      <c r="AI5" s="110"/>
      <c r="AJ5" s="110"/>
      <c r="AK5" s="110"/>
      <c r="AL5" s="110"/>
      <c r="AM5" s="110"/>
      <c r="AW5" s="19">
        <v>600</v>
      </c>
      <c r="AX5" s="19">
        <f t="shared" si="0"/>
        <v>1.3752175494974516E-3</v>
      </c>
      <c r="AY5" s="101">
        <f t="shared" si="1"/>
        <v>8.647920921669253E-3</v>
      </c>
      <c r="AZ5" s="102">
        <f t="shared" si="2"/>
        <v>-7.2727033721718013E-3</v>
      </c>
      <c r="BA5">
        <f t="shared" si="3"/>
        <v>0.68803925357767592</v>
      </c>
      <c r="BB5">
        <f t="shared" si="4"/>
        <v>-4.9146271145863535E-2</v>
      </c>
      <c r="BC5">
        <f t="shared" si="5"/>
        <v>-2.1657740811413322</v>
      </c>
      <c r="BD5">
        <f t="shared" si="6"/>
        <v>-1.8842838443977563</v>
      </c>
      <c r="BE5">
        <f t="shared" si="7"/>
        <v>4.7067135294485976</v>
      </c>
      <c r="BF5">
        <f t="shared" si="7"/>
        <v>4.7067135294487361</v>
      </c>
      <c r="BG5">
        <f t="shared" si="7"/>
        <v>4.7067135294046762</v>
      </c>
      <c r="BH5">
        <f t="shared" si="7"/>
        <v>4.7067135433526532</v>
      </c>
      <c r="BI5">
        <f t="shared" si="7"/>
        <v>4.7067091295433121</v>
      </c>
      <c r="BJ5">
        <f t="shared" si="7"/>
        <v>4.7083392484461113</v>
      </c>
      <c r="BK5">
        <f t="shared" si="7"/>
        <v>4.7890495791533212</v>
      </c>
      <c r="BL5">
        <f t="shared" si="8"/>
        <v>5.2632899850507116</v>
      </c>
    </row>
    <row r="6" spans="1:64">
      <c r="A6" s="8" t="s">
        <v>26</v>
      </c>
      <c r="AA6" s="108" t="s">
        <v>75</v>
      </c>
      <c r="AB6" s="109">
        <f t="shared" si="9"/>
        <v>1.4711495917676043E-2</v>
      </c>
      <c r="AC6" s="110">
        <v>1.4711495917676043</v>
      </c>
      <c r="AD6" s="106">
        <v>0.01</v>
      </c>
      <c r="AE6" s="107" t="s">
        <v>79</v>
      </c>
      <c r="AF6" s="110">
        <v>1.4711495917676043</v>
      </c>
      <c r="AG6" s="110"/>
      <c r="AH6" s="110"/>
      <c r="AI6" s="110"/>
      <c r="AJ6" s="110"/>
      <c r="AK6" s="110"/>
      <c r="AL6" s="110"/>
      <c r="AM6" s="110"/>
      <c r="AW6" s="19">
        <v>800</v>
      </c>
      <c r="AX6" s="106">
        <f t="shared" si="0"/>
        <v>-3.7044184538266231E-4</v>
      </c>
      <c r="AY6">
        <f t="shared" si="1"/>
        <v>1.2775183201751996E-2</v>
      </c>
      <c r="AZ6">
        <f t="shared" si="2"/>
        <v>-1.3145625047134658E-2</v>
      </c>
      <c r="BA6">
        <f t="shared" si="3"/>
        <v>1.0684453009680295</v>
      </c>
      <c r="BB6">
        <f t="shared" si="4"/>
        <v>-0.69428753935866783</v>
      </c>
      <c r="BC6">
        <f t="shared" si="5"/>
        <v>-1.4475106748959299</v>
      </c>
      <c r="BD6">
        <f t="shared" si="6"/>
        <v>-0.8837340109358659</v>
      </c>
      <c r="BE6">
        <f t="shared" si="7"/>
        <v>5.4017263700557203</v>
      </c>
      <c r="BF6">
        <f t="shared" si="7"/>
        <v>5.4025164901313554</v>
      </c>
      <c r="BG6">
        <f t="shared" si="7"/>
        <v>5.4047433117651806</v>
      </c>
      <c r="BH6">
        <f t="shared" si="7"/>
        <v>5.4109873401171793</v>
      </c>
      <c r="BI6">
        <f t="shared" si="7"/>
        <v>5.428253839213161</v>
      </c>
      <c r="BJ6">
        <f t="shared" si="7"/>
        <v>5.4743208514831956</v>
      </c>
      <c r="BK6">
        <f t="shared" si="7"/>
        <v>5.5877280644036089</v>
      </c>
      <c r="BL6">
        <f t="shared" si="8"/>
        <v>5.8309454783471262</v>
      </c>
    </row>
    <row r="7" spans="1:64">
      <c r="A7" t="s">
        <v>27</v>
      </c>
      <c r="C7">
        <f>+C4</f>
        <v>26355.233</v>
      </c>
      <c r="AA7" s="112" t="s">
        <v>355</v>
      </c>
      <c r="AB7" s="113">
        <f t="shared" si="9"/>
        <v>0.55658541959309793</v>
      </c>
      <c r="AC7" s="110">
        <v>0.55658541959309793</v>
      </c>
      <c r="AD7" s="19">
        <v>1</v>
      </c>
      <c r="AE7" s="107"/>
      <c r="AF7" s="110">
        <v>0.55658541959309793</v>
      </c>
      <c r="AG7" s="110"/>
      <c r="AH7" s="110"/>
      <c r="AI7" s="110"/>
      <c r="AJ7" s="110"/>
      <c r="AK7" s="110"/>
      <c r="AL7" s="110"/>
      <c r="AM7" s="110"/>
      <c r="AW7" s="19">
        <v>1000</v>
      </c>
      <c r="AX7" s="106">
        <f t="shared" si="0"/>
        <v>7.3668867890977815E-3</v>
      </c>
      <c r="AY7">
        <f t="shared" si="1"/>
        <v>1.6900244603459142E-2</v>
      </c>
      <c r="AZ7">
        <f t="shared" si="2"/>
        <v>-9.5333578143613606E-3</v>
      </c>
      <c r="BA7">
        <f t="shared" si="3"/>
        <v>1.4959409393602545</v>
      </c>
      <c r="BB7">
        <f t="shared" si="4"/>
        <v>-0.43990381277076651</v>
      </c>
      <c r="BC7">
        <f t="shared" si="5"/>
        <v>0.47116093226480654</v>
      </c>
      <c r="BD7">
        <f t="shared" si="6"/>
        <v>0.24003752969088193</v>
      </c>
      <c r="BE7">
        <f t="shared" si="7"/>
        <v>6.5380257295759918</v>
      </c>
      <c r="BF7">
        <f t="shared" si="7"/>
        <v>6.5363821992996174</v>
      </c>
      <c r="BG7">
        <f t="shared" si="7"/>
        <v>6.5333332680146574</v>
      </c>
      <c r="BH7">
        <f t="shared" si="7"/>
        <v>6.5276834213147374</v>
      </c>
      <c r="BI7">
        <f t="shared" si="7"/>
        <v>6.5172347904204919</v>
      </c>
      <c r="BJ7">
        <f t="shared" si="7"/>
        <v>6.4979788845646205</v>
      </c>
      <c r="BK7">
        <f t="shared" si="7"/>
        <v>6.4626971244711831</v>
      </c>
      <c r="BL7">
        <f t="shared" si="8"/>
        <v>6.3986009716435417</v>
      </c>
    </row>
    <row r="8" spans="1:64" ht="15.75">
      <c r="A8" t="s">
        <v>28</v>
      </c>
      <c r="C8">
        <v>2.34663383</v>
      </c>
      <c r="D8" t="s">
        <v>64</v>
      </c>
      <c r="AA8" s="108" t="s">
        <v>10</v>
      </c>
      <c r="AB8" s="113">
        <f t="shared" si="9"/>
        <v>14.222940602993955</v>
      </c>
      <c r="AC8" s="110">
        <v>1.4222940602993954</v>
      </c>
      <c r="AD8" s="114">
        <v>10</v>
      </c>
      <c r="AE8" s="107" t="s">
        <v>80</v>
      </c>
      <c r="AF8" s="110">
        <v>1.4222940602993954</v>
      </c>
      <c r="AG8" s="110"/>
      <c r="AH8" s="110"/>
      <c r="AI8" s="110"/>
      <c r="AJ8" s="110"/>
      <c r="AK8" s="110"/>
      <c r="AL8" s="110"/>
      <c r="AM8" s="110"/>
      <c r="AW8" s="19">
        <v>1200</v>
      </c>
      <c r="AX8" s="106">
        <f t="shared" si="0"/>
        <v>2.3632298146634687E-2</v>
      </c>
      <c r="AY8">
        <f t="shared" si="1"/>
        <v>2.1023105126790689E-2</v>
      </c>
      <c r="AZ8">
        <f t="shared" si="2"/>
        <v>2.6091930198439959E-3</v>
      </c>
      <c r="BA8">
        <f t="shared" si="3"/>
        <v>0.86330672402951747</v>
      </c>
      <c r="BB8">
        <f t="shared" si="4"/>
        <v>0.77850154007530548</v>
      </c>
      <c r="BC8">
        <f t="shared" si="5"/>
        <v>1.8189273239445827</v>
      </c>
      <c r="BD8">
        <f t="shared" si="6"/>
        <v>1.2849465209241415</v>
      </c>
      <c r="BE8">
        <f t="shared" si="7"/>
        <v>7.4854624683657267</v>
      </c>
      <c r="BF8">
        <f t="shared" si="7"/>
        <v>7.4854062049203378</v>
      </c>
      <c r="BG8">
        <f t="shared" si="7"/>
        <v>7.4851257336556234</v>
      </c>
      <c r="BH8">
        <f t="shared" si="7"/>
        <v>7.4837306188216894</v>
      </c>
      <c r="BI8">
        <f t="shared" si="7"/>
        <v>7.4768642176839961</v>
      </c>
      <c r="BJ8">
        <f t="shared" si="7"/>
        <v>7.4446658228820493</v>
      </c>
      <c r="BK8">
        <f t="shared" si="7"/>
        <v>7.3175609944394449</v>
      </c>
      <c r="BL8">
        <f t="shared" si="8"/>
        <v>6.9662564649399563</v>
      </c>
    </row>
    <row r="9" spans="1:64" ht="15.75">
      <c r="A9" s="42" t="s">
        <v>92</v>
      </c>
      <c r="B9" s="43">
        <v>81</v>
      </c>
      <c r="C9" s="31" t="str">
        <f>"F"&amp;B9</f>
        <v>F81</v>
      </c>
      <c r="D9" s="32" t="str">
        <f>"G"&amp;B9</f>
        <v>G81</v>
      </c>
      <c r="AA9" s="115" t="s">
        <v>11</v>
      </c>
      <c r="AB9" s="113">
        <f t="shared" si="9"/>
        <v>306.90672293384489</v>
      </c>
      <c r="AC9" s="110">
        <v>30.690672293384488</v>
      </c>
      <c r="AD9" s="19">
        <v>10</v>
      </c>
      <c r="AE9" s="107" t="s">
        <v>360</v>
      </c>
      <c r="AF9" s="110">
        <v>30.690672293384488</v>
      </c>
      <c r="AG9" s="110"/>
      <c r="AH9" s="110"/>
      <c r="AI9" s="110"/>
      <c r="AJ9" s="110"/>
      <c r="AK9" s="110"/>
      <c r="AL9" s="110"/>
      <c r="AM9" s="110"/>
      <c r="AW9" s="19">
        <v>1400</v>
      </c>
      <c r="AX9" s="106">
        <f t="shared" si="0"/>
        <v>3.4900850825211695E-2</v>
      </c>
      <c r="AY9">
        <f t="shared" si="1"/>
        <v>2.5143764771746634E-2</v>
      </c>
      <c r="AZ9">
        <f t="shared" si="2"/>
        <v>9.7570860534650604E-3</v>
      </c>
      <c r="BA9">
        <f t="shared" si="3"/>
        <v>0.6146348989189141</v>
      </c>
      <c r="BB9">
        <f t="shared" si="4"/>
        <v>0.98692620557754729</v>
      </c>
      <c r="BC9">
        <f t="shared" si="5"/>
        <v>2.3355699693698955</v>
      </c>
      <c r="BD9">
        <f t="shared" si="6"/>
        <v>2.3455051721121389</v>
      </c>
      <c r="BE9">
        <f t="shared" si="7"/>
        <v>8.0767445311334409</v>
      </c>
      <c r="BF9">
        <f t="shared" si="7"/>
        <v>8.0767449761313266</v>
      </c>
      <c r="BG9">
        <f t="shared" si="7"/>
        <v>8.0767413571720539</v>
      </c>
      <c r="BH9">
        <f t="shared" si="7"/>
        <v>8.0767707867952829</v>
      </c>
      <c r="BI9">
        <f t="shared" si="7"/>
        <v>8.0765313521114095</v>
      </c>
      <c r="BJ9">
        <f t="shared" si="7"/>
        <v>8.0784720642707963</v>
      </c>
      <c r="BK9">
        <f t="shared" si="7"/>
        <v>8.0622303513714986</v>
      </c>
      <c r="BL9">
        <f t="shared" si="8"/>
        <v>7.5339119582363718</v>
      </c>
    </row>
    <row r="10" spans="1:64" ht="13.5" thickBot="1">
      <c r="A10" s="28"/>
      <c r="B10" s="84"/>
      <c r="C10" s="7" t="s">
        <v>46</v>
      </c>
      <c r="D10" s="7" t="s">
        <v>47</v>
      </c>
      <c r="E10" s="28"/>
      <c r="Z10">
        <f>Y10/AD10</f>
        <v>0</v>
      </c>
      <c r="AA10" s="116" t="s">
        <v>357</v>
      </c>
      <c r="AB10" s="117">
        <f t="shared" si="9"/>
        <v>27840.304693752427</v>
      </c>
      <c r="AC10" s="118">
        <v>2.7840304693752427</v>
      </c>
      <c r="AD10" s="106">
        <v>10000</v>
      </c>
      <c r="AE10" s="107" t="s">
        <v>356</v>
      </c>
      <c r="AF10" s="118">
        <v>2.7840304693752427</v>
      </c>
      <c r="AG10" s="118"/>
      <c r="AH10" s="118"/>
      <c r="AI10" s="118"/>
      <c r="AJ10" s="118"/>
      <c r="AK10" s="118"/>
      <c r="AL10" s="118"/>
      <c r="AM10" s="118"/>
      <c r="AW10" s="19">
        <v>1600</v>
      </c>
      <c r="AX10" s="106">
        <f t="shared" si="0"/>
        <v>4.2368281036726269E-2</v>
      </c>
      <c r="AY10">
        <f t="shared" si="1"/>
        <v>2.9262223538326981E-2</v>
      </c>
      <c r="AZ10">
        <f t="shared" si="2"/>
        <v>1.3106057498399288E-2</v>
      </c>
      <c r="BA10">
        <f t="shared" si="3"/>
        <v>0.5111985858970689</v>
      </c>
      <c r="BB10">
        <f t="shared" si="4"/>
        <v>0.98943880609114765</v>
      </c>
      <c r="BC10">
        <f t="shared" si="5"/>
        <v>2.6429124688987797</v>
      </c>
      <c r="BD10">
        <f t="shared" si="6"/>
        <v>3.9271265704346634</v>
      </c>
      <c r="BE10">
        <f t="shared" si="7"/>
        <v>8.5344623037396108</v>
      </c>
      <c r="BF10">
        <f t="shared" si="7"/>
        <v>8.5336695124626889</v>
      </c>
      <c r="BG10">
        <f t="shared" si="7"/>
        <v>8.5359324873811531</v>
      </c>
      <c r="BH10">
        <f t="shared" si="7"/>
        <v>8.5294560936629313</v>
      </c>
      <c r="BI10">
        <f t="shared" si="7"/>
        <v>8.5478554034463272</v>
      </c>
      <c r="BJ10">
        <f t="shared" si="7"/>
        <v>8.4944233090578365</v>
      </c>
      <c r="BK10">
        <f t="shared" si="7"/>
        <v>8.6411808428435997</v>
      </c>
      <c r="BL10">
        <f t="shared" si="8"/>
        <v>8.1015674515327873</v>
      </c>
    </row>
    <row r="11" spans="1:64" ht="14.25">
      <c r="A11" s="28" t="s">
        <v>41</v>
      </c>
      <c r="B11" s="84"/>
      <c r="C11" s="30">
        <f ca="1">INTERCEPT(INDIRECT($D$9):G986,INDIRECT($C$9):F986)</f>
        <v>0.1956189459948881</v>
      </c>
      <c r="D11" s="145">
        <f>AB3</f>
        <v>-3.7470711888325744E-3</v>
      </c>
      <c r="E11" s="28"/>
      <c r="AA11" s="119" t="s">
        <v>12</v>
      </c>
      <c r="AB11" s="120">
        <f>1-AB7^2</f>
        <v>0.69021267069637515</v>
      </c>
      <c r="AC11" s="120">
        <f>SUM(AE21:AE1950)</f>
        <v>9.1438371769367018E-4</v>
      </c>
      <c r="AD11" s="119" t="s">
        <v>13</v>
      </c>
      <c r="AE11" s="107"/>
      <c r="AF11" s="32">
        <v>8.995192847267991E-4</v>
      </c>
      <c r="AG11" s="120"/>
      <c r="AH11" s="32"/>
      <c r="AI11" s="120"/>
      <c r="AJ11" s="32"/>
      <c r="AK11" s="32"/>
      <c r="AL11" s="32"/>
      <c r="AM11" s="32"/>
      <c r="AW11" s="19">
        <v>1800</v>
      </c>
      <c r="AX11" s="106">
        <f t="shared" si="0"/>
        <v>4.7212717270285094E-2</v>
      </c>
      <c r="AY11">
        <f t="shared" si="1"/>
        <v>3.3378481426531735E-2</v>
      </c>
      <c r="AZ11">
        <f t="shared" si="2"/>
        <v>1.3834235843753357E-2</v>
      </c>
      <c r="BA11">
        <f t="shared" si="3"/>
        <v>0.46295086205741842</v>
      </c>
      <c r="BB11">
        <f t="shared" si="4"/>
        <v>0.92925362386716936</v>
      </c>
      <c r="BC11">
        <f t="shared" si="5"/>
        <v>2.8758577426174217</v>
      </c>
      <c r="BD11">
        <f t="shared" si="6"/>
        <v>7.4819561503291956</v>
      </c>
      <c r="BE11">
        <f t="shared" si="7"/>
        <v>8.9340330278222595</v>
      </c>
      <c r="BF11">
        <f t="shared" si="7"/>
        <v>8.9289316855465302</v>
      </c>
      <c r="BG11">
        <f t="shared" si="7"/>
        <v>8.9393230592753952</v>
      </c>
      <c r="BH11">
        <f t="shared" si="7"/>
        <v>8.918093884062408</v>
      </c>
      <c r="BI11">
        <f t="shared" si="7"/>
        <v>8.961213968671295</v>
      </c>
      <c r="BJ11">
        <f t="shared" si="7"/>
        <v>8.8725194360821913</v>
      </c>
      <c r="BK11">
        <f t="shared" si="7"/>
        <v>9.0508695403729078</v>
      </c>
      <c r="BL11">
        <f t="shared" si="8"/>
        <v>8.6692229448292011</v>
      </c>
    </row>
    <row r="12" spans="1:64">
      <c r="A12" s="28" t="s">
        <v>42</v>
      </c>
      <c r="B12" s="84"/>
      <c r="C12" s="30">
        <f ca="1">SLOPE(INDIRECT($D$9):G986,INDIRECT($C$9):F986)</f>
        <v>6.1186433411589014E-6</v>
      </c>
      <c r="D12" s="145">
        <f>AB4</f>
        <v>2.0674826771986704E-5</v>
      </c>
      <c r="E12" s="28"/>
      <c r="AA12" s="121" t="s">
        <v>351</v>
      </c>
      <c r="AB12" s="120">
        <f>AB7*SIN(RADIANS(AB9))</f>
        <v>-0.44505360572952007</v>
      </c>
      <c r="AC12" s="106"/>
      <c r="AD12" s="106"/>
      <c r="AE12" s="107"/>
      <c r="AW12" s="19">
        <v>2000</v>
      </c>
      <c r="AX12" s="106">
        <f t="shared" si="0"/>
        <v>5.0048731661883596E-2</v>
      </c>
      <c r="AY12">
        <f t="shared" si="1"/>
        <v>3.7492538436360884E-2</v>
      </c>
      <c r="AZ12">
        <f t="shared" si="2"/>
        <v>1.2556193225522712E-2</v>
      </c>
      <c r="BA12">
        <f t="shared" si="3"/>
        <v>0.44455327688963453</v>
      </c>
      <c r="BB12">
        <f t="shared" si="4"/>
        <v>0.83637147505170373</v>
      </c>
      <c r="BC12">
        <f t="shared" si="5"/>
        <v>3.0776151713764239</v>
      </c>
      <c r="BD12">
        <f t="shared" si="6"/>
        <v>31.250335241672325</v>
      </c>
      <c r="BE12">
        <f t="shared" si="7"/>
        <v>9.3050109410277173</v>
      </c>
      <c r="BF12">
        <f t="shared" si="7"/>
        <v>9.3020585819455697</v>
      </c>
      <c r="BG12">
        <f t="shared" si="7"/>
        <v>9.3074014547328474</v>
      </c>
      <c r="BH12">
        <f t="shared" si="7"/>
        <v>9.2977299046786097</v>
      </c>
      <c r="BI12">
        <f t="shared" si="7"/>
        <v>9.3152290077488438</v>
      </c>
      <c r="BJ12">
        <f t="shared" si="7"/>
        <v>9.2835387716690434</v>
      </c>
      <c r="BK12">
        <f t="shared" si="7"/>
        <v>9.3408462580772387</v>
      </c>
      <c r="BL12">
        <f t="shared" si="8"/>
        <v>9.2368784381256166</v>
      </c>
    </row>
    <row r="13" spans="1:64" ht="15.75">
      <c r="A13" s="28" t="s">
        <v>45</v>
      </c>
      <c r="B13" s="84"/>
      <c r="C13" s="6" t="s">
        <v>39</v>
      </c>
      <c r="D13" s="145">
        <f>AB5</f>
        <v>-2.7510979694987231E-11</v>
      </c>
      <c r="AA13" s="122" t="s">
        <v>14</v>
      </c>
      <c r="AB13" s="123">
        <f>AB6*86400*300000/149600000</f>
        <v>2.5489436777149934</v>
      </c>
      <c r="AC13" s="106" t="s">
        <v>329</v>
      </c>
      <c r="AD13" s="124"/>
      <c r="AE13" s="107"/>
      <c r="AW13" s="19">
        <v>2200</v>
      </c>
      <c r="AX13" s="106">
        <f t="shared" si="0"/>
        <v>5.1255679467304166E-2</v>
      </c>
      <c r="AY13">
        <f t="shared" si="1"/>
        <v>4.1604394567814437E-2</v>
      </c>
      <c r="AZ13">
        <f t="shared" si="2"/>
        <v>9.6512848994897271E-3</v>
      </c>
      <c r="BA13">
        <f t="shared" si="3"/>
        <v>0.44812457627403757</v>
      </c>
      <c r="BB13">
        <f t="shared" si="4"/>
        <v>0.71488942365220265</v>
      </c>
      <c r="BC13">
        <f t="shared" si="5"/>
        <v>-3.0114061133771544</v>
      </c>
      <c r="BD13">
        <f t="shared" si="6"/>
        <v>-15.340867363214411</v>
      </c>
      <c r="BE13">
        <f t="shared" si="7"/>
        <v>9.6678393861910799</v>
      </c>
      <c r="BF13">
        <f t="shared" si="7"/>
        <v>9.6729113104106688</v>
      </c>
      <c r="BG13">
        <f t="shared" si="7"/>
        <v>9.6635218564941407</v>
      </c>
      <c r="BH13">
        <f t="shared" si="7"/>
        <v>9.6809217870739701</v>
      </c>
      <c r="BI13">
        <f t="shared" si="7"/>
        <v>9.6487356051776381</v>
      </c>
      <c r="BJ13">
        <f t="shared" si="7"/>
        <v>9.7084867456335893</v>
      </c>
      <c r="BK13">
        <f t="shared" si="7"/>
        <v>9.5982111466448163</v>
      </c>
      <c r="BL13">
        <f t="shared" si="8"/>
        <v>9.8045339314220321</v>
      </c>
    </row>
    <row r="14" spans="1:64">
      <c r="A14" s="28"/>
      <c r="B14" s="84"/>
      <c r="C14" s="28"/>
      <c r="AA14" s="122" t="s">
        <v>352</v>
      </c>
      <c r="AB14" s="120">
        <f>2*AB5*365.24/C8</f>
        <v>-8.5638501374516842E-9</v>
      </c>
      <c r="AC14" s="106" t="s">
        <v>24</v>
      </c>
      <c r="AD14" s="106"/>
      <c r="AE14" s="107"/>
      <c r="AW14" s="19">
        <v>2400</v>
      </c>
      <c r="AX14" s="106">
        <f t="shared" si="0"/>
        <v>5.1002430424871459E-2</v>
      </c>
      <c r="AY14">
        <f t="shared" si="1"/>
        <v>4.5714049820892395E-2</v>
      </c>
      <c r="AZ14">
        <f t="shared" si="2"/>
        <v>5.2883806039790609E-3</v>
      </c>
      <c r="BA14">
        <f t="shared" si="3"/>
        <v>0.47520295173871419</v>
      </c>
      <c r="BB14">
        <f t="shared" si="4"/>
        <v>0.55390646035867652</v>
      </c>
      <c r="BC14">
        <f t="shared" si="5"/>
        <v>-2.8019891128747787</v>
      </c>
      <c r="BD14">
        <f t="shared" si="6"/>
        <v>-5.8325104198251916</v>
      </c>
      <c r="BE14">
        <f t="shared" si="7"/>
        <v>10.046427787045982</v>
      </c>
      <c r="BF14">
        <f t="shared" si="7"/>
        <v>10.050010664029694</v>
      </c>
      <c r="BG14">
        <f t="shared" si="7"/>
        <v>10.042094089325513</v>
      </c>
      <c r="BH14">
        <f t="shared" si="7"/>
        <v>10.059647144749318</v>
      </c>
      <c r="BI14">
        <f t="shared" si="7"/>
        <v>10.021017873438112</v>
      </c>
      <c r="BJ14">
        <f t="shared" si="7"/>
        <v>10.107541129509196</v>
      </c>
      <c r="BK14">
        <f t="shared" si="7"/>
        <v>9.9202937854480417</v>
      </c>
      <c r="BL14">
        <f t="shared" si="8"/>
        <v>10.372189424718446</v>
      </c>
    </row>
    <row r="15" spans="1:64" ht="15.75">
      <c r="A15" s="33" t="s">
        <v>43</v>
      </c>
      <c r="B15" s="84"/>
      <c r="C15" s="34">
        <f ca="1">(C7+C11)+(C8+C12)*INT(MAX(F21:F3527))</f>
        <v>59257.667338874286</v>
      </c>
      <c r="E15" s="35" t="s">
        <v>94</v>
      </c>
      <c r="F15" s="29">
        <v>1</v>
      </c>
      <c r="R15" t="s">
        <v>109</v>
      </c>
      <c r="S15" s="6">
        <v>0.2</v>
      </c>
      <c r="AA15" s="121" t="s">
        <v>15</v>
      </c>
      <c r="AB15" s="125">
        <f>(AB10-AB2)/AD2</f>
        <v>632.85190674696219</v>
      </c>
      <c r="AC15" s="106" t="s">
        <v>358</v>
      </c>
      <c r="AD15" s="106"/>
      <c r="AE15" s="107"/>
      <c r="AW15" s="19">
        <v>2600</v>
      </c>
      <c r="AX15" s="106">
        <f t="shared" si="0"/>
        <v>4.9500653878316855E-2</v>
      </c>
      <c r="AY15">
        <f t="shared" si="1"/>
        <v>4.9821504195594744E-2</v>
      </c>
      <c r="AZ15">
        <f t="shared" si="2"/>
        <v>-3.2085031727788741E-4</v>
      </c>
      <c r="BA15">
        <f t="shared" si="3"/>
        <v>0.53770819132306458</v>
      </c>
      <c r="BB15">
        <f t="shared" si="4"/>
        <v>0.32972710322062559</v>
      </c>
      <c r="BC15">
        <f t="shared" si="5"/>
        <v>-2.5509546564575118</v>
      </c>
      <c r="BD15">
        <f t="shared" si="6"/>
        <v>-3.2871520592157188</v>
      </c>
      <c r="BE15">
        <f t="shared" si="7"/>
        <v>10.460888953074553</v>
      </c>
      <c r="BF15">
        <f t="shared" si="7"/>
        <v>10.461078392128599</v>
      </c>
      <c r="BG15">
        <f t="shared" si="7"/>
        <v>10.460410620953478</v>
      </c>
      <c r="BH15">
        <f t="shared" si="7"/>
        <v>10.462767871651209</v>
      </c>
      <c r="BI15">
        <f t="shared" si="7"/>
        <v>10.454488119849808</v>
      </c>
      <c r="BJ15">
        <f t="shared" si="7"/>
        <v>10.484103817741985</v>
      </c>
      <c r="BK15">
        <f t="shared" si="7"/>
        <v>10.384123585847886</v>
      </c>
      <c r="BL15">
        <f t="shared" si="8"/>
        <v>10.939844918014861</v>
      </c>
    </row>
    <row r="16" spans="1:64" ht="15.75">
      <c r="A16" s="37" t="s">
        <v>29</v>
      </c>
      <c r="B16" s="84"/>
      <c r="C16" s="38">
        <f ca="1">+C8+C12</f>
        <v>2.3466399486433414</v>
      </c>
      <c r="E16" s="35" t="s">
        <v>88</v>
      </c>
      <c r="F16" s="36">
        <f ca="1">NOW()+15018.5+$C$5/24</f>
        <v>59957.723294560186</v>
      </c>
      <c r="R16" t="s">
        <v>112</v>
      </c>
      <c r="S16" s="6">
        <v>0.1</v>
      </c>
      <c r="AA16" s="119" t="s">
        <v>16</v>
      </c>
      <c r="AB16" s="125">
        <f>365.24*AB8</f>
        <v>5194.786825837512</v>
      </c>
      <c r="AC16" s="19" t="s">
        <v>79</v>
      </c>
      <c r="AD16" s="120"/>
      <c r="AE16" s="107"/>
      <c r="AW16" s="19">
        <v>2800</v>
      </c>
      <c r="AX16" s="106">
        <f t="shared" si="0"/>
        <v>4.7113126228076729E-2</v>
      </c>
      <c r="AY16">
        <f t="shared" si="1"/>
        <v>5.3926757691921498E-2</v>
      </c>
      <c r="AZ16">
        <f t="shared" si="2"/>
        <v>-6.8136314638447704E-3</v>
      </c>
      <c r="BA16">
        <f t="shared" si="3"/>
        <v>0.67367573940422965</v>
      </c>
      <c r="BB16">
        <f t="shared" si="4"/>
        <v>-1.7662960746329621E-2</v>
      </c>
      <c r="BC16">
        <f t="shared" si="5"/>
        <v>-2.1972762788208815</v>
      </c>
      <c r="BD16">
        <f t="shared" si="6"/>
        <v>-1.9581582921481075</v>
      </c>
      <c r="BE16">
        <f t="shared" si="7"/>
        <v>10.951456565400958</v>
      </c>
      <c r="BF16">
        <f t="shared" si="7"/>
        <v>10.951456565272769</v>
      </c>
      <c r="BG16">
        <f t="shared" si="7"/>
        <v>10.951456570494923</v>
      </c>
      <c r="BH16">
        <f t="shared" si="7"/>
        <v>10.951456357757111</v>
      </c>
      <c r="BI16">
        <f t="shared" si="7"/>
        <v>10.951465025005916</v>
      </c>
      <c r="BJ16">
        <f t="shared" si="7"/>
        <v>10.951113275570396</v>
      </c>
      <c r="BK16">
        <f t="shared" si="7"/>
        <v>11.022267795655488</v>
      </c>
      <c r="BL16">
        <f t="shared" si="8"/>
        <v>11.507500411311277</v>
      </c>
    </row>
    <row r="17" spans="1:66" ht="16.5" thickBot="1">
      <c r="A17" s="35" t="s">
        <v>90</v>
      </c>
      <c r="B17" s="84"/>
      <c r="C17" s="28">
        <f>COUNT(C21:C2185)</f>
        <v>65</v>
      </c>
      <c r="E17" s="35" t="s">
        <v>95</v>
      </c>
      <c r="F17" s="36">
        <f ca="1">ROUND(2*(F16-$C$7)/$C$8,0)/2+F15</f>
        <v>14320.5</v>
      </c>
      <c r="R17" t="s">
        <v>106</v>
      </c>
      <c r="S17" s="6">
        <v>1</v>
      </c>
      <c r="AA17" s="119" t="s">
        <v>17</v>
      </c>
      <c r="AB17" s="126">
        <f>AB13^3/AB8^2</f>
        <v>8.1865689709133715E-2</v>
      </c>
      <c r="AC17" s="106"/>
      <c r="AD17" s="106"/>
      <c r="AE17" s="107"/>
      <c r="AW17" s="19">
        <v>3000</v>
      </c>
      <c r="AX17" s="106">
        <f t="shared" si="0"/>
        <v>4.5168552104896481E-2</v>
      </c>
      <c r="AY17">
        <f t="shared" si="1"/>
        <v>5.8029810309872656E-2</v>
      </c>
      <c r="AZ17">
        <f t="shared" si="2"/>
        <v>-1.2861258204976172E-2</v>
      </c>
      <c r="BA17">
        <f t="shared" si="3"/>
        <v>1.0269975634043516</v>
      </c>
      <c r="BB17">
        <f t="shared" si="4"/>
        <v>-0.63859303623886432</v>
      </c>
      <c r="BC17">
        <f t="shared" si="5"/>
        <v>-1.5222715894693499</v>
      </c>
      <c r="BD17">
        <f t="shared" si="6"/>
        <v>-0.95261562176054204</v>
      </c>
      <c r="BE17">
        <f t="shared" si="7"/>
        <v>11.625623557005905</v>
      </c>
      <c r="BF17">
        <f t="shared" si="7"/>
        <v>11.626196091135906</v>
      </c>
      <c r="BG17">
        <f t="shared" si="7"/>
        <v>11.62793853850653</v>
      </c>
      <c r="BH17">
        <f t="shared" si="7"/>
        <v>11.633216203881366</v>
      </c>
      <c r="BI17">
        <f t="shared" si="7"/>
        <v>11.648977617072443</v>
      </c>
      <c r="BJ17">
        <f t="shared" si="7"/>
        <v>11.694239352391037</v>
      </c>
      <c r="BK17">
        <f t="shared" si="7"/>
        <v>11.812616054376591</v>
      </c>
      <c r="BL17">
        <f t="shared" si="8"/>
        <v>12.075155904607691</v>
      </c>
    </row>
    <row r="18" spans="1:66" ht="17.25" thickTop="1" thickBot="1">
      <c r="A18" s="37" t="s">
        <v>30</v>
      </c>
      <c r="B18" s="84"/>
      <c r="C18" s="40">
        <f ca="1">+C15</f>
        <v>59257.667338874286</v>
      </c>
      <c r="D18" s="41">
        <f ca="1">+C16</f>
        <v>2.3466399486433414</v>
      </c>
      <c r="E18" s="35" t="s">
        <v>89</v>
      </c>
      <c r="F18" s="32">
        <f ca="1">ROUND(2*(F16-$C$15)/$C$16,0)/2+F15</f>
        <v>299.5</v>
      </c>
      <c r="R18" t="s">
        <v>104</v>
      </c>
      <c r="S18" s="6">
        <v>1</v>
      </c>
      <c r="AA18" s="127" t="s">
        <v>18</v>
      </c>
      <c r="AB18" s="128">
        <f>2*PI()/(AB8*365.2422)*AD2</f>
        <v>2.8382774664820749E-3</v>
      </c>
      <c r="AC18" s="129" t="s">
        <v>350</v>
      </c>
      <c r="AD18" s="129"/>
      <c r="AE18" s="130"/>
      <c r="AW18" s="19">
        <v>3200</v>
      </c>
      <c r="AX18" s="106">
        <f t="shared" si="0"/>
        <v>5.1777535616185665E-2</v>
      </c>
      <c r="AY18">
        <f t="shared" si="1"/>
        <v>6.2130662049448206E-2</v>
      </c>
      <c r="AZ18">
        <f t="shared" si="2"/>
        <v>-1.0353126433262543E-2</v>
      </c>
      <c r="BA18">
        <f t="shared" si="3"/>
        <v>1.5289519285934383</v>
      </c>
      <c r="BB18">
        <f t="shared" si="4"/>
        <v>-0.57304818772226152</v>
      </c>
      <c r="BC18">
        <f t="shared" si="5"/>
        <v>0.31643198429856634</v>
      </c>
      <c r="BD18">
        <f t="shared" si="6"/>
        <v>0.15954951628239661</v>
      </c>
      <c r="BE18">
        <f t="shared" ref="BE18:BK33" si="10">$BL18+$AB$7*SIN(BF18)</f>
        <v>12.736272232389723</v>
      </c>
      <c r="BF18">
        <f t="shared" si="10"/>
        <v>12.73508813968907</v>
      </c>
      <c r="BG18">
        <f t="shared" si="10"/>
        <v>12.732930468851785</v>
      </c>
      <c r="BH18">
        <f t="shared" si="10"/>
        <v>12.729000733999881</v>
      </c>
      <c r="BI18">
        <f t="shared" si="10"/>
        <v>12.721850024246438</v>
      </c>
      <c r="BJ18">
        <f t="shared" si="10"/>
        <v>12.708858558711858</v>
      </c>
      <c r="BK18">
        <f t="shared" si="10"/>
        <v>12.685315801676657</v>
      </c>
      <c r="BL18">
        <f t="shared" si="8"/>
        <v>12.642811397904104</v>
      </c>
    </row>
    <row r="19" spans="1:66" ht="13.5" thickTop="1">
      <c r="E19" s="35" t="s">
        <v>91</v>
      </c>
      <c r="F19" s="39">
        <f ca="1">+$C$15+$C$16*F18-15018.5-$C$5/24</f>
        <v>44942.381836826302</v>
      </c>
      <c r="AA19" s="131"/>
      <c r="AB19" s="19"/>
      <c r="AC19" s="131"/>
      <c r="AD19" s="19"/>
      <c r="AE19" s="106"/>
      <c r="AW19" s="19">
        <v>3400</v>
      </c>
      <c r="AX19" s="106">
        <f t="shared" si="0"/>
        <v>6.8160741873211153E-2</v>
      </c>
      <c r="AY19">
        <f t="shared" si="1"/>
        <v>6.6229312910648167E-2</v>
      </c>
      <c r="AZ19">
        <f t="shared" si="2"/>
        <v>1.9314289625629879E-3</v>
      </c>
      <c r="BA19">
        <f t="shared" si="3"/>
        <v>0.89171860122965052</v>
      </c>
      <c r="BB19">
        <f t="shared" si="4"/>
        <v>0.74460193062721391</v>
      </c>
      <c r="BC19">
        <f t="shared" si="5"/>
        <v>1.7665907872834576</v>
      </c>
      <c r="BD19">
        <f t="shared" si="6"/>
        <v>1.2178141405121601</v>
      </c>
      <c r="BE19">
        <f t="shared" si="10"/>
        <v>13.719091935574808</v>
      </c>
      <c r="BF19">
        <f t="shared" si="10"/>
        <v>13.718990657173329</v>
      </c>
      <c r="BG19">
        <f t="shared" si="10"/>
        <v>13.718542800482435</v>
      </c>
      <c r="BH19">
        <f t="shared" si="10"/>
        <v>13.716567741547921</v>
      </c>
      <c r="BI19">
        <f t="shared" si="10"/>
        <v>13.707959643523617</v>
      </c>
      <c r="BJ19">
        <f t="shared" si="10"/>
        <v>13.672185777484797</v>
      </c>
      <c r="BK19">
        <f t="shared" si="10"/>
        <v>13.544683093280003</v>
      </c>
      <c r="BL19">
        <f t="shared" si="8"/>
        <v>13.210466891200522</v>
      </c>
    </row>
    <row r="20" spans="1:66" ht="1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109</v>
      </c>
      <c r="I20" s="10" t="s">
        <v>112</v>
      </c>
      <c r="J20" s="10" t="s">
        <v>106</v>
      </c>
      <c r="K20" s="10" t="s">
        <v>104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48</v>
      </c>
      <c r="Q20" s="7" t="s">
        <v>40</v>
      </c>
      <c r="S20" s="86" t="s">
        <v>328</v>
      </c>
      <c r="Z20" s="7" t="s">
        <v>35</v>
      </c>
      <c r="AA20" s="9" t="s">
        <v>359</v>
      </c>
      <c r="AB20" s="9" t="s">
        <v>7</v>
      </c>
      <c r="AC20" s="9" t="s">
        <v>22</v>
      </c>
      <c r="AD20" s="9" t="s">
        <v>353</v>
      </c>
      <c r="AE20" s="86" t="s">
        <v>19</v>
      </c>
      <c r="AF20" s="86" t="s">
        <v>330</v>
      </c>
      <c r="AG20" s="96"/>
      <c r="AH20" s="9" t="s">
        <v>336</v>
      </c>
      <c r="AI20" s="9" t="s">
        <v>337</v>
      </c>
      <c r="AJ20" s="9" t="s">
        <v>338</v>
      </c>
      <c r="AK20" s="9" t="s">
        <v>354</v>
      </c>
      <c r="AL20" s="9" t="s">
        <v>339</v>
      </c>
      <c r="AM20" s="9" t="s">
        <v>340</v>
      </c>
      <c r="AN20" s="7" t="s">
        <v>341</v>
      </c>
      <c r="AO20" s="7" t="s">
        <v>342</v>
      </c>
      <c r="AP20" s="7" t="s">
        <v>343</v>
      </c>
      <c r="AQ20" s="7" t="s">
        <v>344</v>
      </c>
      <c r="AR20" s="7" t="s">
        <v>345</v>
      </c>
      <c r="AS20" s="7" t="s">
        <v>346</v>
      </c>
      <c r="AT20" s="7" t="s">
        <v>347</v>
      </c>
      <c r="AU20" s="132" t="s">
        <v>23</v>
      </c>
      <c r="AV20" s="133"/>
      <c r="AW20" s="19">
        <v>3600</v>
      </c>
      <c r="AX20" s="106">
        <f t="shared" si="0"/>
        <v>7.9732105139473125E-2</v>
      </c>
      <c r="AY20">
        <f t="shared" si="1"/>
        <v>7.0325762893472518E-2</v>
      </c>
      <c r="AZ20">
        <f t="shared" si="2"/>
        <v>9.4063422460006051E-3</v>
      </c>
      <c r="BA20">
        <f t="shared" si="3"/>
        <v>0.62525442325654634</v>
      </c>
      <c r="BB20">
        <f t="shared" si="4"/>
        <v>0.98238041986704738</v>
      </c>
      <c r="BC20">
        <f t="shared" si="5"/>
        <v>2.3094511295748421</v>
      </c>
      <c r="BD20">
        <f t="shared" si="6"/>
        <v>2.2631195950384799</v>
      </c>
      <c r="BE20">
        <f t="shared" si="10"/>
        <v>14.32492579772126</v>
      </c>
      <c r="BF20">
        <f t="shared" si="10"/>
        <v>14.324926119831638</v>
      </c>
      <c r="BG20">
        <f t="shared" si="10"/>
        <v>14.324923019344038</v>
      </c>
      <c r="BH20">
        <f t="shared" si="10"/>
        <v>14.324952861123601</v>
      </c>
      <c r="BI20">
        <f t="shared" si="10"/>
        <v>14.32466544316121</v>
      </c>
      <c r="BJ20">
        <f t="shared" si="10"/>
        <v>14.327415843543756</v>
      </c>
      <c r="BK20">
        <f t="shared" si="10"/>
        <v>14.299216007457495</v>
      </c>
      <c r="BL20">
        <f t="shared" si="8"/>
        <v>13.778122384496935</v>
      </c>
    </row>
    <row r="21" spans="1:66" s="44" customFormat="1">
      <c r="A21" s="44" t="s">
        <v>37</v>
      </c>
      <c r="B21" s="45"/>
      <c r="C21" s="46">
        <v>26355.233</v>
      </c>
      <c r="D21" s="46" t="s">
        <v>39</v>
      </c>
      <c r="E21" s="44">
        <f t="shared" ref="E21:E52" si="11">+(C21-C$7)/C$8</f>
        <v>0</v>
      </c>
      <c r="F21" s="44">
        <f t="shared" ref="F21:F52" si="12">ROUND(2*E21,0)/2</f>
        <v>0</v>
      </c>
      <c r="G21" s="44">
        <f t="shared" ref="G21:G52" si="13">+C21-(C$7+F21*C$8)</f>
        <v>0</v>
      </c>
      <c r="H21" s="44">
        <f>+G21</f>
        <v>0</v>
      </c>
      <c r="P21" s="44">
        <f>D$11+D$12*F21+D$13*F21^2</f>
        <v>-3.7470711888325744E-3</v>
      </c>
      <c r="Q21" s="47">
        <f t="shared" ref="Q21:Q52" si="14">+C21-15018.5</f>
        <v>11336.733</v>
      </c>
      <c r="S21" s="45">
        <f>+S$15</f>
        <v>0.2</v>
      </c>
      <c r="Z21">
        <f t="shared" ref="Z21:Z83" si="15">F21</f>
        <v>0</v>
      </c>
      <c r="AA21" s="44">
        <f t="shared" ref="AA21:AA83" si="16">AB$3+AB$4*Z21+AB$5*Z21^2+AH21</f>
        <v>5.6497602274421868E-3</v>
      </c>
      <c r="AB21" s="44">
        <f t="shared" ref="AB21:AB83" si="17">IF(S21&lt;&gt;0,G21-AH21, -9999)</f>
        <v>-9.3968314162747608E-3</v>
      </c>
      <c r="AC21" s="44">
        <f t="shared" ref="AC21:AC83" si="18">+G21-P21</f>
        <v>3.7470711888325744E-3</v>
      </c>
      <c r="AD21" s="44">
        <f>IF(S21&lt;&gt;0,G21-AA21, -9999)</f>
        <v>-5.6497602274421868E-3</v>
      </c>
      <c r="AE21" s="44">
        <f t="shared" ref="AE21:AE83" si="19">+(G21-AA21)^2*S21</f>
        <v>6.3839581255175192E-6</v>
      </c>
      <c r="AF21">
        <f>IF(S21&lt;&gt;0,G21-P21, -9999)</f>
        <v>3.7470711888325744E-3</v>
      </c>
      <c r="AG21" s="45"/>
      <c r="AH21">
        <f t="shared" ref="AH21:AH83" si="20">$AB$6*($AB$11/AI21*AJ21+$AB$12)</f>
        <v>9.3968314162747608E-3</v>
      </c>
      <c r="AI21">
        <f t="shared" ref="AI21:AI83" si="21">1+$AB$7*COS(AL21)</f>
        <v>0.44916123151460274</v>
      </c>
      <c r="AJ21">
        <f t="shared" ref="AJ21:AJ83" si="22">SIN(AL21+RADIANS($AB$9))</f>
        <v>0.70528753285073476</v>
      </c>
      <c r="AK21">
        <f t="shared" ref="AK21:AK83" si="23">$AB$7*SIN(AL21)</f>
        <v>-7.977456008725986E-2</v>
      </c>
      <c r="AL21">
        <f t="shared" ref="AL21:AL83" si="24">2*ATAN(AM21)</f>
        <v>-2.9977688141940426</v>
      </c>
      <c r="AM21">
        <f t="shared" ref="AM21:AM83" si="25">SQRT((1+$AB$7)/(1-$AB$7))*TAN(AN21/2)</f>
        <v>-13.881921590882634</v>
      </c>
      <c r="AN21" s="44">
        <f t="shared" ref="AN21:AT36" si="26">$AU21+$AB$7*SIN(AO21)</f>
        <v>3.4099079230710054</v>
      </c>
      <c r="AO21" s="44">
        <f t="shared" si="26"/>
        <v>3.4152423003829204</v>
      </c>
      <c r="AP21" s="44">
        <f t="shared" si="26"/>
        <v>3.4053014955697818</v>
      </c>
      <c r="AQ21" s="44">
        <f t="shared" si="26"/>
        <v>3.4238488812915095</v>
      </c>
      <c r="AR21" s="44">
        <f t="shared" si="26"/>
        <v>3.3893184142255723</v>
      </c>
      <c r="AS21" s="44">
        <f t="shared" si="26"/>
        <v>3.4538836393624521</v>
      </c>
      <c r="AT21" s="44">
        <f t="shared" si="26"/>
        <v>3.3340151613595532</v>
      </c>
      <c r="AU21" s="44">
        <f t="shared" ref="AU21:AU83" si="27">RADIANS($AB$9)+$AB$18*(F21-AB$15)</f>
        <v>3.5603235051614668</v>
      </c>
      <c r="AV21"/>
      <c r="AW21" s="19">
        <v>3800</v>
      </c>
      <c r="AX21" s="106">
        <f t="shared" si="0"/>
        <v>8.7389076730815016E-2</v>
      </c>
      <c r="AY21">
        <f t="shared" si="1"/>
        <v>7.4420011997921282E-2</v>
      </c>
      <c r="AZ21">
        <f t="shared" si="2"/>
        <v>1.2969064732893738E-2</v>
      </c>
      <c r="BA21">
        <f t="shared" si="3"/>
        <v>0.51605828653422003</v>
      </c>
      <c r="BB21">
        <f t="shared" si="4"/>
        <v>0.99188252681368771</v>
      </c>
      <c r="BC21">
        <f t="shared" si="5"/>
        <v>2.6249516006723783</v>
      </c>
      <c r="BD21">
        <f t="shared" si="6"/>
        <v>3.7846673040212617</v>
      </c>
      <c r="BE21">
        <f t="shared" si="10"/>
        <v>14.788595076347114</v>
      </c>
      <c r="BF21">
        <f t="shared" si="10"/>
        <v>14.787972351666761</v>
      </c>
      <c r="BG21">
        <f t="shared" si="10"/>
        <v>14.789816899470807</v>
      </c>
      <c r="BH21">
        <f t="shared" si="10"/>
        <v>14.784340186584332</v>
      </c>
      <c r="BI21">
        <f t="shared" si="10"/>
        <v>14.800488316550506</v>
      </c>
      <c r="BJ21">
        <f t="shared" si="10"/>
        <v>14.751836006365611</v>
      </c>
      <c r="BK21">
        <f t="shared" si="10"/>
        <v>14.890296266725521</v>
      </c>
      <c r="BL21">
        <f t="shared" si="8"/>
        <v>14.345777877793349</v>
      </c>
      <c r="BM21"/>
      <c r="BN21"/>
    </row>
    <row r="22" spans="1:66">
      <c r="A22" s="82" t="s">
        <v>119</v>
      </c>
      <c r="B22" s="85" t="s">
        <v>67</v>
      </c>
      <c r="C22" s="82">
        <v>26355.244999999999</v>
      </c>
      <c r="D22" s="82" t="s">
        <v>112</v>
      </c>
      <c r="E22" s="44">
        <f t="shared" si="11"/>
        <v>5.1137079187197872E-3</v>
      </c>
      <c r="F22" s="44">
        <f t="shared" si="12"/>
        <v>0</v>
      </c>
      <c r="G22" s="44">
        <f t="shared" si="13"/>
        <v>1.1999999998806743E-2</v>
      </c>
      <c r="H22" s="44"/>
      <c r="I22" s="44">
        <f t="shared" ref="I22:I39" si="28">G22</f>
        <v>1.1999999998806743E-2</v>
      </c>
      <c r="J22" s="44"/>
      <c r="K22" s="44"/>
      <c r="L22" s="44"/>
      <c r="M22" s="44"/>
      <c r="N22" s="44"/>
      <c r="O22" s="44"/>
      <c r="P22" s="44">
        <f t="shared" ref="P22:P83" si="29">D$11+D$12*F22+D$13*F22^2</f>
        <v>-3.7470711888325744E-3</v>
      </c>
      <c r="Q22" s="47">
        <f t="shared" si="14"/>
        <v>11336.744999999999</v>
      </c>
      <c r="S22" s="45">
        <f t="shared" ref="S22:S39" si="30">+S$16</f>
        <v>0.1</v>
      </c>
      <c r="Z22">
        <f t="shared" si="15"/>
        <v>0</v>
      </c>
      <c r="AA22" s="44">
        <f t="shared" si="16"/>
        <v>5.6497602274421868E-3</v>
      </c>
      <c r="AB22" s="44">
        <f t="shared" si="17"/>
        <v>2.6031685825319822E-3</v>
      </c>
      <c r="AC22" s="44">
        <f t="shared" si="18"/>
        <v>1.5747071187639319E-2</v>
      </c>
      <c r="AD22" s="44">
        <f t="shared" ref="AD22:AD83" si="31">IF(S22&lt;&gt;0,G22-AA22, -9999)</f>
        <v>6.3502397713645561E-3</v>
      </c>
      <c r="AE22" s="44">
        <f t="shared" si="19"/>
        <v>4.0325545153820174E-6</v>
      </c>
      <c r="AF22">
        <f t="shared" ref="AF22:AF83" si="32">IF(S22&lt;&gt;0,G22-P22, -9999)</f>
        <v>1.5747071187639319E-2</v>
      </c>
      <c r="AG22" s="45"/>
      <c r="AH22">
        <f t="shared" si="20"/>
        <v>9.3968314162747608E-3</v>
      </c>
      <c r="AI22">
        <f t="shared" si="21"/>
        <v>0.44916123151460274</v>
      </c>
      <c r="AJ22">
        <f t="shared" si="22"/>
        <v>0.70528753285073476</v>
      </c>
      <c r="AK22">
        <f t="shared" si="23"/>
        <v>-7.977456008725986E-2</v>
      </c>
      <c r="AL22">
        <f t="shared" si="24"/>
        <v>-2.9977688141940426</v>
      </c>
      <c r="AM22">
        <f t="shared" si="25"/>
        <v>-13.881921590882634</v>
      </c>
      <c r="AN22" s="44">
        <f t="shared" si="26"/>
        <v>3.4099079230710054</v>
      </c>
      <c r="AO22" s="44">
        <f t="shared" si="26"/>
        <v>3.4152423003829204</v>
      </c>
      <c r="AP22" s="44">
        <f t="shared" si="26"/>
        <v>3.4053014955697818</v>
      </c>
      <c r="AQ22" s="44">
        <f t="shared" si="26"/>
        <v>3.4238488812915095</v>
      </c>
      <c r="AR22" s="44">
        <f t="shared" si="26"/>
        <v>3.3893184142255723</v>
      </c>
      <c r="AS22" s="44">
        <f t="shared" si="26"/>
        <v>3.4538836393624521</v>
      </c>
      <c r="AT22" s="44">
        <f t="shared" si="26"/>
        <v>3.3340151613595532</v>
      </c>
      <c r="AU22" s="44">
        <f t="shared" si="27"/>
        <v>3.5603235051614668</v>
      </c>
      <c r="AW22" s="19">
        <v>4000</v>
      </c>
      <c r="AX22" s="106">
        <f t="shared" si="0"/>
        <v>9.2365960468858782E-2</v>
      </c>
      <c r="AY22">
        <f t="shared" si="1"/>
        <v>7.8512060223994443E-2</v>
      </c>
      <c r="AZ22">
        <f t="shared" si="2"/>
        <v>1.3853900244864334E-2</v>
      </c>
      <c r="BA22">
        <f t="shared" si="3"/>
        <v>0.46515708475126538</v>
      </c>
      <c r="BB22">
        <f t="shared" si="4"/>
        <v>0.93458286830703641</v>
      </c>
      <c r="BC22">
        <f t="shared" si="5"/>
        <v>2.8611604528865628</v>
      </c>
      <c r="BD22">
        <f t="shared" si="6"/>
        <v>7.0850485315677156</v>
      </c>
      <c r="BE22">
        <f t="shared" si="10"/>
        <v>15.190905352859479</v>
      </c>
      <c r="BF22">
        <f t="shared" si="10"/>
        <v>15.186066351865724</v>
      </c>
      <c r="BG22">
        <f t="shared" si="10"/>
        <v>15.196066985838067</v>
      </c>
      <c r="BH22">
        <f t="shared" si="10"/>
        <v>15.175335127161391</v>
      </c>
      <c r="BI22">
        <f t="shared" si="10"/>
        <v>15.218048283148851</v>
      </c>
      <c r="BJ22">
        <f t="shared" si="10"/>
        <v>15.128837702253591</v>
      </c>
      <c r="BK22">
        <f t="shared" si="10"/>
        <v>15.310576169980123</v>
      </c>
      <c r="BL22">
        <f t="shared" si="8"/>
        <v>14.913433371089766</v>
      </c>
    </row>
    <row r="23" spans="1:66">
      <c r="A23" s="82" t="s">
        <v>119</v>
      </c>
      <c r="B23" s="85" t="s">
        <v>67</v>
      </c>
      <c r="C23" s="82">
        <v>26512.46</v>
      </c>
      <c r="D23" s="82" t="s">
        <v>112</v>
      </c>
      <c r="E23" s="44">
        <f t="shared" si="11"/>
        <v>67.00107958470835</v>
      </c>
      <c r="F23" s="44">
        <f t="shared" si="12"/>
        <v>67</v>
      </c>
      <c r="G23" s="44">
        <f t="shared" si="13"/>
        <v>2.533389997552149E-3</v>
      </c>
      <c r="H23" s="44"/>
      <c r="I23" s="44">
        <f t="shared" si="28"/>
        <v>2.533389997552149E-3</v>
      </c>
      <c r="J23" s="44"/>
      <c r="K23" s="44"/>
      <c r="L23" s="44"/>
      <c r="M23" s="44"/>
      <c r="N23" s="44"/>
      <c r="O23" s="44"/>
      <c r="P23" s="44">
        <f t="shared" si="29"/>
        <v>-2.3619812918973162E-3</v>
      </c>
      <c r="Q23" s="47">
        <f t="shared" si="14"/>
        <v>11493.96</v>
      </c>
      <c r="S23" s="45">
        <f t="shared" si="30"/>
        <v>0.1</v>
      </c>
      <c r="Z23">
        <f t="shared" si="15"/>
        <v>67</v>
      </c>
      <c r="AA23" s="44">
        <f t="shared" si="16"/>
        <v>5.6953829805006725E-3</v>
      </c>
      <c r="AB23" s="44">
        <f t="shared" si="17"/>
        <v>-5.5239742748458397E-3</v>
      </c>
      <c r="AC23" s="44">
        <f t="shared" si="18"/>
        <v>4.8953712894494652E-3</v>
      </c>
      <c r="AD23" s="44">
        <f t="shared" si="31"/>
        <v>-3.1619929829485235E-3</v>
      </c>
      <c r="AE23" s="44">
        <f t="shared" si="19"/>
        <v>9.9981996242157013E-7</v>
      </c>
      <c r="AF23">
        <f t="shared" si="32"/>
        <v>4.8953712894494652E-3</v>
      </c>
      <c r="AG23" s="45"/>
      <c r="AH23">
        <f t="shared" si="20"/>
        <v>8.0573642723979887E-3</v>
      </c>
      <c r="AI23">
        <f t="shared" si="21"/>
        <v>0.4558324639412763</v>
      </c>
      <c r="AJ23">
        <f t="shared" si="22"/>
        <v>0.65563203917146062</v>
      </c>
      <c r="AK23">
        <f t="shared" si="23"/>
        <v>-0.11691459277353956</v>
      </c>
      <c r="AL23">
        <f t="shared" si="24"/>
        <v>-2.9299595233986939</v>
      </c>
      <c r="AM23">
        <f t="shared" si="25"/>
        <v>-9.4150176598053079</v>
      </c>
      <c r="AN23" s="44">
        <f t="shared" si="26"/>
        <v>3.5344667436344257</v>
      </c>
      <c r="AO23" s="44">
        <f t="shared" si="26"/>
        <v>3.540182323744725</v>
      </c>
      <c r="AP23" s="44">
        <f t="shared" si="26"/>
        <v>3.5290656418711084</v>
      </c>
      <c r="AQ23" s="44">
        <f t="shared" si="26"/>
        <v>3.5507353711093637</v>
      </c>
      <c r="AR23" s="44">
        <f t="shared" si="26"/>
        <v>3.5086706307252151</v>
      </c>
      <c r="AS23" s="44">
        <f t="shared" si="26"/>
        <v>3.5910380130068655</v>
      </c>
      <c r="AT23" s="44">
        <f t="shared" si="26"/>
        <v>3.4321425181754663</v>
      </c>
      <c r="AU23" s="44">
        <f t="shared" si="27"/>
        <v>3.7504880954157658</v>
      </c>
      <c r="AW23" s="19">
        <v>4200</v>
      </c>
      <c r="AX23" s="106">
        <f t="shared" si="0"/>
        <v>9.5300828470750179E-2</v>
      </c>
      <c r="AY23">
        <f t="shared" si="1"/>
        <v>8.2601907571692001E-2</v>
      </c>
      <c r="AZ23">
        <f t="shared" si="2"/>
        <v>1.2698920899058172E-2</v>
      </c>
      <c r="BA23">
        <f t="shared" si="3"/>
        <v>0.44507778810492293</v>
      </c>
      <c r="BB23">
        <f t="shared" si="4"/>
        <v>0.84361438694788637</v>
      </c>
      <c r="BC23">
        <f t="shared" si="5"/>
        <v>3.0642657650486749</v>
      </c>
      <c r="BD23">
        <f t="shared" si="6"/>
        <v>25.851335334559057</v>
      </c>
      <c r="BE23">
        <f t="shared" si="10"/>
        <v>15.563262844294931</v>
      </c>
      <c r="BF23">
        <f t="shared" si="10"/>
        <v>15.559782101392212</v>
      </c>
      <c r="BG23">
        <f t="shared" si="10"/>
        <v>15.566102199100333</v>
      </c>
      <c r="BH23">
        <f t="shared" si="10"/>
        <v>15.554622185127171</v>
      </c>
      <c r="BI23">
        <f t="shared" si="10"/>
        <v>15.575460817807736</v>
      </c>
      <c r="BJ23">
        <f t="shared" si="10"/>
        <v>15.537584949035242</v>
      </c>
      <c r="BK23">
        <f t="shared" si="10"/>
        <v>15.606283363079491</v>
      </c>
      <c r="BL23">
        <f t="shared" si="8"/>
        <v>15.48108886438618</v>
      </c>
    </row>
    <row r="24" spans="1:66">
      <c r="A24" s="82" t="s">
        <v>119</v>
      </c>
      <c r="B24" s="85" t="s">
        <v>67</v>
      </c>
      <c r="C24" s="82">
        <v>26925.475999999999</v>
      </c>
      <c r="D24" s="82" t="s">
        <v>112</v>
      </c>
      <c r="E24" s="44">
        <f t="shared" si="11"/>
        <v>243.00467874870728</v>
      </c>
      <c r="F24" s="44">
        <f t="shared" si="12"/>
        <v>243</v>
      </c>
      <c r="G24" s="44">
        <f t="shared" si="13"/>
        <v>1.0979309998219833E-2</v>
      </c>
      <c r="H24" s="44"/>
      <c r="I24" s="44">
        <f t="shared" si="28"/>
        <v>1.0979309998219833E-2</v>
      </c>
      <c r="J24" s="44"/>
      <c r="K24" s="44"/>
      <c r="L24" s="44"/>
      <c r="M24" s="44"/>
      <c r="N24" s="44"/>
      <c r="O24" s="44"/>
      <c r="P24" s="44">
        <f t="shared" si="29"/>
        <v>1.2752872209201853E-3</v>
      </c>
      <c r="Q24" s="47">
        <f t="shared" si="14"/>
        <v>11906.975999999999</v>
      </c>
      <c r="S24" s="45">
        <f t="shared" si="30"/>
        <v>0.1</v>
      </c>
      <c r="Z24">
        <f t="shared" si="15"/>
        <v>243</v>
      </c>
      <c r="AA24" s="44">
        <f t="shared" si="16"/>
        <v>5.0866972004136651E-3</v>
      </c>
      <c r="AB24" s="44">
        <f t="shared" si="17"/>
        <v>7.1679000187263534E-3</v>
      </c>
      <c r="AC24" s="44">
        <f t="shared" si="18"/>
        <v>9.7040227772996479E-3</v>
      </c>
      <c r="AD24" s="44">
        <f t="shared" si="31"/>
        <v>5.8926127978061677E-3</v>
      </c>
      <c r="AE24" s="44">
        <f t="shared" si="19"/>
        <v>3.4722885584869033E-6</v>
      </c>
      <c r="AF24">
        <f t="shared" si="32"/>
        <v>9.7040227772996479E-3</v>
      </c>
      <c r="AG24" s="45"/>
      <c r="AH24">
        <f t="shared" si="20"/>
        <v>3.8114099794934798E-3</v>
      </c>
      <c r="AI24">
        <f t="shared" si="21"/>
        <v>0.48844568392954113</v>
      </c>
      <c r="AJ24">
        <f t="shared" si="22"/>
        <v>0.49829503520701596</v>
      </c>
      <c r="AK24">
        <f t="shared" si="23"/>
        <v>-0.21931600719808375</v>
      </c>
      <c r="AL24">
        <f t="shared" si="24"/>
        <v>-2.736571326275488</v>
      </c>
      <c r="AM24">
        <f t="shared" si="25"/>
        <v>-4.8703227334374404</v>
      </c>
      <c r="AN24" s="44">
        <f t="shared" si="26"/>
        <v>3.876090158215574</v>
      </c>
      <c r="AO24" s="44">
        <f t="shared" si="26"/>
        <v>3.8782789749937656</v>
      </c>
      <c r="AP24" s="44">
        <f t="shared" si="26"/>
        <v>3.8729823897466233</v>
      </c>
      <c r="AQ24" s="44">
        <f t="shared" si="26"/>
        <v>3.8858433269350243</v>
      </c>
      <c r="AR24" s="44">
        <f t="shared" si="26"/>
        <v>3.8548677073503761</v>
      </c>
      <c r="AS24" s="44">
        <f t="shared" si="26"/>
        <v>3.9310438534088892</v>
      </c>
      <c r="AT24" s="44">
        <f t="shared" si="26"/>
        <v>3.7518807125455949</v>
      </c>
      <c r="AU24" s="44">
        <f t="shared" si="27"/>
        <v>4.250024929516611</v>
      </c>
      <c r="AW24" s="19">
        <v>4400</v>
      </c>
      <c r="AX24" s="106">
        <f t="shared" si="0"/>
        <v>9.6588368077073397E-2</v>
      </c>
      <c r="AY24">
        <f t="shared" si="1"/>
        <v>8.6689554041013972E-2</v>
      </c>
      <c r="AZ24">
        <f t="shared" si="2"/>
        <v>9.8988140360594286E-3</v>
      </c>
      <c r="BA24">
        <f t="shared" si="3"/>
        <v>0.44719525430783102</v>
      </c>
      <c r="BB24">
        <f t="shared" si="4"/>
        <v>0.7243083210311132</v>
      </c>
      <c r="BC24">
        <f t="shared" si="5"/>
        <v>-3.024970828234617</v>
      </c>
      <c r="BD24">
        <f t="shared" si="6"/>
        <v>-17.130007225471033</v>
      </c>
      <c r="BE24">
        <f t="shared" si="10"/>
        <v>15.925850109690394</v>
      </c>
      <c r="BF24">
        <f t="shared" si="10"/>
        <v>15.93059825187529</v>
      </c>
      <c r="BG24">
        <f t="shared" si="10"/>
        <v>15.921860064290627</v>
      </c>
      <c r="BH24">
        <f t="shared" si="10"/>
        <v>15.937954646520527</v>
      </c>
      <c r="BI24">
        <f t="shared" si="10"/>
        <v>15.9083542310785</v>
      </c>
      <c r="BJ24">
        <f t="shared" si="10"/>
        <v>15.962952146274493</v>
      </c>
      <c r="BK24">
        <f t="shared" si="10"/>
        <v>15.862720505098173</v>
      </c>
      <c r="BL24">
        <f t="shared" si="8"/>
        <v>16.048744357682594</v>
      </c>
    </row>
    <row r="25" spans="1:66">
      <c r="A25" s="82" t="s">
        <v>119</v>
      </c>
      <c r="B25" s="85" t="s">
        <v>67</v>
      </c>
      <c r="C25" s="82">
        <v>26958.31</v>
      </c>
      <c r="D25" s="82" t="s">
        <v>112</v>
      </c>
      <c r="E25" s="44">
        <f t="shared" si="11"/>
        <v>256.99663590037017</v>
      </c>
      <c r="F25" s="44">
        <f t="shared" si="12"/>
        <v>257</v>
      </c>
      <c r="G25" s="44">
        <f t="shared" si="13"/>
        <v>-7.8943099979369435E-3</v>
      </c>
      <c r="H25" s="44"/>
      <c r="I25" s="44">
        <f t="shared" si="28"/>
        <v>-7.8943099979369435E-3</v>
      </c>
      <c r="J25" s="44"/>
      <c r="K25" s="44"/>
      <c r="L25" s="44"/>
      <c r="M25" s="44"/>
      <c r="N25" s="44"/>
      <c r="O25" s="44"/>
      <c r="P25" s="44">
        <f t="shared" si="29"/>
        <v>1.5645422188701344E-3</v>
      </c>
      <c r="Q25" s="47">
        <f t="shared" si="14"/>
        <v>11939.810000000001</v>
      </c>
      <c r="S25" s="45">
        <f t="shared" si="30"/>
        <v>0.1</v>
      </c>
      <c r="Z25">
        <f t="shared" si="15"/>
        <v>257</v>
      </c>
      <c r="AA25" s="44">
        <f t="shared" si="16"/>
        <v>4.9967677592325814E-3</v>
      </c>
      <c r="AB25" s="44">
        <f t="shared" si="17"/>
        <v>-1.132653553829939E-2</v>
      </c>
      <c r="AC25" s="44">
        <f t="shared" si="18"/>
        <v>-9.4588522168070777E-3</v>
      </c>
      <c r="AD25" s="44">
        <f t="shared" si="31"/>
        <v>-1.2891077757169526E-2</v>
      </c>
      <c r="AE25" s="44">
        <f t="shared" si="19"/>
        <v>1.6617988574139091E-5</v>
      </c>
      <c r="AF25">
        <f t="shared" si="32"/>
        <v>-9.4588522168070777E-3</v>
      </c>
      <c r="AG25" s="45"/>
      <c r="AH25">
        <f t="shared" si="20"/>
        <v>3.4322255403624467E-3</v>
      </c>
      <c r="AI25">
        <f t="shared" si="21"/>
        <v>0.49218411941794138</v>
      </c>
      <c r="AJ25">
        <f t="shared" si="22"/>
        <v>0.48372915836443664</v>
      </c>
      <c r="AK25">
        <f t="shared" si="23"/>
        <v>-0.22783845314672682</v>
      </c>
      <c r="AL25">
        <f t="shared" si="24"/>
        <v>-2.7198507130621645</v>
      </c>
      <c r="AM25">
        <f t="shared" si="25"/>
        <v>-4.6717368621252326</v>
      </c>
      <c r="AN25" s="44">
        <f t="shared" si="26"/>
        <v>3.9044224166473938</v>
      </c>
      <c r="AO25" s="44">
        <f t="shared" si="26"/>
        <v>3.9062998047485378</v>
      </c>
      <c r="AP25" s="44">
        <f t="shared" si="26"/>
        <v>3.9016357290306773</v>
      </c>
      <c r="AQ25" s="44">
        <f t="shared" si="26"/>
        <v>3.9132616645790455</v>
      </c>
      <c r="AR25" s="44">
        <f t="shared" si="26"/>
        <v>3.8845169229229004</v>
      </c>
      <c r="AS25" s="44">
        <f t="shared" si="26"/>
        <v>3.9571230883467727</v>
      </c>
      <c r="AT25" s="44">
        <f t="shared" si="26"/>
        <v>3.7821470491748062</v>
      </c>
      <c r="AU25" s="44">
        <f t="shared" si="27"/>
        <v>4.2897608140473595</v>
      </c>
      <c r="AW25" s="19">
        <v>4600</v>
      </c>
      <c r="AX25" s="106">
        <f t="shared" si="0"/>
        <v>9.6406001513558937E-2</v>
      </c>
      <c r="AY25">
        <f t="shared" si="1"/>
        <v>9.0774999631960326E-2</v>
      </c>
      <c r="AZ25">
        <f t="shared" si="2"/>
        <v>5.6310018815986049E-3</v>
      </c>
      <c r="BA25">
        <f t="shared" si="3"/>
        <v>0.47242215267630006</v>
      </c>
      <c r="BB25">
        <f t="shared" si="4"/>
        <v>0.56660570880544314</v>
      </c>
      <c r="BC25">
        <f t="shared" si="5"/>
        <v>-2.8173208106458056</v>
      </c>
      <c r="BD25">
        <f t="shared" si="6"/>
        <v>-6.1135244419765336</v>
      </c>
      <c r="BE25">
        <f t="shared" si="10"/>
        <v>16.302729591959388</v>
      </c>
      <c r="BF25">
        <f t="shared" si="10"/>
        <v>16.306654431398325</v>
      </c>
      <c r="BG25">
        <f t="shared" si="10"/>
        <v>16.298142712432774</v>
      </c>
      <c r="BH25">
        <f t="shared" si="10"/>
        <v>16.316665014556893</v>
      </c>
      <c r="BI25">
        <f t="shared" si="10"/>
        <v>16.276648185341543</v>
      </c>
      <c r="BJ25">
        <f t="shared" si="10"/>
        <v>16.364555802065535</v>
      </c>
      <c r="BK25">
        <f t="shared" si="10"/>
        <v>16.177508183837418</v>
      </c>
      <c r="BL25">
        <f t="shared" si="8"/>
        <v>16.616399850979011</v>
      </c>
    </row>
    <row r="26" spans="1:66">
      <c r="A26" s="82" t="s">
        <v>119</v>
      </c>
      <c r="B26" s="85" t="s">
        <v>67</v>
      </c>
      <c r="C26" s="82">
        <v>26958.334999999999</v>
      </c>
      <c r="D26" s="82" t="s">
        <v>112</v>
      </c>
      <c r="E26" s="44">
        <f t="shared" si="11"/>
        <v>257.00728945853427</v>
      </c>
      <c r="F26" s="44">
        <f t="shared" si="12"/>
        <v>257</v>
      </c>
      <c r="G26" s="44">
        <f t="shared" si="13"/>
        <v>1.7105689999880269E-2</v>
      </c>
      <c r="H26" s="44"/>
      <c r="I26" s="44">
        <f t="shared" si="28"/>
        <v>1.7105689999880269E-2</v>
      </c>
      <c r="J26" s="44"/>
      <c r="K26" s="44"/>
      <c r="L26" s="44"/>
      <c r="M26" s="44"/>
      <c r="N26" s="44"/>
      <c r="O26" s="44"/>
      <c r="P26" s="44">
        <f t="shared" si="29"/>
        <v>1.5645422188701344E-3</v>
      </c>
      <c r="Q26" s="47">
        <f t="shared" si="14"/>
        <v>11939.834999999999</v>
      </c>
      <c r="S26" s="45">
        <f t="shared" si="30"/>
        <v>0.1</v>
      </c>
      <c r="Z26">
        <f t="shared" si="15"/>
        <v>257</v>
      </c>
      <c r="AA26" s="44">
        <f t="shared" si="16"/>
        <v>4.9967677592325814E-3</v>
      </c>
      <c r="AB26" s="44">
        <f t="shared" si="17"/>
        <v>1.3673464459517823E-2</v>
      </c>
      <c r="AC26" s="44">
        <f t="shared" si="18"/>
        <v>1.5541147781010135E-2</v>
      </c>
      <c r="AD26" s="44">
        <f t="shared" si="31"/>
        <v>1.2108922240647687E-2</v>
      </c>
      <c r="AE26" s="44">
        <f t="shared" si="19"/>
        <v>1.466259978300522E-5</v>
      </c>
      <c r="AF26">
        <f t="shared" si="32"/>
        <v>1.5541147781010135E-2</v>
      </c>
      <c r="AG26" s="45"/>
      <c r="AH26">
        <f t="shared" si="20"/>
        <v>3.4322255403624467E-3</v>
      </c>
      <c r="AI26">
        <f t="shared" si="21"/>
        <v>0.49218411941794138</v>
      </c>
      <c r="AJ26">
        <f t="shared" si="22"/>
        <v>0.48372915836443664</v>
      </c>
      <c r="AK26">
        <f t="shared" si="23"/>
        <v>-0.22783845314672682</v>
      </c>
      <c r="AL26">
        <f t="shared" si="24"/>
        <v>-2.7198507130621645</v>
      </c>
      <c r="AM26">
        <f t="shared" si="25"/>
        <v>-4.6717368621252326</v>
      </c>
      <c r="AN26" s="44">
        <f t="shared" si="26"/>
        <v>3.9044224166473938</v>
      </c>
      <c r="AO26" s="44">
        <f t="shared" si="26"/>
        <v>3.9062998047485378</v>
      </c>
      <c r="AP26" s="44">
        <f t="shared" si="26"/>
        <v>3.9016357290306773</v>
      </c>
      <c r="AQ26" s="44">
        <f t="shared" si="26"/>
        <v>3.9132616645790455</v>
      </c>
      <c r="AR26" s="44">
        <f t="shared" si="26"/>
        <v>3.8845169229229004</v>
      </c>
      <c r="AS26" s="44">
        <f t="shared" si="26"/>
        <v>3.9571230883467727</v>
      </c>
      <c r="AT26" s="44">
        <f t="shared" si="26"/>
        <v>3.7821470491748062</v>
      </c>
      <c r="AU26" s="44">
        <f t="shared" si="27"/>
        <v>4.2897608140473595</v>
      </c>
      <c r="AW26" s="19">
        <v>4800</v>
      </c>
      <c r="AX26" s="106">
        <f t="shared" si="0"/>
        <v>9.4956299008965808E-2</v>
      </c>
      <c r="AY26">
        <f t="shared" si="1"/>
        <v>9.4858244344531106E-2</v>
      </c>
      <c r="AZ26">
        <f t="shared" si="2"/>
        <v>9.8054664434696234E-5</v>
      </c>
      <c r="BA26">
        <f t="shared" si="3"/>
        <v>0.53176832617093628</v>
      </c>
      <c r="BB26">
        <f t="shared" si="4"/>
        <v>0.34802278924907137</v>
      </c>
      <c r="BC26">
        <f t="shared" si="5"/>
        <v>-2.570401377776248</v>
      </c>
      <c r="BD26">
        <f t="shared" si="6"/>
        <v>-3.405733782088594</v>
      </c>
      <c r="BE26">
        <f t="shared" si="10"/>
        <v>16.713859930016426</v>
      </c>
      <c r="BF26">
        <f t="shared" si="10"/>
        <v>16.714127862799618</v>
      </c>
      <c r="BG26">
        <f t="shared" si="10"/>
        <v>16.71322888863131</v>
      </c>
      <c r="BH26">
        <f t="shared" si="10"/>
        <v>16.716250206548949</v>
      </c>
      <c r="BI26">
        <f t="shared" si="10"/>
        <v>16.706152387872745</v>
      </c>
      <c r="BJ26">
        <f t="shared" si="10"/>
        <v>16.740561328600165</v>
      </c>
      <c r="BK26">
        <f t="shared" si="10"/>
        <v>16.629964037835382</v>
      </c>
      <c r="BL26">
        <f t="shared" si="8"/>
        <v>17.184055344275425</v>
      </c>
    </row>
    <row r="27" spans="1:66">
      <c r="A27" s="82" t="s">
        <v>119</v>
      </c>
      <c r="B27" s="85" t="s">
        <v>67</v>
      </c>
      <c r="C27" s="82">
        <v>27183.594000000001</v>
      </c>
      <c r="D27" s="82" t="s">
        <v>112</v>
      </c>
      <c r="E27" s="44">
        <f t="shared" si="11"/>
        <v>352.99968380665541</v>
      </c>
      <c r="F27" s="44">
        <f t="shared" si="12"/>
        <v>353</v>
      </c>
      <c r="G27" s="44">
        <f t="shared" si="13"/>
        <v>-7.4198999936925247E-4</v>
      </c>
      <c r="H27" s="44"/>
      <c r="I27" s="44">
        <f t="shared" si="28"/>
        <v>-7.4198999936925247E-4</v>
      </c>
      <c r="J27" s="44"/>
      <c r="K27" s="44"/>
      <c r="L27" s="44"/>
      <c r="M27" s="44"/>
      <c r="N27" s="44"/>
      <c r="O27" s="44"/>
      <c r="P27" s="44">
        <f t="shared" si="29"/>
        <v>3.5477145460099196E-3</v>
      </c>
      <c r="Q27" s="47">
        <f t="shared" si="14"/>
        <v>12165.094000000001</v>
      </c>
      <c r="S27" s="45">
        <f t="shared" si="30"/>
        <v>0.1</v>
      </c>
      <c r="Z27">
        <f t="shared" si="15"/>
        <v>353</v>
      </c>
      <c r="AA27" s="44">
        <f t="shared" si="16"/>
        <v>4.2339021064375822E-3</v>
      </c>
      <c r="AB27" s="44">
        <f t="shared" si="17"/>
        <v>-1.4281775597969149E-3</v>
      </c>
      <c r="AC27" s="44">
        <f t="shared" si="18"/>
        <v>-4.2897045453791725E-3</v>
      </c>
      <c r="AD27" s="44">
        <f t="shared" si="31"/>
        <v>-4.9758921058068346E-3</v>
      </c>
      <c r="AE27" s="44">
        <f t="shared" si="19"/>
        <v>2.4759502248630778E-6</v>
      </c>
      <c r="AF27">
        <f t="shared" si="32"/>
        <v>-4.2897045453791725E-3</v>
      </c>
      <c r="AG27" s="45"/>
      <c r="AH27">
        <f t="shared" si="20"/>
        <v>6.8618756042766239E-4</v>
      </c>
      <c r="AI27">
        <f t="shared" si="21"/>
        <v>0.52382742480913613</v>
      </c>
      <c r="AJ27">
        <f t="shared" si="22"/>
        <v>0.37316634600107751</v>
      </c>
      <c r="AK27">
        <f t="shared" si="23"/>
        <v>-0.28817877774000983</v>
      </c>
      <c r="AL27">
        <f t="shared" si="24"/>
        <v>-2.5973597231871017</v>
      </c>
      <c r="AM27">
        <f t="shared" si="25"/>
        <v>-3.5837406310179403</v>
      </c>
      <c r="AN27" s="44">
        <f t="shared" si="26"/>
        <v>4.1050519138441777</v>
      </c>
      <c r="AO27" s="44">
        <f t="shared" si="26"/>
        <v>4.1054674351383165</v>
      </c>
      <c r="AP27" s="44">
        <f t="shared" si="26"/>
        <v>4.1041597059179464</v>
      </c>
      <c r="AQ27" s="44">
        <f t="shared" si="26"/>
        <v>4.1082837519735067</v>
      </c>
      <c r="AR27" s="44">
        <f t="shared" si="26"/>
        <v>4.0953600070772627</v>
      </c>
      <c r="AS27" s="44">
        <f t="shared" si="26"/>
        <v>4.1367062791886644</v>
      </c>
      <c r="AT27" s="44">
        <f t="shared" si="26"/>
        <v>4.0119126618549998</v>
      </c>
      <c r="AU27" s="44">
        <f t="shared" si="27"/>
        <v>4.5622354508296388</v>
      </c>
      <c r="AW27" s="19">
        <v>5000</v>
      </c>
      <c r="AX27" s="106">
        <f t="shared" si="0"/>
        <v>9.2585111514738402E-2</v>
      </c>
      <c r="AY27">
        <f t="shared" si="1"/>
        <v>9.8939288178726256E-2</v>
      </c>
      <c r="AZ27">
        <f t="shared" si="2"/>
        <v>-6.3541766639878582E-3</v>
      </c>
      <c r="BA27">
        <f t="shared" si="3"/>
        <v>0.66019767301136234</v>
      </c>
      <c r="BB27">
        <f t="shared" si="4"/>
        <v>1.2563292618188284E-2</v>
      </c>
      <c r="BC27">
        <f t="shared" si="5"/>
        <v>-2.2275037812441041</v>
      </c>
      <c r="BD27">
        <f t="shared" si="6"/>
        <v>-2.0334582111227668</v>
      </c>
      <c r="BE27">
        <f t="shared" si="10"/>
        <v>17.196985333200136</v>
      </c>
      <c r="BF27">
        <f t="shared" si="10"/>
        <v>17.19698532544723</v>
      </c>
      <c r="BG27">
        <f t="shared" si="10"/>
        <v>17.196985495977142</v>
      </c>
      <c r="BH27">
        <f t="shared" si="10"/>
        <v>17.196981745149021</v>
      </c>
      <c r="BI27">
        <f t="shared" si="10"/>
        <v>17.197064284787512</v>
      </c>
      <c r="BJ27">
        <f t="shared" si="10"/>
        <v>17.195266756244688</v>
      </c>
      <c r="BK27">
        <f t="shared" si="10"/>
        <v>17.256223007260719</v>
      </c>
      <c r="BL27">
        <f t="shared" si="8"/>
        <v>17.751710837571842</v>
      </c>
    </row>
    <row r="28" spans="1:66">
      <c r="A28" s="82" t="s">
        <v>119</v>
      </c>
      <c r="B28" s="85" t="s">
        <v>67</v>
      </c>
      <c r="C28" s="82">
        <v>28692.483</v>
      </c>
      <c r="D28" s="82" t="s">
        <v>112</v>
      </c>
      <c r="E28" s="44">
        <f t="shared" si="11"/>
        <v>996.00115285135894</v>
      </c>
      <c r="F28" s="44">
        <f t="shared" si="12"/>
        <v>996</v>
      </c>
      <c r="G28" s="44">
        <f t="shared" si="13"/>
        <v>2.7053199992224108E-3</v>
      </c>
      <c r="H28" s="44"/>
      <c r="I28" s="44">
        <f t="shared" si="28"/>
        <v>2.7053199992224108E-3</v>
      </c>
      <c r="J28" s="44"/>
      <c r="K28" s="44"/>
      <c r="L28" s="44"/>
      <c r="M28" s="44"/>
      <c r="N28" s="44"/>
      <c r="O28" s="44"/>
      <c r="P28" s="44">
        <f t="shared" si="29"/>
        <v>1.681776494403308E-2</v>
      </c>
      <c r="Q28" s="47">
        <f t="shared" si="14"/>
        <v>13673.983</v>
      </c>
      <c r="S28" s="45">
        <f t="shared" si="30"/>
        <v>0.1</v>
      </c>
      <c r="Z28">
        <f t="shared" si="15"/>
        <v>996</v>
      </c>
      <c r="AA28" s="44">
        <f t="shared" si="16"/>
        <v>7.0399741996313887E-3</v>
      </c>
      <c r="AB28" s="44">
        <f t="shared" si="17"/>
        <v>1.2483110743624102E-2</v>
      </c>
      <c r="AC28" s="44">
        <f t="shared" si="18"/>
        <v>-1.4112444944810669E-2</v>
      </c>
      <c r="AD28" s="44">
        <f t="shared" si="31"/>
        <v>-4.3346542004089779E-3</v>
      </c>
      <c r="AE28" s="44">
        <f t="shared" si="19"/>
        <v>1.8789227037123196E-6</v>
      </c>
      <c r="AF28">
        <f t="shared" si="32"/>
        <v>-1.4112444944810669E-2</v>
      </c>
      <c r="AG28" s="45"/>
      <c r="AH28">
        <f t="shared" si="20"/>
        <v>-9.7777907444016911E-3</v>
      </c>
      <c r="AI28">
        <f t="shared" si="21"/>
        <v>1.5066649410937256</v>
      </c>
      <c r="AJ28">
        <f t="shared" si="22"/>
        <v>-0.47932645374242394</v>
      </c>
      <c r="AK28">
        <f t="shared" si="23"/>
        <v>0.23038655943894903</v>
      </c>
      <c r="AL28">
        <f t="shared" si="24"/>
        <v>0.42676539859463847</v>
      </c>
      <c r="AM28">
        <f t="shared" si="25"/>
        <v>0.21668138376188947</v>
      </c>
      <c r="AN28" s="44">
        <f t="shared" si="26"/>
        <v>6.5134593909426179</v>
      </c>
      <c r="AO28" s="44">
        <f t="shared" si="26"/>
        <v>6.5119354421667008</v>
      </c>
      <c r="AP28" s="44">
        <f t="shared" si="26"/>
        <v>6.5091250939373753</v>
      </c>
      <c r="AQ28" s="44">
        <f t="shared" si="26"/>
        <v>6.5039472065884851</v>
      </c>
      <c r="AR28" s="44">
        <f t="shared" si="26"/>
        <v>6.4944228995843147</v>
      </c>
      <c r="AS28" s="44">
        <f t="shared" si="26"/>
        <v>6.4769536892796147</v>
      </c>
      <c r="AT28" s="44">
        <f t="shared" si="26"/>
        <v>6.4450630834250227</v>
      </c>
      <c r="AU28" s="44">
        <f t="shared" si="27"/>
        <v>6.3872478617776132</v>
      </c>
      <c r="AW28" s="19">
        <v>5200</v>
      </c>
      <c r="AX28" s="106">
        <f t="shared" si="0"/>
        <v>9.0472845379056741E-2</v>
      </c>
      <c r="AY28">
        <f t="shared" si="1"/>
        <v>0.10301813113454582</v>
      </c>
      <c r="AZ28">
        <f t="shared" si="2"/>
        <v>-1.2545285755489083E-2</v>
      </c>
      <c r="BA28">
        <f t="shared" si="3"/>
        <v>0.98853521134522593</v>
      </c>
      <c r="BB28">
        <f t="shared" si="4"/>
        <v>-0.58391584157834209</v>
      </c>
      <c r="BC28">
        <f t="shared" si="5"/>
        <v>-1.5913962188313935</v>
      </c>
      <c r="BD28">
        <f t="shared" si="6"/>
        <v>-1.0208150217226508</v>
      </c>
      <c r="BE28">
        <f t="shared" si="10"/>
        <v>17.851816613072437</v>
      </c>
      <c r="BF28">
        <f t="shared" si="10"/>
        <v>17.852213207703119</v>
      </c>
      <c r="BG28">
        <f t="shared" si="10"/>
        <v>17.853525242405585</v>
      </c>
      <c r="BH28">
        <f t="shared" si="10"/>
        <v>17.857846980970528</v>
      </c>
      <c r="BI28">
        <f t="shared" si="10"/>
        <v>17.87188512465724</v>
      </c>
      <c r="BJ28">
        <f t="shared" si="10"/>
        <v>17.915604792380847</v>
      </c>
      <c r="BK28">
        <f t="shared" si="10"/>
        <v>18.037902802754793</v>
      </c>
      <c r="BL28">
        <f t="shared" si="8"/>
        <v>18.319366330868256</v>
      </c>
    </row>
    <row r="29" spans="1:66">
      <c r="A29" s="82" t="s">
        <v>119</v>
      </c>
      <c r="B29" s="85" t="s">
        <v>67</v>
      </c>
      <c r="C29" s="82">
        <v>28753.487000000001</v>
      </c>
      <c r="D29" s="82" t="s">
        <v>112</v>
      </c>
      <c r="E29" s="44">
        <f t="shared" si="11"/>
        <v>1021.9975393434095</v>
      </c>
      <c r="F29" s="44">
        <f t="shared" si="12"/>
        <v>1022</v>
      </c>
      <c r="G29" s="44">
        <f t="shared" si="13"/>
        <v>-5.7742600001802202E-3</v>
      </c>
      <c r="H29" s="44"/>
      <c r="I29" s="44">
        <f t="shared" si="28"/>
        <v>-5.7742600001802202E-3</v>
      </c>
      <c r="J29" s="44"/>
      <c r="K29" s="44"/>
      <c r="L29" s="44"/>
      <c r="M29" s="44"/>
      <c r="N29" s="44"/>
      <c r="O29" s="44"/>
      <c r="P29" s="44">
        <f t="shared" si="29"/>
        <v>1.73538669940221E-2</v>
      </c>
      <c r="Q29" s="47">
        <f t="shared" si="14"/>
        <v>13734.987000000001</v>
      </c>
      <c r="S29" s="45">
        <f t="shared" si="30"/>
        <v>0.1</v>
      </c>
      <c r="Z29">
        <f t="shared" si="15"/>
        <v>1022</v>
      </c>
      <c r="AA29" s="44">
        <f t="shared" si="16"/>
        <v>9.2270088892562278E-3</v>
      </c>
      <c r="AB29" s="44">
        <f t="shared" si="17"/>
        <v>2.3525981045856518E-3</v>
      </c>
      <c r="AC29" s="44">
        <f t="shared" si="18"/>
        <v>-2.312812699420232E-2</v>
      </c>
      <c r="AD29" s="44">
        <f t="shared" si="31"/>
        <v>-1.5001268889436448E-2</v>
      </c>
      <c r="AE29" s="44">
        <f t="shared" si="19"/>
        <v>2.2503806829317385E-5</v>
      </c>
      <c r="AF29">
        <f t="shared" si="32"/>
        <v>-2.312812699420232E-2</v>
      </c>
      <c r="AG29" s="45"/>
      <c r="AH29">
        <f t="shared" si="20"/>
        <v>-8.126858104765872E-3</v>
      </c>
      <c r="AI29">
        <f t="shared" si="21"/>
        <v>1.4245464263708048</v>
      </c>
      <c r="AJ29">
        <f t="shared" si="22"/>
        <v>-0.22158674176853396</v>
      </c>
      <c r="AK29">
        <f t="shared" si="23"/>
        <v>0.35992729982512273</v>
      </c>
      <c r="AL29">
        <f t="shared" si="24"/>
        <v>0.70321113228740006</v>
      </c>
      <c r="AM29">
        <f t="shared" si="25"/>
        <v>0.3668490644817628</v>
      </c>
      <c r="AN29" s="44">
        <f t="shared" si="26"/>
        <v>6.6698871434387197</v>
      </c>
      <c r="AO29" s="44">
        <f t="shared" si="26"/>
        <v>6.6678234554569835</v>
      </c>
      <c r="AP29" s="44">
        <f t="shared" si="26"/>
        <v>6.6638266478404358</v>
      </c>
      <c r="AQ29" s="44">
        <f t="shared" si="26"/>
        <v>6.656103974771943</v>
      </c>
      <c r="AR29" s="44">
        <f t="shared" si="26"/>
        <v>6.6412474632321779</v>
      </c>
      <c r="AS29" s="44">
        <f t="shared" si="26"/>
        <v>6.6128943016098969</v>
      </c>
      <c r="AT29" s="44">
        <f t="shared" si="26"/>
        <v>6.5595150274379073</v>
      </c>
      <c r="AU29" s="44">
        <f t="shared" si="27"/>
        <v>6.4610430759061472</v>
      </c>
      <c r="AW29" s="19">
        <v>5400</v>
      </c>
      <c r="AX29" s="106">
        <f t="shared" si="0"/>
        <v>9.5985281511628259E-2</v>
      </c>
      <c r="AY29">
        <f t="shared" si="1"/>
        <v>0.10709477321198979</v>
      </c>
      <c r="AZ29">
        <f t="shared" si="2"/>
        <v>-1.1109491700361535E-2</v>
      </c>
      <c r="BA29">
        <f t="shared" si="3"/>
        <v>1.5497900460871965</v>
      </c>
      <c r="BB29">
        <f t="shared" si="4"/>
        <v>-0.69630049642228997</v>
      </c>
      <c r="BC29">
        <f t="shared" si="5"/>
        <v>0.15642227708015558</v>
      </c>
      <c r="BD29">
        <f t="shared" si="6"/>
        <v>7.8371001750854929E-2</v>
      </c>
      <c r="BE29">
        <f t="shared" si="10"/>
        <v>18.933164493439023</v>
      </c>
      <c r="BF29">
        <f t="shared" si="10"/>
        <v>18.932554303576001</v>
      </c>
      <c r="BG29">
        <f t="shared" si="10"/>
        <v>18.931454257264317</v>
      </c>
      <c r="BH29">
        <f t="shared" si="10"/>
        <v>18.929471350940435</v>
      </c>
      <c r="BI29">
        <f t="shared" si="10"/>
        <v>18.925897820876067</v>
      </c>
      <c r="BJ29">
        <f t="shared" si="10"/>
        <v>18.919460154241523</v>
      </c>
      <c r="BK29">
        <f t="shared" si="10"/>
        <v>18.907869921108343</v>
      </c>
      <c r="BL29">
        <f t="shared" si="8"/>
        <v>18.88702182416467</v>
      </c>
    </row>
    <row r="30" spans="1:66">
      <c r="A30" s="82" t="s">
        <v>119</v>
      </c>
      <c r="B30" s="85" t="s">
        <v>67</v>
      </c>
      <c r="C30" s="82">
        <v>36788.464999999997</v>
      </c>
      <c r="D30" s="82" t="s">
        <v>112</v>
      </c>
      <c r="E30" s="44">
        <f t="shared" si="11"/>
        <v>4446.0417584621609</v>
      </c>
      <c r="F30" s="44">
        <f t="shared" si="12"/>
        <v>4446</v>
      </c>
      <c r="G30" s="44">
        <f t="shared" si="13"/>
        <v>9.7991819995513652E-2</v>
      </c>
      <c r="H30" s="44"/>
      <c r="I30" s="44">
        <f t="shared" si="28"/>
        <v>9.7991819995513652E-2</v>
      </c>
      <c r="J30" s="44"/>
      <c r="K30" s="44"/>
      <c r="L30" s="44"/>
      <c r="M30" s="44"/>
      <c r="N30" s="44"/>
      <c r="O30" s="44"/>
      <c r="P30" s="44">
        <f t="shared" si="29"/>
        <v>8.7629401414711788E-2</v>
      </c>
      <c r="Q30" s="47">
        <f t="shared" si="14"/>
        <v>21769.964999999997</v>
      </c>
      <c r="S30" s="45">
        <f t="shared" si="30"/>
        <v>0.1</v>
      </c>
      <c r="Z30">
        <f t="shared" si="15"/>
        <v>4446</v>
      </c>
      <c r="AA30" s="44">
        <f t="shared" si="16"/>
        <v>9.6671837852827E-2</v>
      </c>
      <c r="AB30" s="44">
        <f t="shared" si="17"/>
        <v>8.894938355739844E-2</v>
      </c>
      <c r="AC30" s="44">
        <f t="shared" si="18"/>
        <v>1.0362418580801863E-2</v>
      </c>
      <c r="AD30" s="44">
        <f t="shared" si="31"/>
        <v>1.3199821426866515E-3</v>
      </c>
      <c r="AE30" s="44">
        <f t="shared" si="19"/>
        <v>1.7423528570116437E-7</v>
      </c>
      <c r="AF30">
        <f t="shared" si="32"/>
        <v>1.0362418580801863E-2</v>
      </c>
      <c r="AG30" s="45"/>
      <c r="AH30">
        <f t="shared" si="20"/>
        <v>9.0424364381152134E-3</v>
      </c>
      <c r="AI30">
        <f t="shared" si="21"/>
        <v>0.45073448667232452</v>
      </c>
      <c r="AJ30">
        <f t="shared" si="22"/>
        <v>0.69202646528651479</v>
      </c>
      <c r="AK30">
        <f t="shared" si="23"/>
        <v>-8.9970690630393563E-2</v>
      </c>
      <c r="AL30">
        <f t="shared" si="24"/>
        <v>-2.9792326830819689</v>
      </c>
      <c r="AM30">
        <f t="shared" si="25"/>
        <v>-12.291235347561036</v>
      </c>
      <c r="AN30" s="44">
        <f t="shared" si="26"/>
        <v>16.010505157305307</v>
      </c>
      <c r="AO30" s="44">
        <f t="shared" si="26"/>
        <v>16.016093784144765</v>
      </c>
      <c r="AP30" s="44">
        <f t="shared" si="26"/>
        <v>16.005574007135817</v>
      </c>
      <c r="AQ30" s="44">
        <f t="shared" si="26"/>
        <v>16.025405256365278</v>
      </c>
      <c r="AR30" s="44">
        <f t="shared" si="26"/>
        <v>15.9881209433757</v>
      </c>
      <c r="AS30" s="44">
        <f t="shared" si="26"/>
        <v>16.058598826740887</v>
      </c>
      <c r="AT30" s="44">
        <f t="shared" si="26"/>
        <v>15.926569572043924</v>
      </c>
      <c r="AU30" s="44">
        <f t="shared" si="27"/>
        <v>16.179305121140771</v>
      </c>
      <c r="AW30" s="19">
        <v>5600</v>
      </c>
      <c r="AX30" s="106">
        <f t="shared" si="0"/>
        <v>0.11239494518832427</v>
      </c>
      <c r="AY30">
        <f t="shared" si="1"/>
        <v>0.11116921441105816</v>
      </c>
      <c r="AZ30">
        <f t="shared" si="2"/>
        <v>1.2257307772661032E-3</v>
      </c>
      <c r="BA30">
        <f t="shared" si="3"/>
        <v>0.92240821957208463</v>
      </c>
      <c r="BB30">
        <f t="shared" si="4"/>
        <v>0.70612179405352538</v>
      </c>
      <c r="BC30">
        <f t="shared" si="5"/>
        <v>1.7106586451146146</v>
      </c>
      <c r="BD30">
        <f t="shared" si="6"/>
        <v>1.1506425740661774</v>
      </c>
      <c r="BE30">
        <f t="shared" si="10"/>
        <v>19.951042057310548</v>
      </c>
      <c r="BF30">
        <f t="shared" si="10"/>
        <v>19.950871536752981</v>
      </c>
      <c r="BG30">
        <f t="shared" si="10"/>
        <v>19.950194814466375</v>
      </c>
      <c r="BH30">
        <f t="shared" si="10"/>
        <v>19.947518031892141</v>
      </c>
      <c r="BI30">
        <f t="shared" si="10"/>
        <v>19.937064327801476</v>
      </c>
      <c r="BJ30">
        <f t="shared" si="10"/>
        <v>19.898084174053416</v>
      </c>
      <c r="BK30">
        <f t="shared" si="10"/>
        <v>19.771297568155582</v>
      </c>
      <c r="BL30">
        <f t="shared" si="8"/>
        <v>19.454677317461087</v>
      </c>
    </row>
    <row r="31" spans="1:66">
      <c r="A31" s="82" t="s">
        <v>119</v>
      </c>
      <c r="B31" s="85" t="s">
        <v>67</v>
      </c>
      <c r="C31" s="82">
        <v>36868.260999999999</v>
      </c>
      <c r="D31" s="82" t="s">
        <v>112</v>
      </c>
      <c r="E31" s="44">
        <f t="shared" si="11"/>
        <v>4480.0462115557239</v>
      </c>
      <c r="F31" s="44">
        <f t="shared" si="12"/>
        <v>4480</v>
      </c>
      <c r="G31" s="44">
        <f t="shared" si="13"/>
        <v>0.10844159999396652</v>
      </c>
      <c r="H31" s="44"/>
      <c r="I31" s="44">
        <f t="shared" si="28"/>
        <v>0.10844159999396652</v>
      </c>
      <c r="J31" s="44"/>
      <c r="K31" s="44"/>
      <c r="L31" s="44"/>
      <c r="M31" s="44"/>
      <c r="N31" s="44"/>
      <c r="O31" s="44"/>
      <c r="P31" s="44">
        <f t="shared" si="29"/>
        <v>8.8323996382797587E-2</v>
      </c>
      <c r="Q31" s="47">
        <f t="shared" si="14"/>
        <v>21849.760999999999</v>
      </c>
      <c r="S31" s="45">
        <f t="shared" si="30"/>
        <v>0.1</v>
      </c>
      <c r="Z31">
        <f t="shared" si="15"/>
        <v>4480</v>
      </c>
      <c r="AA31" s="44">
        <f t="shared" si="16"/>
        <v>9.6684122667235764E-2</v>
      </c>
      <c r="AB31" s="44">
        <f t="shared" si="17"/>
        <v>0.10008147370952834</v>
      </c>
      <c r="AC31" s="44">
        <f t="shared" si="18"/>
        <v>2.0117603611168933E-2</v>
      </c>
      <c r="AD31" s="44">
        <f t="shared" si="31"/>
        <v>1.1757477326730756E-2</v>
      </c>
      <c r="AE31" s="44">
        <f t="shared" si="19"/>
        <v>1.3823827308858781E-5</v>
      </c>
      <c r="AF31">
        <f t="shared" si="32"/>
        <v>2.0117603611168933E-2</v>
      </c>
      <c r="AG31" s="45"/>
      <c r="AH31">
        <f t="shared" si="20"/>
        <v>8.3601262844381716E-3</v>
      </c>
      <c r="AI31">
        <f t="shared" si="21"/>
        <v>0.45415749127974869</v>
      </c>
      <c r="AJ31">
        <f t="shared" si="22"/>
        <v>0.66676443723413847</v>
      </c>
      <c r="AK31">
        <f t="shared" si="23"/>
        <v>-0.10882685779534067</v>
      </c>
      <c r="AL31">
        <f t="shared" si="24"/>
        <v>-2.9447989950159905</v>
      </c>
      <c r="AM31">
        <f t="shared" si="25"/>
        <v>-10.130108969851634</v>
      </c>
      <c r="AN31" s="44">
        <f t="shared" si="26"/>
        <v>16.073740849379423</v>
      </c>
      <c r="AO31" s="44">
        <f t="shared" si="26"/>
        <v>16.079497350531813</v>
      </c>
      <c r="AP31" s="44">
        <f t="shared" si="26"/>
        <v>16.068421167940024</v>
      </c>
      <c r="AQ31" s="44">
        <f t="shared" si="26"/>
        <v>16.089775679684969</v>
      </c>
      <c r="AR31" s="44">
        <f t="shared" si="26"/>
        <v>16.048757745098047</v>
      </c>
      <c r="AS31" s="44">
        <f t="shared" si="26"/>
        <v>16.128150770477944</v>
      </c>
      <c r="AT31" s="44">
        <f t="shared" si="26"/>
        <v>15.97646653618073</v>
      </c>
      <c r="AU31" s="44">
        <f t="shared" si="27"/>
        <v>16.275806555001161</v>
      </c>
      <c r="AW31" s="19">
        <v>5800</v>
      </c>
      <c r="AX31" s="106">
        <f t="shared" si="0"/>
        <v>0.12427903520387484</v>
      </c>
      <c r="AY31">
        <f t="shared" si="1"/>
        <v>0.11524145473175094</v>
      </c>
      <c r="AZ31">
        <f t="shared" si="2"/>
        <v>9.0375804721238972E-3</v>
      </c>
      <c r="BA31">
        <f t="shared" si="3"/>
        <v>0.63652143848725484</v>
      </c>
      <c r="BB31">
        <f t="shared" si="4"/>
        <v>0.97696646085956196</v>
      </c>
      <c r="BC31">
        <f t="shared" si="5"/>
        <v>2.2824022677459892</v>
      </c>
      <c r="BD31">
        <f t="shared" si="6"/>
        <v>2.1827810044275853</v>
      </c>
      <c r="BE31">
        <f t="shared" si="10"/>
        <v>20.572489352760385</v>
      </c>
      <c r="BF31">
        <f t="shared" si="10"/>
        <v>20.572489504900354</v>
      </c>
      <c r="BG31">
        <f t="shared" si="10"/>
        <v>20.572487701238511</v>
      </c>
      <c r="BH31">
        <f t="shared" si="10"/>
        <v>20.572509082788194</v>
      </c>
      <c r="BI31">
        <f t="shared" si="10"/>
        <v>20.572255422593823</v>
      </c>
      <c r="BJ31">
        <f t="shared" si="10"/>
        <v>20.575238161454902</v>
      </c>
      <c r="BK31">
        <f t="shared" si="10"/>
        <v>20.535410200983129</v>
      </c>
      <c r="BL31">
        <f t="shared" si="8"/>
        <v>20.022332810757501</v>
      </c>
    </row>
    <row r="32" spans="1:66">
      <c r="A32" s="82" t="s">
        <v>152</v>
      </c>
      <c r="B32" s="85" t="s">
        <v>67</v>
      </c>
      <c r="C32" s="82">
        <v>44166.347000000002</v>
      </c>
      <c r="D32" s="82" t="s">
        <v>112</v>
      </c>
      <c r="E32" s="44">
        <f t="shared" si="11"/>
        <v>7590.0695593398141</v>
      </c>
      <c r="F32" s="44">
        <f t="shared" si="12"/>
        <v>7590</v>
      </c>
      <c r="G32" s="44">
        <f t="shared" si="13"/>
        <v>0.1632303000005777</v>
      </c>
      <c r="H32" s="44"/>
      <c r="I32" s="44">
        <f t="shared" si="28"/>
        <v>0.1632303000005777</v>
      </c>
      <c r="J32" s="44"/>
      <c r="K32" s="44"/>
      <c r="L32" s="44"/>
      <c r="M32" s="44"/>
      <c r="N32" s="44"/>
      <c r="O32" s="44"/>
      <c r="P32" s="44">
        <f t="shared" si="29"/>
        <v>0.1515900087411797</v>
      </c>
      <c r="Q32" s="47">
        <f t="shared" si="14"/>
        <v>29147.847000000002</v>
      </c>
      <c r="S32" s="45">
        <f t="shared" si="30"/>
        <v>0.1</v>
      </c>
      <c r="Z32">
        <f t="shared" si="15"/>
        <v>7590</v>
      </c>
      <c r="AA32" s="44">
        <f t="shared" si="16"/>
        <v>0.13936321453025341</v>
      </c>
      <c r="AB32" s="44">
        <f t="shared" si="17"/>
        <v>0.17545709421150399</v>
      </c>
      <c r="AC32" s="44">
        <f t="shared" si="18"/>
        <v>1.1640291259398E-2</v>
      </c>
      <c r="AD32" s="44">
        <f t="shared" si="31"/>
        <v>2.386708547032429E-2</v>
      </c>
      <c r="AE32" s="44">
        <f t="shared" si="19"/>
        <v>5.6963776884776491E-5</v>
      </c>
      <c r="AF32">
        <f t="shared" si="32"/>
        <v>1.1640291259398E-2</v>
      </c>
      <c r="AG32" s="45"/>
      <c r="AH32">
        <f t="shared" si="20"/>
        <v>-1.22267942109263E-2</v>
      </c>
      <c r="AI32">
        <f t="shared" si="21"/>
        <v>1.5522480342115832</v>
      </c>
      <c r="AJ32">
        <f t="shared" si="22"/>
        <v>-0.86820651527174175</v>
      </c>
      <c r="AK32">
        <f t="shared" si="23"/>
        <v>-6.93501118461025E-2</v>
      </c>
      <c r="AL32">
        <f t="shared" si="24"/>
        <v>-0.12492389805661613</v>
      </c>
      <c r="AM32">
        <f t="shared" si="25"/>
        <v>-6.2543307660988368E-2</v>
      </c>
      <c r="AN32" s="44">
        <f t="shared" si="26"/>
        <v>25.066004008280686</v>
      </c>
      <c r="AO32" s="44">
        <f t="shared" si="26"/>
        <v>25.066493657627777</v>
      </c>
      <c r="AP32" s="44">
        <f t="shared" si="26"/>
        <v>25.06737530397038</v>
      </c>
      <c r="AQ32" s="44">
        <f t="shared" si="26"/>
        <v>25.06896263926312</v>
      </c>
      <c r="AR32" s="44">
        <f t="shared" si="26"/>
        <v>25.071820109419292</v>
      </c>
      <c r="AS32" s="44">
        <f t="shared" si="26"/>
        <v>25.076962796469715</v>
      </c>
      <c r="AT32" s="44">
        <f t="shared" si="26"/>
        <v>25.086214639407434</v>
      </c>
      <c r="AU32" s="44">
        <f t="shared" si="27"/>
        <v>25.102849475760415</v>
      </c>
      <c r="AW32" s="19">
        <v>6000</v>
      </c>
      <c r="AX32" s="106">
        <f t="shared" si="0"/>
        <v>0.13213118063695081</v>
      </c>
      <c r="AY32">
        <f t="shared" si="1"/>
        <v>0.11931149417406811</v>
      </c>
      <c r="AZ32">
        <f t="shared" si="2"/>
        <v>1.2819686462882712E-2</v>
      </c>
      <c r="BA32">
        <f t="shared" si="3"/>
        <v>0.52117183196835049</v>
      </c>
      <c r="BB32">
        <f t="shared" si="4"/>
        <v>0.99404388912368813</v>
      </c>
      <c r="BC32">
        <f t="shared" si="5"/>
        <v>2.6066461924609485</v>
      </c>
      <c r="BD32">
        <f t="shared" si="6"/>
        <v>3.6491060016319219</v>
      </c>
      <c r="BE32">
        <f t="shared" si="10"/>
        <v>21.042455213798167</v>
      </c>
      <c r="BF32">
        <f t="shared" si="10"/>
        <v>21.041976806179569</v>
      </c>
      <c r="BG32">
        <f t="shared" si="10"/>
        <v>21.043451258440722</v>
      </c>
      <c r="BH32">
        <f t="shared" si="10"/>
        <v>21.038897214217325</v>
      </c>
      <c r="BI32">
        <f t="shared" si="10"/>
        <v>21.05287121752864</v>
      </c>
      <c r="BJ32">
        <f t="shared" si="10"/>
        <v>21.009080472933729</v>
      </c>
      <c r="BK32">
        <f t="shared" si="10"/>
        <v>21.13858464936326</v>
      </c>
      <c r="BL32">
        <f t="shared" si="8"/>
        <v>20.589988304053914</v>
      </c>
    </row>
    <row r="33" spans="1:66">
      <c r="A33" s="82" t="s">
        <v>157</v>
      </c>
      <c r="B33" s="85" t="s">
        <v>67</v>
      </c>
      <c r="C33" s="82">
        <v>45229.383000000002</v>
      </c>
      <c r="D33" s="82" t="s">
        <v>112</v>
      </c>
      <c r="E33" s="44">
        <f t="shared" si="11"/>
        <v>8043.0741936418781</v>
      </c>
      <c r="F33" s="44">
        <f t="shared" si="12"/>
        <v>8043</v>
      </c>
      <c r="G33" s="44">
        <f t="shared" si="13"/>
        <v>0.17410530999768525</v>
      </c>
      <c r="H33" s="44"/>
      <c r="I33" s="44">
        <f t="shared" si="28"/>
        <v>0.17410530999768525</v>
      </c>
      <c r="J33" s="44"/>
      <c r="K33" s="44"/>
      <c r="L33" s="44"/>
      <c r="M33" s="44"/>
      <c r="N33" s="44"/>
      <c r="O33" s="44"/>
      <c r="P33" s="44">
        <f t="shared" si="29"/>
        <v>0.16076087941594572</v>
      </c>
      <c r="Q33" s="47">
        <f t="shared" si="14"/>
        <v>30210.883000000002</v>
      </c>
      <c r="S33" s="45">
        <f t="shared" si="30"/>
        <v>0.1</v>
      </c>
      <c r="Z33">
        <f t="shared" si="15"/>
        <v>8043</v>
      </c>
      <c r="AA33" s="44">
        <f t="shared" si="16"/>
        <v>0.17056274188176215</v>
      </c>
      <c r="AB33" s="44">
        <f t="shared" si="17"/>
        <v>0.16430344753186882</v>
      </c>
      <c r="AC33" s="44">
        <f t="shared" si="18"/>
        <v>1.3344430581739536E-2</v>
      </c>
      <c r="AD33" s="44">
        <f t="shared" si="31"/>
        <v>3.5425681159231004E-3</v>
      </c>
      <c r="AE33" s="44">
        <f t="shared" si="19"/>
        <v>1.2549788855954947E-6</v>
      </c>
      <c r="AF33">
        <f t="shared" si="32"/>
        <v>1.3344430581739536E-2</v>
      </c>
      <c r="AG33" s="45"/>
      <c r="AH33">
        <f t="shared" si="20"/>
        <v>9.8018624658164234E-3</v>
      </c>
      <c r="AI33">
        <f t="shared" si="21"/>
        <v>0.61328508883174493</v>
      </c>
      <c r="AJ33">
        <f t="shared" si="22"/>
        <v>0.98746320654066599</v>
      </c>
      <c r="AK33">
        <f t="shared" si="23"/>
        <v>0.40029852208539751</v>
      </c>
      <c r="AL33">
        <f t="shared" si="24"/>
        <v>2.3389365099023469</v>
      </c>
      <c r="AM33">
        <f t="shared" si="25"/>
        <v>2.3564921645154469</v>
      </c>
      <c r="AN33" s="44">
        <f t="shared" si="26"/>
        <v>26.930855948688958</v>
      </c>
      <c r="AO33" s="44">
        <f t="shared" si="26"/>
        <v>26.930856393514972</v>
      </c>
      <c r="AP33" s="44">
        <f t="shared" si="26"/>
        <v>26.93085284723519</v>
      </c>
      <c r="AQ33" s="44">
        <f t="shared" si="26"/>
        <v>26.930881117677629</v>
      </c>
      <c r="AR33" s="44">
        <f t="shared" si="26"/>
        <v>26.930655653597341</v>
      </c>
      <c r="AS33" s="44">
        <f t="shared" si="26"/>
        <v>26.932447717825305</v>
      </c>
      <c r="AT33" s="44">
        <f t="shared" si="26"/>
        <v>26.917797468913324</v>
      </c>
      <c r="AU33" s="44">
        <f t="shared" si="27"/>
        <v>26.388589168076795</v>
      </c>
      <c r="AW33" s="19">
        <v>6200</v>
      </c>
      <c r="AX33" s="106">
        <f t="shared" si="0"/>
        <v>0.13724333325985577</v>
      </c>
      <c r="AY33">
        <f t="shared" si="1"/>
        <v>0.12337933273800968</v>
      </c>
      <c r="AZ33">
        <f t="shared" si="2"/>
        <v>1.3864000521846095E-2</v>
      </c>
      <c r="BA33">
        <f t="shared" si="3"/>
        <v>0.46750298775195842</v>
      </c>
      <c r="BB33">
        <f t="shared" si="4"/>
        <v>0.93976122914302729</v>
      </c>
      <c r="BC33">
        <f t="shared" si="5"/>
        <v>2.8463140199451824</v>
      </c>
      <c r="BD33">
        <f t="shared" si="6"/>
        <v>6.7239787596624252</v>
      </c>
      <c r="BE33">
        <f t="shared" si="10"/>
        <v>21.447640382040287</v>
      </c>
      <c r="BF33">
        <f t="shared" si="10"/>
        <v>21.443093677125258</v>
      </c>
      <c r="BG33">
        <f t="shared" si="10"/>
        <v>21.452636673006388</v>
      </c>
      <c r="BH33">
        <f t="shared" si="10"/>
        <v>21.432542494172854</v>
      </c>
      <c r="BI33">
        <f t="shared" si="10"/>
        <v>21.474576873412747</v>
      </c>
      <c r="BJ33">
        <f t="shared" si="10"/>
        <v>21.385343626039226</v>
      </c>
      <c r="BK33">
        <f t="shared" si="10"/>
        <v>21.569679599619828</v>
      </c>
      <c r="BL33">
        <f t="shared" si="8"/>
        <v>21.157643797350332</v>
      </c>
    </row>
    <row r="34" spans="1:66">
      <c r="A34" s="82" t="s">
        <v>162</v>
      </c>
      <c r="B34" s="85" t="s">
        <v>67</v>
      </c>
      <c r="C34" s="82">
        <v>45229.385000000002</v>
      </c>
      <c r="D34" s="82" t="s">
        <v>112</v>
      </c>
      <c r="E34" s="44">
        <f t="shared" si="11"/>
        <v>8043.0750459265309</v>
      </c>
      <c r="F34" s="44">
        <f t="shared" si="12"/>
        <v>8043</v>
      </c>
      <c r="G34" s="44">
        <f t="shared" si="13"/>
        <v>0.17610530999809271</v>
      </c>
      <c r="H34" s="44"/>
      <c r="I34" s="44">
        <f t="shared" si="28"/>
        <v>0.17610530999809271</v>
      </c>
      <c r="J34" s="44"/>
      <c r="K34" s="44"/>
      <c r="L34" s="44"/>
      <c r="M34" s="44"/>
      <c r="N34" s="44"/>
      <c r="O34" s="44"/>
      <c r="P34" s="44">
        <f t="shared" si="29"/>
        <v>0.16076087941594572</v>
      </c>
      <c r="Q34" s="47">
        <f t="shared" si="14"/>
        <v>30210.885000000002</v>
      </c>
      <c r="S34" s="45">
        <f t="shared" si="30"/>
        <v>0.1</v>
      </c>
      <c r="Z34">
        <f t="shared" si="15"/>
        <v>8043</v>
      </c>
      <c r="AA34" s="44">
        <f t="shared" si="16"/>
        <v>0.17056274188176215</v>
      </c>
      <c r="AB34" s="44">
        <f t="shared" si="17"/>
        <v>0.16630344753227627</v>
      </c>
      <c r="AC34" s="44">
        <f t="shared" si="18"/>
        <v>1.534443058214699E-2</v>
      </c>
      <c r="AD34" s="44">
        <f t="shared" si="31"/>
        <v>5.542568116330554E-3</v>
      </c>
      <c r="AE34" s="44">
        <f t="shared" si="19"/>
        <v>3.0720061324164029E-6</v>
      </c>
      <c r="AF34">
        <f t="shared" si="32"/>
        <v>1.534443058214699E-2</v>
      </c>
      <c r="AG34" s="45"/>
      <c r="AH34">
        <f t="shared" si="20"/>
        <v>9.8018624658164234E-3</v>
      </c>
      <c r="AI34">
        <f t="shared" si="21"/>
        <v>0.61328508883174493</v>
      </c>
      <c r="AJ34">
        <f t="shared" si="22"/>
        <v>0.98746320654066599</v>
      </c>
      <c r="AK34">
        <f t="shared" si="23"/>
        <v>0.40029852208539751</v>
      </c>
      <c r="AL34">
        <f t="shared" si="24"/>
        <v>2.3389365099023469</v>
      </c>
      <c r="AM34">
        <f t="shared" si="25"/>
        <v>2.3564921645154469</v>
      </c>
      <c r="AN34" s="44">
        <f t="shared" si="26"/>
        <v>26.930855948688958</v>
      </c>
      <c r="AO34" s="44">
        <f t="shared" si="26"/>
        <v>26.930856393514972</v>
      </c>
      <c r="AP34" s="44">
        <f t="shared" si="26"/>
        <v>26.93085284723519</v>
      </c>
      <c r="AQ34" s="44">
        <f t="shared" si="26"/>
        <v>26.930881117677629</v>
      </c>
      <c r="AR34" s="44">
        <f t="shared" si="26"/>
        <v>26.930655653597341</v>
      </c>
      <c r="AS34" s="44">
        <f t="shared" si="26"/>
        <v>26.932447717825305</v>
      </c>
      <c r="AT34" s="44">
        <f t="shared" si="26"/>
        <v>26.917797468913324</v>
      </c>
      <c r="AU34" s="44">
        <f t="shared" si="27"/>
        <v>26.388589168076795</v>
      </c>
      <c r="AW34" s="19">
        <v>6400</v>
      </c>
      <c r="AX34" s="106">
        <f t="shared" si="0"/>
        <v>0.14027898870140032</v>
      </c>
      <c r="AY34">
        <f t="shared" si="1"/>
        <v>0.12744497042357564</v>
      </c>
      <c r="AZ34">
        <f t="shared" si="2"/>
        <v>1.2834018277824683E-2</v>
      </c>
      <c r="BA34">
        <f t="shared" si="3"/>
        <v>0.44570341761352206</v>
      </c>
      <c r="BB34">
        <f t="shared" si="4"/>
        <v>0.85073020329052973</v>
      </c>
      <c r="BC34">
        <f t="shared" si="5"/>
        <v>3.0508721445668066</v>
      </c>
      <c r="BD34">
        <f t="shared" si="6"/>
        <v>22.030609523004667</v>
      </c>
      <c r="BE34">
        <f t="shared" ref="BE34:BK70" si="33">$BL34+$AB$7*SIN(BF34)</f>
        <v>21.821464462837387</v>
      </c>
      <c r="BF34">
        <f t="shared" si="33"/>
        <v>21.817500174063579</v>
      </c>
      <c r="BG34">
        <f t="shared" si="33"/>
        <v>21.824726924067722</v>
      </c>
      <c r="BH34">
        <f t="shared" si="33"/>
        <v>21.811545966877265</v>
      </c>
      <c r="BI34">
        <f t="shared" si="33"/>
        <v>21.835564885245553</v>
      </c>
      <c r="BJ34">
        <f t="shared" si="33"/>
        <v>21.791718411181872</v>
      </c>
      <c r="BK34">
        <f t="shared" si="33"/>
        <v>21.871530316534859</v>
      </c>
      <c r="BL34">
        <f t="shared" si="8"/>
        <v>21.725299290646745</v>
      </c>
    </row>
    <row r="35" spans="1:66">
      <c r="A35" s="82" t="s">
        <v>167</v>
      </c>
      <c r="B35" s="85" t="s">
        <v>67</v>
      </c>
      <c r="C35" s="82">
        <v>45933.377</v>
      </c>
      <c r="D35" s="82" t="s">
        <v>112</v>
      </c>
      <c r="E35" s="44">
        <f t="shared" si="11"/>
        <v>8343.0758347159772</v>
      </c>
      <c r="F35" s="44">
        <f t="shared" si="12"/>
        <v>8343</v>
      </c>
      <c r="G35" s="44">
        <f t="shared" si="13"/>
        <v>0.17795630999899004</v>
      </c>
      <c r="H35" s="44"/>
      <c r="I35" s="44">
        <f t="shared" si="28"/>
        <v>0.17795630999899004</v>
      </c>
      <c r="J35" s="44"/>
      <c r="K35" s="44"/>
      <c r="L35" s="44"/>
      <c r="M35" s="44"/>
      <c r="N35" s="44"/>
      <c r="O35" s="44"/>
      <c r="P35" s="44">
        <f t="shared" si="29"/>
        <v>0.16682808897355708</v>
      </c>
      <c r="Q35" s="47">
        <f t="shared" si="14"/>
        <v>30914.877</v>
      </c>
      <c r="S35" s="45">
        <f t="shared" si="30"/>
        <v>0.1</v>
      </c>
      <c r="Z35">
        <f t="shared" si="15"/>
        <v>8343</v>
      </c>
      <c r="AA35" s="44">
        <f t="shared" si="16"/>
        <v>0.18058650849189367</v>
      </c>
      <c r="AB35" s="44">
        <f t="shared" si="17"/>
        <v>0.16419789048065345</v>
      </c>
      <c r="AC35" s="44">
        <f t="shared" si="18"/>
        <v>1.1128221025432955E-2</v>
      </c>
      <c r="AD35" s="44">
        <f t="shared" si="31"/>
        <v>-2.6301984929036348E-3</v>
      </c>
      <c r="AE35" s="44">
        <f t="shared" si="19"/>
        <v>6.9179441120725524E-7</v>
      </c>
      <c r="AF35">
        <f t="shared" si="32"/>
        <v>1.1128221025432955E-2</v>
      </c>
      <c r="AG35" s="45"/>
      <c r="AH35">
        <f t="shared" si="20"/>
        <v>1.3758419518336593E-2</v>
      </c>
      <c r="AI35">
        <f t="shared" si="21"/>
        <v>0.48198044987362365</v>
      </c>
      <c r="AJ35">
        <f t="shared" si="22"/>
        <v>0.96385182337519915</v>
      </c>
      <c r="AK35">
        <f t="shared" si="23"/>
        <v>0.20357572298899373</v>
      </c>
      <c r="AL35">
        <f t="shared" si="24"/>
        <v>2.7671452531873793</v>
      </c>
      <c r="AM35">
        <f t="shared" si="25"/>
        <v>5.2786498996128923</v>
      </c>
      <c r="AN35" s="44">
        <f t="shared" si="26"/>
        <v>27.592190697636905</v>
      </c>
      <c r="AO35" s="44">
        <f t="shared" si="26"/>
        <v>27.589376300777687</v>
      </c>
      <c r="AP35" s="44">
        <f t="shared" si="26"/>
        <v>27.595888263452981</v>
      </c>
      <c r="AQ35" s="44">
        <f t="shared" si="26"/>
        <v>27.580767788394951</v>
      </c>
      <c r="AR35" s="44">
        <f t="shared" si="26"/>
        <v>27.615598947926891</v>
      </c>
      <c r="AS35" s="44">
        <f t="shared" si="26"/>
        <v>27.533779707658393</v>
      </c>
      <c r="AT35" s="44">
        <f t="shared" si="26"/>
        <v>27.718449274960424</v>
      </c>
      <c r="AU35" s="44">
        <f t="shared" si="27"/>
        <v>27.240072408021415</v>
      </c>
      <c r="AW35" s="19">
        <v>6600</v>
      </c>
      <c r="AX35" s="106">
        <f t="shared" si="0"/>
        <v>0.14164779281168999</v>
      </c>
      <c r="AY35">
        <f t="shared" si="1"/>
        <v>0.13150840723076604</v>
      </c>
      <c r="AZ35">
        <f t="shared" si="2"/>
        <v>1.013938558092394E-2</v>
      </c>
      <c r="BA35">
        <f t="shared" si="3"/>
        <v>0.44637139818254545</v>
      </c>
      <c r="BB35">
        <f t="shared" si="4"/>
        <v>0.73354944536242039</v>
      </c>
      <c r="BC35">
        <f t="shared" si="5"/>
        <v>-3.038470062675529</v>
      </c>
      <c r="BD35">
        <f t="shared" si="6"/>
        <v>-19.377202317610436</v>
      </c>
      <c r="BE35">
        <f t="shared" si="33"/>
        <v>22.183933208165389</v>
      </c>
      <c r="BF35">
        <f t="shared" si="33"/>
        <v>22.188298975634989</v>
      </c>
      <c r="BG35">
        <f t="shared" si="33"/>
        <v>22.180306482768387</v>
      </c>
      <c r="BH35">
        <f t="shared" si="33"/>
        <v>22.194948183923756</v>
      </c>
      <c r="BI35">
        <f t="shared" si="33"/>
        <v>22.168156925134596</v>
      </c>
      <c r="BJ35">
        <f t="shared" si="33"/>
        <v>22.217291667597955</v>
      </c>
      <c r="BK35">
        <f t="shared" si="33"/>
        <v>22.127512405705509</v>
      </c>
      <c r="BL35">
        <f t="shared" si="8"/>
        <v>22.292954783943159</v>
      </c>
    </row>
    <row r="36" spans="1:66">
      <c r="A36" s="82" t="s">
        <v>167</v>
      </c>
      <c r="B36" s="85" t="s">
        <v>67</v>
      </c>
      <c r="C36" s="82">
        <v>46001.438000000002</v>
      </c>
      <c r="D36" s="82" t="s">
        <v>112</v>
      </c>
      <c r="E36" s="44">
        <f t="shared" si="11"/>
        <v>8372.0795076068607</v>
      </c>
      <c r="F36" s="44">
        <f t="shared" si="12"/>
        <v>8372</v>
      </c>
      <c r="G36" s="44">
        <f t="shared" si="13"/>
        <v>0.18657523999718251</v>
      </c>
      <c r="H36" s="44"/>
      <c r="I36" s="44">
        <f t="shared" si="28"/>
        <v>0.18657523999718251</v>
      </c>
      <c r="J36" s="44"/>
      <c r="K36" s="44"/>
      <c r="L36" s="44"/>
      <c r="M36" s="44"/>
      <c r="N36" s="44"/>
      <c r="O36" s="44"/>
      <c r="P36" s="44">
        <f t="shared" si="29"/>
        <v>0.16741432341520224</v>
      </c>
      <c r="Q36" s="47">
        <f t="shared" si="14"/>
        <v>30982.938000000002</v>
      </c>
      <c r="S36" s="45">
        <f t="shared" si="30"/>
        <v>0.1</v>
      </c>
      <c r="Z36">
        <f t="shared" si="15"/>
        <v>8372</v>
      </c>
      <c r="AA36" s="44">
        <f t="shared" si="16"/>
        <v>0.18124866964799791</v>
      </c>
      <c r="AB36" s="44">
        <f t="shared" si="17"/>
        <v>0.17274089376438684</v>
      </c>
      <c r="AC36" s="44">
        <f t="shared" si="18"/>
        <v>1.916091658198027E-2</v>
      </c>
      <c r="AD36" s="44">
        <f t="shared" si="31"/>
        <v>5.3265703491846006E-3</v>
      </c>
      <c r="AE36" s="44">
        <f t="shared" si="19"/>
        <v>2.837235168481256E-6</v>
      </c>
      <c r="AF36">
        <f t="shared" si="32"/>
        <v>1.916091658198027E-2</v>
      </c>
      <c r="AG36" s="45"/>
      <c r="AH36">
        <f t="shared" si="20"/>
        <v>1.3834346232795681E-2</v>
      </c>
      <c r="AI36">
        <f t="shared" si="21"/>
        <v>0.4755371059263005</v>
      </c>
      <c r="AJ36">
        <f t="shared" si="22"/>
        <v>0.95452240945743017</v>
      </c>
      <c r="AK36">
        <f t="shared" si="23"/>
        <v>0.18634914017366519</v>
      </c>
      <c r="AL36">
        <f t="shared" si="24"/>
        <v>2.8001914022035765</v>
      </c>
      <c r="AM36">
        <f t="shared" si="25"/>
        <v>5.8011982918693956</v>
      </c>
      <c r="AN36" s="44">
        <f t="shared" si="26"/>
        <v>27.649542248254612</v>
      </c>
      <c r="AO36" s="44">
        <f t="shared" si="26"/>
        <v>27.64599960059812</v>
      </c>
      <c r="AP36" s="44">
        <f t="shared" si="26"/>
        <v>27.653844942865639</v>
      </c>
      <c r="AQ36" s="44">
        <f t="shared" si="26"/>
        <v>27.636410492301525</v>
      </c>
      <c r="AR36" s="44">
        <f t="shared" si="26"/>
        <v>27.67486436130531</v>
      </c>
      <c r="AS36" s="44">
        <f t="shared" si="26"/>
        <v>27.588532439200463</v>
      </c>
      <c r="AT36" s="44">
        <f t="shared" si="26"/>
        <v>27.775748589244103</v>
      </c>
      <c r="AU36" s="44">
        <f t="shared" si="27"/>
        <v>27.322382454549395</v>
      </c>
      <c r="AW36" s="19">
        <v>6800</v>
      </c>
      <c r="AX36" s="106">
        <f t="shared" si="0"/>
        <v>0.14153727069596705</v>
      </c>
      <c r="AY36">
        <f t="shared" si="1"/>
        <v>0.13556964315958081</v>
      </c>
      <c r="AZ36">
        <f t="shared" si="2"/>
        <v>5.9676275363862346E-3</v>
      </c>
      <c r="BA36">
        <f t="shared" si="3"/>
        <v>0.46979494738112237</v>
      </c>
      <c r="BB36">
        <f t="shared" si="4"/>
        <v>0.57902929577831064</v>
      </c>
      <c r="BC36">
        <f t="shared" si="5"/>
        <v>-2.8324777446871754</v>
      </c>
      <c r="BD36">
        <f t="shared" si="6"/>
        <v>-6.4184844715200198</v>
      </c>
      <c r="BE36">
        <f t="shared" si="33"/>
        <v>22.559185309075175</v>
      </c>
      <c r="BF36">
        <f t="shared" si="33"/>
        <v>22.563441472558495</v>
      </c>
      <c r="BG36">
        <f t="shared" si="33"/>
        <v>22.554371533542025</v>
      </c>
      <c r="BH36">
        <f t="shared" si="33"/>
        <v>22.573764023013091</v>
      </c>
      <c r="BI36">
        <f t="shared" si="33"/>
        <v>22.532585462985718</v>
      </c>
      <c r="BJ36">
        <f t="shared" si="33"/>
        <v>22.621405264993335</v>
      </c>
      <c r="BK36">
        <f t="shared" si="33"/>
        <v>22.435389192423681</v>
      </c>
      <c r="BL36">
        <f t="shared" si="8"/>
        <v>22.860610277239573</v>
      </c>
    </row>
    <row r="37" spans="1:66" s="44" customFormat="1">
      <c r="A37" s="44" t="s">
        <v>57</v>
      </c>
      <c r="B37" s="45"/>
      <c r="C37" s="46">
        <v>46651.451500000003</v>
      </c>
      <c r="D37" s="46"/>
      <c r="E37" s="44">
        <f t="shared" si="11"/>
        <v>8649.0777728198027</v>
      </c>
      <c r="F37" s="44">
        <f t="shared" si="12"/>
        <v>8649</v>
      </c>
      <c r="G37" s="44">
        <f t="shared" si="13"/>
        <v>0.18250432999775512</v>
      </c>
      <c r="I37" s="44">
        <f t="shared" si="28"/>
        <v>0.18250432999775512</v>
      </c>
      <c r="P37" s="44">
        <f t="shared" si="29"/>
        <v>0.17301154119628998</v>
      </c>
      <c r="Q37" s="47">
        <f t="shared" si="14"/>
        <v>31632.951500000003</v>
      </c>
      <c r="S37" s="45">
        <f t="shared" si="30"/>
        <v>0.1</v>
      </c>
      <c r="Z37">
        <f t="shared" si="15"/>
        <v>8649</v>
      </c>
      <c r="AA37" s="44">
        <f t="shared" si="16"/>
        <v>0.18548324906758279</v>
      </c>
      <c r="AB37" s="44">
        <f t="shared" si="17"/>
        <v>0.17003262212646231</v>
      </c>
      <c r="AC37" s="44">
        <f t="shared" si="18"/>
        <v>9.4927888014651463E-3</v>
      </c>
      <c r="AD37" s="44">
        <f t="shared" si="31"/>
        <v>-2.978919069827668E-3</v>
      </c>
      <c r="AE37" s="44">
        <f t="shared" si="19"/>
        <v>8.8739588245829391E-7</v>
      </c>
      <c r="AF37">
        <f t="shared" si="32"/>
        <v>9.4927888014651463E-3</v>
      </c>
      <c r="AG37" s="45"/>
      <c r="AH37">
        <f t="shared" si="20"/>
        <v>1.2471707871292811E-2</v>
      </c>
      <c r="AI37">
        <f t="shared" si="21"/>
        <v>0.44429981459141377</v>
      </c>
      <c r="AJ37">
        <f t="shared" si="22"/>
        <v>0.83219788682679885</v>
      </c>
      <c r="AK37">
        <f t="shared" si="23"/>
        <v>3.137886614407457E-2</v>
      </c>
      <c r="AL37">
        <f t="shared" si="24"/>
        <v>3.0851852965553355</v>
      </c>
      <c r="AM37">
        <f t="shared" si="25"/>
        <v>35.446966117089062</v>
      </c>
      <c r="AN37" s="44">
        <f t="shared" ref="AN37:AT52" si="34">$AU37+$AB$7*SIN(AO37)</f>
        <v>28.168718188629821</v>
      </c>
      <c r="AO37" s="44">
        <f t="shared" si="34"/>
        <v>28.166083692775441</v>
      </c>
      <c r="AP37" s="44">
        <f t="shared" si="34"/>
        <v>28.170843666543711</v>
      </c>
      <c r="AQ37" s="44">
        <f t="shared" si="34"/>
        <v>28.162241615854825</v>
      </c>
      <c r="AR37" s="44">
        <f t="shared" si="34"/>
        <v>28.17778129655586</v>
      </c>
      <c r="AS37" s="44">
        <f t="shared" si="34"/>
        <v>28.149689071449295</v>
      </c>
      <c r="AT37" s="44">
        <f t="shared" si="34"/>
        <v>28.200416723873591</v>
      </c>
      <c r="AU37" s="44">
        <f t="shared" si="27"/>
        <v>28.10858531276493</v>
      </c>
      <c r="AV37"/>
      <c r="AW37" s="19">
        <v>7000</v>
      </c>
      <c r="AX37" s="106">
        <f t="shared" si="0"/>
        <v>0.14014110586978037</v>
      </c>
      <c r="AY37">
        <f t="shared" si="1"/>
        <v>0.13962867821001998</v>
      </c>
      <c r="AZ37">
        <f t="shared" si="2"/>
        <v>5.1242765976038281E-4</v>
      </c>
      <c r="BA37">
        <f t="shared" si="3"/>
        <v>0.52612655533251362</v>
      </c>
      <c r="BB37">
        <f t="shared" si="4"/>
        <v>0.36580094540180474</v>
      </c>
      <c r="BC37">
        <f t="shared" si="5"/>
        <v>-2.5894334060289985</v>
      </c>
      <c r="BD37">
        <f t="shared" si="6"/>
        <v>-3.5296458674764812</v>
      </c>
      <c r="BE37">
        <f t="shared" si="33"/>
        <v>22.967151527701816</v>
      </c>
      <c r="BF37">
        <f t="shared" si="33"/>
        <v>22.967518477522162</v>
      </c>
      <c r="BG37">
        <f t="shared" si="33"/>
        <v>22.966342272152918</v>
      </c>
      <c r="BH37">
        <f t="shared" si="33"/>
        <v>22.970119694731402</v>
      </c>
      <c r="BI37">
        <f t="shared" si="33"/>
        <v>22.958062166424344</v>
      </c>
      <c r="BJ37">
        <f t="shared" si="33"/>
        <v>22.997340668851741</v>
      </c>
      <c r="BK37">
        <f t="shared" si="33"/>
        <v>22.876646070883837</v>
      </c>
      <c r="BL37">
        <f t="shared" si="8"/>
        <v>23.42826577053599</v>
      </c>
      <c r="BM37"/>
      <c r="BN37"/>
    </row>
    <row r="38" spans="1:66">
      <c r="A38" s="82" t="s">
        <v>180</v>
      </c>
      <c r="B38" s="85" t="s">
        <v>67</v>
      </c>
      <c r="C38" s="82">
        <v>46705.42</v>
      </c>
      <c r="D38" s="82" t="s">
        <v>112</v>
      </c>
      <c r="E38" s="44">
        <f t="shared" si="11"/>
        <v>8672.076034973039</v>
      </c>
      <c r="F38" s="44">
        <f t="shared" si="12"/>
        <v>8672</v>
      </c>
      <c r="G38" s="44">
        <f t="shared" si="13"/>
        <v>0.17842623999604257</v>
      </c>
      <c r="H38" s="44"/>
      <c r="I38" s="44">
        <f t="shared" si="28"/>
        <v>0.17842623999604257</v>
      </c>
      <c r="J38" s="44"/>
      <c r="K38" s="44"/>
      <c r="L38" s="44"/>
      <c r="M38" s="44"/>
      <c r="N38" s="44"/>
      <c r="O38" s="44"/>
      <c r="P38" s="44">
        <f t="shared" si="29"/>
        <v>0.17347610230542185</v>
      </c>
      <c r="Q38" s="47">
        <f t="shared" si="14"/>
        <v>31686.92</v>
      </c>
      <c r="S38" s="45">
        <f t="shared" si="30"/>
        <v>0.1</v>
      </c>
      <c r="Z38">
        <f t="shared" si="15"/>
        <v>8672</v>
      </c>
      <c r="AA38" s="44">
        <f t="shared" si="16"/>
        <v>0.18568478873659011</v>
      </c>
      <c r="AB38" s="44">
        <f t="shared" si="17"/>
        <v>0.1662175535648743</v>
      </c>
      <c r="AC38" s="44">
        <f t="shared" si="18"/>
        <v>4.9501376906207206E-3</v>
      </c>
      <c r="AD38" s="44">
        <f t="shared" si="31"/>
        <v>-7.2585487405475435E-3</v>
      </c>
      <c r="AE38" s="44">
        <f t="shared" si="19"/>
        <v>5.2686529818904329E-6</v>
      </c>
      <c r="AF38">
        <f t="shared" si="32"/>
        <v>4.9501376906207206E-3</v>
      </c>
      <c r="AG38" s="45"/>
      <c r="AH38">
        <f t="shared" si="20"/>
        <v>1.2208686431168252E-2</v>
      </c>
      <c r="AI38">
        <f t="shared" si="21"/>
        <v>0.44373916643022271</v>
      </c>
      <c r="AJ38">
        <f t="shared" si="22"/>
        <v>0.81965355148386121</v>
      </c>
      <c r="AK38">
        <f t="shared" si="23"/>
        <v>1.9005639686193915E-2</v>
      </c>
      <c r="AL38">
        <f t="shared" si="24"/>
        <v>3.1074391626622431</v>
      </c>
      <c r="AM38">
        <f t="shared" si="25"/>
        <v>58.553475259833725</v>
      </c>
      <c r="AN38" s="44">
        <f t="shared" si="34"/>
        <v>28.210358829274938</v>
      </c>
      <c r="AO38" s="44">
        <f t="shared" si="34"/>
        <v>28.208720714929864</v>
      </c>
      <c r="AP38" s="44">
        <f t="shared" si="34"/>
        <v>28.21166993003262</v>
      </c>
      <c r="AQ38" s="44">
        <f t="shared" si="34"/>
        <v>28.206359835312067</v>
      </c>
      <c r="AR38" s="44">
        <f t="shared" si="34"/>
        <v>28.215919438259203</v>
      </c>
      <c r="AS38" s="44">
        <f t="shared" si="34"/>
        <v>28.198705132004548</v>
      </c>
      <c r="AT38" s="44">
        <f t="shared" si="34"/>
        <v>28.229690797152156</v>
      </c>
      <c r="AU38" s="44">
        <f t="shared" si="27"/>
        <v>28.173865694494019</v>
      </c>
      <c r="AW38" s="19">
        <v>7200</v>
      </c>
      <c r="AX38" s="106">
        <f t="shared" si="0"/>
        <v>0.13779053956140283</v>
      </c>
      <c r="AY38">
        <f t="shared" si="1"/>
        <v>0.14368551238208355</v>
      </c>
      <c r="AZ38">
        <f t="shared" si="2"/>
        <v>-5.8949728206807136E-3</v>
      </c>
      <c r="BA38">
        <f t="shared" si="3"/>
        <v>0.64753504888330227</v>
      </c>
      <c r="BB38">
        <f t="shared" si="4"/>
        <v>4.1606235872371083E-2</v>
      </c>
      <c r="BC38">
        <f t="shared" si="5"/>
        <v>-2.2565584072906266</v>
      </c>
      <c r="BD38">
        <f t="shared" si="6"/>
        <v>-2.1103315700245271</v>
      </c>
      <c r="BE38">
        <f t="shared" si="33"/>
        <v>23.443251846205442</v>
      </c>
      <c r="BF38">
        <f t="shared" si="33"/>
        <v>23.443251795160499</v>
      </c>
      <c r="BG38">
        <f t="shared" si="33"/>
        <v>23.443252569652628</v>
      </c>
      <c r="BH38">
        <f t="shared" si="33"/>
        <v>23.443240819018122</v>
      </c>
      <c r="BI38">
        <f t="shared" si="33"/>
        <v>23.443419224905259</v>
      </c>
      <c r="BJ38">
        <f t="shared" si="33"/>
        <v>23.440738685816683</v>
      </c>
      <c r="BK38">
        <f t="shared" si="33"/>
        <v>23.490930790092165</v>
      </c>
      <c r="BL38">
        <f t="shared" si="8"/>
        <v>23.995921263832404</v>
      </c>
    </row>
    <row r="39" spans="1:66">
      <c r="A39" s="82" t="s">
        <v>185</v>
      </c>
      <c r="B39" s="85" t="s">
        <v>67</v>
      </c>
      <c r="C39" s="82">
        <v>47355.442000000003</v>
      </c>
      <c r="D39" s="82" t="s">
        <v>112</v>
      </c>
      <c r="E39" s="44">
        <f t="shared" si="11"/>
        <v>8949.0779223957579</v>
      </c>
      <c r="F39" s="44">
        <f t="shared" si="12"/>
        <v>8949</v>
      </c>
      <c r="G39" s="44">
        <f t="shared" si="13"/>
        <v>0.18285533000744181</v>
      </c>
      <c r="H39" s="44"/>
      <c r="I39" s="44">
        <f t="shared" si="28"/>
        <v>0.18285533000744181</v>
      </c>
      <c r="J39" s="44"/>
      <c r="K39" s="44"/>
      <c r="L39" s="44"/>
      <c r="M39" s="44"/>
      <c r="N39" s="44"/>
      <c r="O39" s="44"/>
      <c r="P39" s="44">
        <f t="shared" si="29"/>
        <v>0.17906874776168427</v>
      </c>
      <c r="Q39" s="47">
        <f t="shared" si="14"/>
        <v>32336.942000000003</v>
      </c>
      <c r="S39" s="45">
        <f t="shared" si="30"/>
        <v>0.1</v>
      </c>
      <c r="Z39">
        <f t="shared" si="15"/>
        <v>8949</v>
      </c>
      <c r="AA39" s="44">
        <f t="shared" si="16"/>
        <v>0.18653969587479857</v>
      </c>
      <c r="AB39" s="44">
        <f t="shared" si="17"/>
        <v>0.17538438189432751</v>
      </c>
      <c r="AC39" s="44">
        <f t="shared" si="18"/>
        <v>3.786582245757536E-3</v>
      </c>
      <c r="AD39" s="44">
        <f t="shared" si="31"/>
        <v>-3.6843658673567647E-3</v>
      </c>
      <c r="AE39" s="44">
        <f t="shared" si="19"/>
        <v>1.3574551844543565E-6</v>
      </c>
      <c r="AF39">
        <f t="shared" si="32"/>
        <v>3.786582245757536E-3</v>
      </c>
      <c r="AG39" s="45"/>
      <c r="AH39">
        <f t="shared" si="20"/>
        <v>7.4709481131143094E-3</v>
      </c>
      <c r="AI39">
        <f t="shared" si="21"/>
        <v>0.45933489923426662</v>
      </c>
      <c r="AJ39">
        <f t="shared" si="22"/>
        <v>0.63414219851077003</v>
      </c>
      <c r="AK39">
        <f t="shared" si="23"/>
        <v>-0.13216874864204542</v>
      </c>
      <c r="AL39">
        <f t="shared" si="24"/>
        <v>-2.9018387790206357</v>
      </c>
      <c r="AM39">
        <f t="shared" si="25"/>
        <v>-8.3018908148289423</v>
      </c>
      <c r="AN39" s="44">
        <f t="shared" si="34"/>
        <v>28.718268323626816</v>
      </c>
      <c r="AO39" s="44">
        <f t="shared" si="34"/>
        <v>28.723744860868255</v>
      </c>
      <c r="AP39" s="44">
        <f t="shared" si="34"/>
        <v>28.71284900312418</v>
      </c>
      <c r="AQ39" s="44">
        <f t="shared" si="34"/>
        <v>28.734583544361055</v>
      </c>
      <c r="AR39" s="44">
        <f t="shared" si="34"/>
        <v>28.691446169487868</v>
      </c>
      <c r="AS39" s="44">
        <f t="shared" si="34"/>
        <v>28.77798400304065</v>
      </c>
      <c r="AT39" s="44">
        <f t="shared" si="34"/>
        <v>28.60761540894871</v>
      </c>
      <c r="AU39" s="44">
        <f t="shared" si="27"/>
        <v>28.960068552709554</v>
      </c>
      <c r="AW39" s="19">
        <v>7400</v>
      </c>
      <c r="AX39" s="106">
        <f t="shared" si="0"/>
        <v>0.13553756120247246</v>
      </c>
      <c r="AY39">
        <f t="shared" si="1"/>
        <v>0.14774014567577151</v>
      </c>
      <c r="AZ39">
        <f t="shared" si="2"/>
        <v>-1.2202584473299046E-2</v>
      </c>
      <c r="BA39">
        <f t="shared" si="3"/>
        <v>0.95291219203301458</v>
      </c>
      <c r="BB39">
        <f t="shared" si="4"/>
        <v>-0.53071280460565251</v>
      </c>
      <c r="BC39">
        <f t="shared" si="5"/>
        <v>-1.655498797945075</v>
      </c>
      <c r="BD39">
        <f t="shared" si="6"/>
        <v>-1.0885036297212407</v>
      </c>
      <c r="BE39">
        <f t="shared" si="33"/>
        <v>24.080133232548381</v>
      </c>
      <c r="BF39">
        <f t="shared" si="33"/>
        <v>24.08039511747069</v>
      </c>
      <c r="BG39">
        <f t="shared" si="33"/>
        <v>24.081343849984709</v>
      </c>
      <c r="BH39">
        <f t="shared" si="33"/>
        <v>24.084767733621273</v>
      </c>
      <c r="BI39">
        <f t="shared" si="33"/>
        <v>24.096958830219048</v>
      </c>
      <c r="BJ39">
        <f t="shared" si="33"/>
        <v>24.138476911936564</v>
      </c>
      <c r="BK39">
        <f t="shared" si="33"/>
        <v>24.263617051748607</v>
      </c>
      <c r="BL39">
        <f t="shared" si="8"/>
        <v>24.563576757128818</v>
      </c>
    </row>
    <row r="40" spans="1:66">
      <c r="A40" s="82" t="s">
        <v>185</v>
      </c>
      <c r="B40" s="85" t="s">
        <v>67</v>
      </c>
      <c r="C40" s="82">
        <v>47362.476600000002</v>
      </c>
      <c r="D40" s="82" t="s">
        <v>112</v>
      </c>
      <c r="E40" s="44">
        <f t="shared" si="11"/>
        <v>8952.0756632064749</v>
      </c>
      <c r="F40" s="44">
        <f t="shared" si="12"/>
        <v>8952</v>
      </c>
      <c r="G40" s="44">
        <f t="shared" si="13"/>
        <v>0.17755384000338381</v>
      </c>
      <c r="H40" s="44"/>
      <c r="J40" s="44"/>
      <c r="K40" s="44">
        <f>G40</f>
        <v>0.17755384000338381</v>
      </c>
      <c r="L40" s="44"/>
      <c r="M40" s="44"/>
      <c r="N40" s="44"/>
      <c r="O40" s="44"/>
      <c r="P40" s="44">
        <f t="shared" si="29"/>
        <v>0.17912929481985768</v>
      </c>
      <c r="Q40" s="47">
        <f t="shared" si="14"/>
        <v>32343.976600000002</v>
      </c>
      <c r="S40" s="45">
        <f>+S$17</f>
        <v>1</v>
      </c>
      <c r="Z40">
        <f t="shared" si="15"/>
        <v>8952</v>
      </c>
      <c r="AA40" s="44">
        <f t="shared" si="16"/>
        <v>0.186533695734832</v>
      </c>
      <c r="AB40" s="44">
        <f t="shared" si="17"/>
        <v>0.17014943908840949</v>
      </c>
      <c r="AC40" s="44">
        <f t="shared" si="18"/>
        <v>-1.5754548164738646E-3</v>
      </c>
      <c r="AD40" s="44">
        <f t="shared" si="31"/>
        <v>-8.9798557314481886E-3</v>
      </c>
      <c r="AE40" s="44">
        <f t="shared" si="19"/>
        <v>8.0637808957622888E-5</v>
      </c>
      <c r="AF40">
        <f t="shared" si="32"/>
        <v>-1.5754548164738646E-3</v>
      </c>
      <c r="AG40" s="45"/>
      <c r="AH40">
        <f t="shared" si="20"/>
        <v>7.4044009149743214E-3</v>
      </c>
      <c r="AI40">
        <f t="shared" si="21"/>
        <v>0.45975333517741612</v>
      </c>
      <c r="AJ40">
        <f t="shared" si="22"/>
        <v>0.63170676759784683</v>
      </c>
      <c r="AK40">
        <f t="shared" si="23"/>
        <v>-0.13386885542089177</v>
      </c>
      <c r="AL40">
        <f t="shared" si="24"/>
        <v>-2.8986930914057147</v>
      </c>
      <c r="AM40">
        <f t="shared" si="25"/>
        <v>-8.1933328029673103</v>
      </c>
      <c r="AN40" s="44">
        <f t="shared" si="34"/>
        <v>28.723955285237111</v>
      </c>
      <c r="AO40" s="44">
        <f t="shared" si="34"/>
        <v>28.72939345515606</v>
      </c>
      <c r="AP40" s="44">
        <f t="shared" si="34"/>
        <v>28.718544488990219</v>
      </c>
      <c r="AQ40" s="44">
        <f t="shared" si="34"/>
        <v>28.740245274531812</v>
      </c>
      <c r="AR40" s="44">
        <f t="shared" si="34"/>
        <v>28.69705997450809</v>
      </c>
      <c r="AS40" s="44">
        <f t="shared" si="34"/>
        <v>28.783944990947013</v>
      </c>
      <c r="AT40" s="44">
        <f t="shared" si="34"/>
        <v>28.612475115060118</v>
      </c>
      <c r="AU40" s="44">
        <f t="shared" si="27"/>
        <v>28.968583385109</v>
      </c>
      <c r="AW40" s="19">
        <v>7600</v>
      </c>
      <c r="AX40" s="106">
        <f t="shared" si="0"/>
        <v>0.1400043767940321</v>
      </c>
      <c r="AY40">
        <f t="shared" si="1"/>
        <v>0.15179257809108393</v>
      </c>
      <c r="AZ40">
        <f t="shared" si="2"/>
        <v>-1.1788201297051827E-2</v>
      </c>
      <c r="BA40">
        <f t="shared" si="3"/>
        <v>1.5565743133068057</v>
      </c>
      <c r="BB40">
        <f t="shared" si="4"/>
        <v>-0.80339187163184578</v>
      </c>
      <c r="BC40">
        <f t="shared" si="5"/>
        <v>-6.3173398283932576E-3</v>
      </c>
      <c r="BD40">
        <f t="shared" si="6"/>
        <v>-3.1586804191277708E-3</v>
      </c>
      <c r="BE40">
        <f t="shared" si="33"/>
        <v>25.12936949104763</v>
      </c>
      <c r="BF40">
        <f t="shared" si="33"/>
        <v>25.129394459670046</v>
      </c>
      <c r="BG40">
        <f t="shared" si="33"/>
        <v>25.129439320278156</v>
      </c>
      <c r="BH40">
        <f t="shared" si="33"/>
        <v>25.129519920389402</v>
      </c>
      <c r="BI40">
        <f t="shared" si="33"/>
        <v>25.129664732862167</v>
      </c>
      <c r="BJ40">
        <f t="shared" si="33"/>
        <v>25.129924914132928</v>
      </c>
      <c r="BK40">
        <f t="shared" si="33"/>
        <v>25.13039237542754</v>
      </c>
      <c r="BL40">
        <f t="shared" si="8"/>
        <v>25.131232250425235</v>
      </c>
    </row>
    <row r="41" spans="1:66">
      <c r="A41" s="82" t="s">
        <v>196</v>
      </c>
      <c r="B41" s="85" t="s">
        <v>67</v>
      </c>
      <c r="C41" s="82">
        <v>48972.2716</v>
      </c>
      <c r="D41" s="82" t="s">
        <v>112</v>
      </c>
      <c r="E41" s="44">
        <f t="shared" si="11"/>
        <v>9638.0774498593164</v>
      </c>
      <c r="F41" s="44">
        <f t="shared" si="12"/>
        <v>9638</v>
      </c>
      <c r="G41" s="44">
        <f t="shared" si="13"/>
        <v>0.18174645999533823</v>
      </c>
      <c r="H41" s="44"/>
      <c r="J41" s="44"/>
      <c r="K41" s="44">
        <f>G41</f>
        <v>0.18174645999533823</v>
      </c>
      <c r="L41" s="44"/>
      <c r="M41" s="44"/>
      <c r="N41" s="44"/>
      <c r="O41" s="44"/>
      <c r="P41" s="44">
        <f t="shared" si="29"/>
        <v>0.19296138561424511</v>
      </c>
      <c r="Q41" s="47">
        <f t="shared" si="14"/>
        <v>33953.7716</v>
      </c>
      <c r="S41" s="45">
        <f>+S$18</f>
        <v>1</v>
      </c>
      <c r="Z41">
        <f t="shared" si="15"/>
        <v>9638</v>
      </c>
      <c r="AA41" s="44">
        <f t="shared" si="16"/>
        <v>0.18017102885333003</v>
      </c>
      <c r="AB41" s="44">
        <f t="shared" si="17"/>
        <v>0.19453681675625331</v>
      </c>
      <c r="AC41" s="44">
        <f t="shared" si="18"/>
        <v>-1.1214925618906885E-2</v>
      </c>
      <c r="AD41" s="44">
        <f t="shared" si="31"/>
        <v>1.575431142008199E-3</v>
      </c>
      <c r="AE41" s="44">
        <f t="shared" si="19"/>
        <v>2.4819832832092579E-6</v>
      </c>
      <c r="AF41">
        <f t="shared" si="32"/>
        <v>-1.1214925618906885E-2</v>
      </c>
      <c r="AG41" s="45"/>
      <c r="AH41">
        <f t="shared" si="20"/>
        <v>-1.2790356760915089E-2</v>
      </c>
      <c r="AI41">
        <f t="shared" si="21"/>
        <v>1.0177847085251164</v>
      </c>
      <c r="AJ41">
        <f t="shared" si="22"/>
        <v>-0.6257576764016094</v>
      </c>
      <c r="AK41">
        <f t="shared" si="23"/>
        <v>-0.55630120748233292</v>
      </c>
      <c r="AL41">
        <f t="shared" si="24"/>
        <v>-1.538837645012195</v>
      </c>
      <c r="AM41">
        <f t="shared" si="25"/>
        <v>-0.96854132944712845</v>
      </c>
      <c r="AN41" s="44">
        <f t="shared" si="34"/>
        <v>30.46171789277377</v>
      </c>
      <c r="AO41" s="44">
        <f t="shared" si="34"/>
        <v>30.462245699882942</v>
      </c>
      <c r="AP41" s="44">
        <f t="shared" si="34"/>
        <v>30.463882518939592</v>
      </c>
      <c r="AQ41" s="44">
        <f t="shared" si="34"/>
        <v>30.468934831521885</v>
      </c>
      <c r="AR41" s="44">
        <f t="shared" si="34"/>
        <v>30.484311167665076</v>
      </c>
      <c r="AS41" s="44">
        <f t="shared" si="34"/>
        <v>30.529277227484414</v>
      </c>
      <c r="AT41" s="44">
        <f t="shared" si="34"/>
        <v>30.648661358620068</v>
      </c>
      <c r="AU41" s="44">
        <f t="shared" si="27"/>
        <v>30.915641727115702</v>
      </c>
      <c r="AW41" s="19">
        <v>7800</v>
      </c>
      <c r="AX41" s="106">
        <f t="shared" si="0"/>
        <v>0.15633441278296817</v>
      </c>
      <c r="AY41">
        <f t="shared" si="1"/>
        <v>0.15584280962802069</v>
      </c>
      <c r="AZ41">
        <f t="shared" si="2"/>
        <v>4.9160315494748948E-4</v>
      </c>
      <c r="BA41">
        <f t="shared" si="3"/>
        <v>0.95557323178088727</v>
      </c>
      <c r="BB41">
        <f t="shared" si="4"/>
        <v>0.6624233575699412</v>
      </c>
      <c r="BC41">
        <f t="shared" si="5"/>
        <v>1.6507015456959302</v>
      </c>
      <c r="BD41">
        <f t="shared" si="6"/>
        <v>1.0832766522153163</v>
      </c>
      <c r="BE41">
        <f t="shared" si="33"/>
        <v>26.181172599840547</v>
      </c>
      <c r="BF41">
        <f t="shared" si="33"/>
        <v>26.180901675681511</v>
      </c>
      <c r="BG41">
        <f t="shared" si="33"/>
        <v>26.179927350394202</v>
      </c>
      <c r="BH41">
        <f t="shared" si="33"/>
        <v>26.176436882542117</v>
      </c>
      <c r="BI41">
        <f t="shared" si="33"/>
        <v>26.164100414782251</v>
      </c>
      <c r="BJ41">
        <f t="shared" si="33"/>
        <v>26.122390302343817</v>
      </c>
      <c r="BK41">
        <f t="shared" si="33"/>
        <v>25.997431144660428</v>
      </c>
      <c r="BL41">
        <f t="shared" si="8"/>
        <v>25.698887743721649</v>
      </c>
    </row>
    <row r="42" spans="1:66">
      <c r="A42" s="82" t="s">
        <v>196</v>
      </c>
      <c r="B42" s="85" t="s">
        <v>67</v>
      </c>
      <c r="C42" s="82">
        <v>48972.273500000003</v>
      </c>
      <c r="D42" s="82" t="s">
        <v>112</v>
      </c>
      <c r="E42" s="44">
        <f t="shared" si="11"/>
        <v>9638.0782595297369</v>
      </c>
      <c r="F42" s="44">
        <f t="shared" si="12"/>
        <v>9638</v>
      </c>
      <c r="G42" s="44">
        <f t="shared" si="13"/>
        <v>0.18364645999827189</v>
      </c>
      <c r="H42" s="44"/>
      <c r="J42" s="44"/>
      <c r="K42" s="44">
        <f>G42</f>
        <v>0.18364645999827189</v>
      </c>
      <c r="L42" s="44"/>
      <c r="M42" s="44"/>
      <c r="N42" s="44"/>
      <c r="O42" s="44"/>
      <c r="P42" s="44">
        <f t="shared" si="29"/>
        <v>0.19296138561424511</v>
      </c>
      <c r="Q42" s="47">
        <f t="shared" si="14"/>
        <v>33953.773500000003</v>
      </c>
      <c r="S42" s="45">
        <f>+S$18</f>
        <v>1</v>
      </c>
      <c r="Z42">
        <f t="shared" si="15"/>
        <v>9638</v>
      </c>
      <c r="AA42" s="44">
        <f t="shared" si="16"/>
        <v>0.18017102885333003</v>
      </c>
      <c r="AB42" s="44">
        <f t="shared" si="17"/>
        <v>0.19643681675918698</v>
      </c>
      <c r="AC42" s="44">
        <f t="shared" si="18"/>
        <v>-9.3149256159732186E-3</v>
      </c>
      <c r="AD42" s="44">
        <f t="shared" si="31"/>
        <v>3.4754311449418651E-3</v>
      </c>
      <c r="AE42" s="44">
        <f t="shared" si="19"/>
        <v>1.2078621643231923E-5</v>
      </c>
      <c r="AF42">
        <f t="shared" si="32"/>
        <v>-9.3149256159732186E-3</v>
      </c>
      <c r="AG42" s="45"/>
      <c r="AH42">
        <f t="shared" si="20"/>
        <v>-1.2790356760915089E-2</v>
      </c>
      <c r="AI42">
        <f t="shared" si="21"/>
        <v>1.0177847085251164</v>
      </c>
      <c r="AJ42">
        <f t="shared" si="22"/>
        <v>-0.6257576764016094</v>
      </c>
      <c r="AK42">
        <f t="shared" si="23"/>
        <v>-0.55630120748233292</v>
      </c>
      <c r="AL42">
        <f t="shared" si="24"/>
        <v>-1.538837645012195</v>
      </c>
      <c r="AM42">
        <f t="shared" si="25"/>
        <v>-0.96854132944712845</v>
      </c>
      <c r="AN42" s="44">
        <f t="shared" si="34"/>
        <v>30.46171789277377</v>
      </c>
      <c r="AO42" s="44">
        <f t="shared" si="34"/>
        <v>30.462245699882942</v>
      </c>
      <c r="AP42" s="44">
        <f t="shared" si="34"/>
        <v>30.463882518939592</v>
      </c>
      <c r="AQ42" s="44">
        <f t="shared" si="34"/>
        <v>30.468934831521885</v>
      </c>
      <c r="AR42" s="44">
        <f t="shared" si="34"/>
        <v>30.484311167665076</v>
      </c>
      <c r="AS42" s="44">
        <f t="shared" si="34"/>
        <v>30.529277227484414</v>
      </c>
      <c r="AT42" s="44">
        <f t="shared" si="34"/>
        <v>30.648661358620068</v>
      </c>
      <c r="AU42" s="44">
        <f t="shared" si="27"/>
        <v>30.915641727115702</v>
      </c>
      <c r="AW42" s="19">
        <v>8000</v>
      </c>
      <c r="AX42" s="106">
        <f t="shared" si="0"/>
        <v>0.16854108860999115</v>
      </c>
      <c r="AY42">
        <f t="shared" si="1"/>
        <v>0.15989084028658188</v>
      </c>
      <c r="AZ42">
        <f t="shared" si="2"/>
        <v>8.6502483234092604E-3</v>
      </c>
      <c r="BA42">
        <f t="shared" si="3"/>
        <v>0.64848791725218302</v>
      </c>
      <c r="BB42">
        <f t="shared" si="4"/>
        <v>0.9705963169585593</v>
      </c>
      <c r="BC42">
        <f t="shared" si="5"/>
        <v>2.2543483501063961</v>
      </c>
      <c r="BD42">
        <f t="shared" si="6"/>
        <v>2.1043193153226398</v>
      </c>
      <c r="BE42">
        <f t="shared" si="33"/>
        <v>26.819397181496008</v>
      </c>
      <c r="BF42">
        <f t="shared" si="33"/>
        <v>26.81939722703601</v>
      </c>
      <c r="BG42">
        <f t="shared" si="33"/>
        <v>26.819396519249448</v>
      </c>
      <c r="BH42">
        <f t="shared" si="33"/>
        <v>26.819407519241455</v>
      </c>
      <c r="BI42">
        <f t="shared" si="33"/>
        <v>26.819236446353084</v>
      </c>
      <c r="BJ42">
        <f t="shared" si="33"/>
        <v>26.821869129793143</v>
      </c>
      <c r="BK42">
        <f t="shared" si="33"/>
        <v>26.770825107395972</v>
      </c>
      <c r="BL42">
        <f t="shared" si="8"/>
        <v>26.266543237018066</v>
      </c>
    </row>
    <row r="43" spans="1:66">
      <c r="A43" s="82" t="s">
        <v>204</v>
      </c>
      <c r="B43" s="85" t="s">
        <v>67</v>
      </c>
      <c r="C43" s="82">
        <v>49528.413</v>
      </c>
      <c r="D43" s="82" t="s">
        <v>112</v>
      </c>
      <c r="E43" s="44">
        <f t="shared" si="11"/>
        <v>9875.0728399752079</v>
      </c>
      <c r="F43" s="44">
        <f t="shared" si="12"/>
        <v>9875</v>
      </c>
      <c r="G43" s="44">
        <f t="shared" si="13"/>
        <v>0.17092874999798369</v>
      </c>
      <c r="H43" s="44"/>
      <c r="J43" s="44"/>
      <c r="K43" s="44">
        <f>G43</f>
        <v>0.17092874999798369</v>
      </c>
      <c r="L43" s="44"/>
      <c r="M43" s="44"/>
      <c r="N43" s="44"/>
      <c r="O43" s="44"/>
      <c r="P43" s="44">
        <f t="shared" si="29"/>
        <v>0.19773409280521714</v>
      </c>
      <c r="Q43" s="47">
        <f t="shared" si="14"/>
        <v>34509.913</v>
      </c>
      <c r="S43" s="45">
        <f>+S$18</f>
        <v>1</v>
      </c>
      <c r="Z43">
        <f t="shared" si="15"/>
        <v>9875</v>
      </c>
      <c r="AA43" s="44">
        <f t="shared" si="16"/>
        <v>0.18948073336623789</v>
      </c>
      <c r="AB43" s="44">
        <f t="shared" si="17"/>
        <v>0.17918210943696294</v>
      </c>
      <c r="AC43" s="44">
        <f t="shared" si="18"/>
        <v>-2.6805342807233457E-2</v>
      </c>
      <c r="AD43" s="44">
        <f t="shared" si="31"/>
        <v>-1.8551983368254199E-2</v>
      </c>
      <c r="AE43" s="44">
        <f t="shared" si="19"/>
        <v>3.4417608689598039E-4</v>
      </c>
      <c r="AF43">
        <f t="shared" si="32"/>
        <v>-2.6805342807233457E-2</v>
      </c>
      <c r="AG43" s="45"/>
      <c r="AH43">
        <f t="shared" si="20"/>
        <v>-8.2533594389792592E-3</v>
      </c>
      <c r="AI43">
        <f t="shared" si="21"/>
        <v>1.4314610596273565</v>
      </c>
      <c r="AJ43">
        <f t="shared" si="22"/>
        <v>-0.24049573589688505</v>
      </c>
      <c r="AK43">
        <f t="shared" si="23"/>
        <v>0.35160870769772401</v>
      </c>
      <c r="AL43">
        <f t="shared" si="24"/>
        <v>0.68377595113321898</v>
      </c>
      <c r="AM43">
        <f t="shared" si="25"/>
        <v>0.35586251769768462</v>
      </c>
      <c r="AN43" s="44">
        <f t="shared" si="34"/>
        <v>31.791321370333929</v>
      </c>
      <c r="AO43" s="44">
        <f t="shared" si="34"/>
        <v>31.789277998540438</v>
      </c>
      <c r="AP43" s="44">
        <f t="shared" si="34"/>
        <v>31.78533814008826</v>
      </c>
      <c r="AQ43" s="44">
        <f t="shared" si="34"/>
        <v>31.777758498020777</v>
      </c>
      <c r="AR43" s="44">
        <f t="shared" si="34"/>
        <v>31.763236961676348</v>
      </c>
      <c r="AS43" s="44">
        <f t="shared" si="34"/>
        <v>31.735624304427517</v>
      </c>
      <c r="AT43" s="44">
        <f t="shared" si="34"/>
        <v>31.683787036674914</v>
      </c>
      <c r="AU43" s="44">
        <f t="shared" si="27"/>
        <v>31.588313486671954</v>
      </c>
      <c r="AW43" s="19">
        <v>8200</v>
      </c>
      <c r="AX43" s="106">
        <f t="shared" si="0"/>
        <v>0.1765943242444166</v>
      </c>
      <c r="AY43">
        <f t="shared" si="1"/>
        <v>0.16393667006676746</v>
      </c>
      <c r="AZ43">
        <f t="shared" si="2"/>
        <v>1.2657654177649144E-2</v>
      </c>
      <c r="BA43">
        <f t="shared" si="3"/>
        <v>0.52655315269626435</v>
      </c>
      <c r="BB43">
        <f t="shared" si="4"/>
        <v>0.99590540212462997</v>
      </c>
      <c r="BC43">
        <f t="shared" si="5"/>
        <v>2.5879739040909437</v>
      </c>
      <c r="BD43">
        <f t="shared" si="6"/>
        <v>3.5198498176304081</v>
      </c>
      <c r="BE43">
        <f t="shared" si="33"/>
        <v>27.296027208225091</v>
      </c>
      <c r="BF43">
        <f t="shared" si="33"/>
        <v>27.295668711181939</v>
      </c>
      <c r="BG43">
        <f t="shared" si="33"/>
        <v>27.296821755302879</v>
      </c>
      <c r="BH43">
        <f t="shared" si="33"/>
        <v>27.293106113114408</v>
      </c>
      <c r="BI43">
        <f t="shared" si="33"/>
        <v>27.305007273151709</v>
      </c>
      <c r="BJ43">
        <f t="shared" si="33"/>
        <v>27.266107287251341</v>
      </c>
      <c r="BK43">
        <f t="shared" si="33"/>
        <v>27.386039796956599</v>
      </c>
      <c r="BL43">
        <f t="shared" si="8"/>
        <v>26.83419873031448</v>
      </c>
    </row>
    <row r="44" spans="1:66" s="44" customFormat="1">
      <c r="A44" s="44" t="s">
        <v>70</v>
      </c>
      <c r="B44" s="45"/>
      <c r="C44" s="46">
        <v>49535.479899999998</v>
      </c>
      <c r="D44" s="46">
        <v>5.9999999999999995E-4</v>
      </c>
      <c r="E44" s="44">
        <f t="shared" si="11"/>
        <v>9878.0843451830733</v>
      </c>
      <c r="F44" s="44">
        <f t="shared" si="12"/>
        <v>9878</v>
      </c>
      <c r="G44" s="44">
        <f t="shared" si="13"/>
        <v>0.19792725999286631</v>
      </c>
      <c r="J44" s="44">
        <f>G44</f>
        <v>0.19792725999286631</v>
      </c>
      <c r="P44" s="44">
        <f t="shared" si="29"/>
        <v>0.19779448701238736</v>
      </c>
      <c r="Q44" s="47">
        <f t="shared" si="14"/>
        <v>34516.979899999998</v>
      </c>
      <c r="S44" s="45">
        <f>+S$17</f>
        <v>1</v>
      </c>
      <c r="Z44">
        <f t="shared" si="15"/>
        <v>9878</v>
      </c>
      <c r="AA44" s="44">
        <f t="shared" si="16"/>
        <v>0.18973821584414446</v>
      </c>
      <c r="AB44" s="44">
        <f t="shared" si="17"/>
        <v>0.20598353116110921</v>
      </c>
      <c r="AC44" s="44">
        <f t="shared" si="18"/>
        <v>1.3277298047895125E-4</v>
      </c>
      <c r="AD44" s="44">
        <f t="shared" si="31"/>
        <v>8.1890441487218468E-3</v>
      </c>
      <c r="AE44" s="44">
        <f t="shared" si="19"/>
        <v>6.7060444069715514E-5</v>
      </c>
      <c r="AF44">
        <f t="shared" si="32"/>
        <v>1.3277298047895125E-4</v>
      </c>
      <c r="AG44" s="45"/>
      <c r="AH44">
        <f t="shared" si="20"/>
        <v>-8.0562711682428834E-3</v>
      </c>
      <c r="AI44">
        <f t="shared" si="21"/>
        <v>1.4206582393508702</v>
      </c>
      <c r="AJ44">
        <f t="shared" si="22"/>
        <v>-0.21110609506859007</v>
      </c>
      <c r="AK44">
        <f t="shared" si="23"/>
        <v>0.36446395565247713</v>
      </c>
      <c r="AL44">
        <f t="shared" si="24"/>
        <v>0.71394607601076621</v>
      </c>
      <c r="AM44">
        <f t="shared" si="25"/>
        <v>0.37295095477654489</v>
      </c>
      <c r="AN44" s="44">
        <f t="shared" si="34"/>
        <v>31.808897494579142</v>
      </c>
      <c r="AO44" s="44">
        <f t="shared" si="34"/>
        <v>31.806823855970705</v>
      </c>
      <c r="AP44" s="44">
        <f t="shared" si="34"/>
        <v>31.802797579194419</v>
      </c>
      <c r="AQ44" s="44">
        <f t="shared" si="34"/>
        <v>31.794998709172031</v>
      </c>
      <c r="AR44" s="44">
        <f t="shared" si="34"/>
        <v>31.779960444140453</v>
      </c>
      <c r="AS44" s="44">
        <f t="shared" si="34"/>
        <v>31.751200495646401</v>
      </c>
      <c r="AT44" s="44">
        <f t="shared" si="34"/>
        <v>31.696967338935377</v>
      </c>
      <c r="AU44" s="44">
        <f t="shared" si="27"/>
        <v>31.596828319071403</v>
      </c>
      <c r="AV44"/>
      <c r="AW44" s="19">
        <v>8400</v>
      </c>
      <c r="AX44" s="106">
        <f t="shared" si="0"/>
        <v>0.18184467670258353</v>
      </c>
      <c r="AY44">
        <f t="shared" si="1"/>
        <v>0.16798029896857741</v>
      </c>
      <c r="AZ44">
        <f t="shared" si="2"/>
        <v>1.3864377734006124E-2</v>
      </c>
      <c r="BA44">
        <f t="shared" si="3"/>
        <v>0.46999301329773968</v>
      </c>
      <c r="BB44">
        <f t="shared" si="4"/>
        <v>0.94478406750170574</v>
      </c>
      <c r="BC44">
        <f t="shared" si="5"/>
        <v>2.8313101199073776</v>
      </c>
      <c r="BD44">
        <f t="shared" si="6"/>
        <v>6.3939413384456802</v>
      </c>
      <c r="BE44">
        <f t="shared" si="33"/>
        <v>27.704232743145731</v>
      </c>
      <c r="BF44">
        <f t="shared" si="33"/>
        <v>27.700001705129097</v>
      </c>
      <c r="BG44">
        <f t="shared" si="33"/>
        <v>27.709029983104362</v>
      </c>
      <c r="BH44">
        <f t="shared" si="33"/>
        <v>27.689700979228014</v>
      </c>
      <c r="BI44">
        <f t="shared" si="33"/>
        <v>27.730798077573549</v>
      </c>
      <c r="BJ44">
        <f t="shared" si="33"/>
        <v>27.642031774565037</v>
      </c>
      <c r="BK44">
        <f t="shared" si="33"/>
        <v>27.828157209067811</v>
      </c>
      <c r="BL44">
        <f t="shared" si="8"/>
        <v>27.401854223610894</v>
      </c>
      <c r="BM44"/>
      <c r="BN44"/>
    </row>
    <row r="45" spans="1:66" s="44" customFormat="1">
      <c r="A45" s="25" t="s">
        <v>70</v>
      </c>
      <c r="B45" s="26"/>
      <c r="C45" s="25">
        <v>49535.480199999998</v>
      </c>
      <c r="D45" s="48"/>
      <c r="E45" s="44">
        <f t="shared" si="11"/>
        <v>9878.0844730257722</v>
      </c>
      <c r="F45" s="44">
        <f t="shared" si="12"/>
        <v>9878</v>
      </c>
      <c r="G45" s="44">
        <f t="shared" si="13"/>
        <v>0.19822725999256363</v>
      </c>
      <c r="H45" s="49"/>
      <c r="J45" s="44">
        <f>G45</f>
        <v>0.19822725999256363</v>
      </c>
      <c r="P45" s="44">
        <f t="shared" si="29"/>
        <v>0.19779448701238736</v>
      </c>
      <c r="Q45" s="47">
        <f t="shared" si="14"/>
        <v>34516.980199999998</v>
      </c>
      <c r="S45" s="45">
        <f>+S$17</f>
        <v>1</v>
      </c>
      <c r="Z45">
        <f t="shared" si="15"/>
        <v>9878</v>
      </c>
      <c r="AA45" s="44">
        <f t="shared" si="16"/>
        <v>0.18973821584414446</v>
      </c>
      <c r="AB45" s="44">
        <f t="shared" si="17"/>
        <v>0.20628353116080653</v>
      </c>
      <c r="AC45" s="44">
        <f t="shared" si="18"/>
        <v>4.3277298017627142E-4</v>
      </c>
      <c r="AD45" s="44">
        <f t="shared" si="31"/>
        <v>8.489044148419167E-3</v>
      </c>
      <c r="AE45" s="44">
        <f t="shared" si="19"/>
        <v>7.2063870553809695E-5</v>
      </c>
      <c r="AF45">
        <f t="shared" si="32"/>
        <v>4.3277298017627142E-4</v>
      </c>
      <c r="AG45" s="45"/>
      <c r="AH45">
        <f t="shared" si="20"/>
        <v>-8.0562711682428834E-3</v>
      </c>
      <c r="AI45">
        <f t="shared" si="21"/>
        <v>1.4206582393508702</v>
      </c>
      <c r="AJ45">
        <f t="shared" si="22"/>
        <v>-0.21110609506859007</v>
      </c>
      <c r="AK45">
        <f t="shared" si="23"/>
        <v>0.36446395565247713</v>
      </c>
      <c r="AL45">
        <f t="shared" si="24"/>
        <v>0.71394607601076621</v>
      </c>
      <c r="AM45">
        <f t="shared" si="25"/>
        <v>0.37295095477654489</v>
      </c>
      <c r="AN45" s="44">
        <f t="shared" si="34"/>
        <v>31.808897494579142</v>
      </c>
      <c r="AO45" s="44">
        <f t="shared" si="34"/>
        <v>31.806823855970705</v>
      </c>
      <c r="AP45" s="44">
        <f t="shared" si="34"/>
        <v>31.802797579194419</v>
      </c>
      <c r="AQ45" s="44">
        <f t="shared" si="34"/>
        <v>31.794998709172031</v>
      </c>
      <c r="AR45" s="44">
        <f t="shared" si="34"/>
        <v>31.779960444140453</v>
      </c>
      <c r="AS45" s="44">
        <f t="shared" si="34"/>
        <v>31.751200495646401</v>
      </c>
      <c r="AT45" s="44">
        <f t="shared" si="34"/>
        <v>31.696967338935377</v>
      </c>
      <c r="AU45" s="44">
        <f t="shared" si="27"/>
        <v>31.596828319071403</v>
      </c>
      <c r="AV45"/>
      <c r="AW45" s="19">
        <v>8600</v>
      </c>
      <c r="AX45" s="106">
        <f t="shared" si="0"/>
        <v>0.18498311870365922</v>
      </c>
      <c r="AY45">
        <f t="shared" si="1"/>
        <v>0.17202172699201182</v>
      </c>
      <c r="AZ45">
        <f t="shared" si="2"/>
        <v>1.2961391711647395E-2</v>
      </c>
      <c r="BA45">
        <f t="shared" si="3"/>
        <v>0.4464314645770322</v>
      </c>
      <c r="BB45">
        <f t="shared" si="4"/>
        <v>0.85771992841200173</v>
      </c>
      <c r="BC45">
        <f t="shared" si="5"/>
        <v>3.0374269462447776</v>
      </c>
      <c r="BD45">
        <f t="shared" si="6"/>
        <v>19.182812732177908</v>
      </c>
      <c r="BE45">
        <f t="shared" si="33"/>
        <v>28.079607922153453</v>
      </c>
      <c r="BF45">
        <f t="shared" si="33"/>
        <v>28.07521053356335</v>
      </c>
      <c r="BG45">
        <f t="shared" si="33"/>
        <v>28.0832639910982</v>
      </c>
      <c r="BH45">
        <f t="shared" si="33"/>
        <v>28.068504786483835</v>
      </c>
      <c r="BI45">
        <f t="shared" si="33"/>
        <v>28.095521097141532</v>
      </c>
      <c r="BJ45">
        <f t="shared" si="33"/>
        <v>28.045952950876632</v>
      </c>
      <c r="BK45">
        <f t="shared" si="33"/>
        <v>28.136555167133743</v>
      </c>
      <c r="BL45">
        <f t="shared" si="8"/>
        <v>27.969509716907311</v>
      </c>
      <c r="BM45"/>
      <c r="BN45"/>
    </row>
    <row r="46" spans="1:66" s="44" customFormat="1">
      <c r="A46" s="44" t="s">
        <v>69</v>
      </c>
      <c r="B46" s="45"/>
      <c r="C46" s="50">
        <v>49941.456599999998</v>
      </c>
      <c r="D46" s="50">
        <v>4.0000000000000002E-4</v>
      </c>
      <c r="E46" s="44">
        <f t="shared" si="11"/>
        <v>10051.08820066742</v>
      </c>
      <c r="F46" s="44">
        <f t="shared" si="12"/>
        <v>10051</v>
      </c>
      <c r="G46" s="44">
        <f t="shared" si="13"/>
        <v>0.2069746699926327</v>
      </c>
      <c r="J46" s="44">
        <f>G46</f>
        <v>0.2069746699926327</v>
      </c>
      <c r="P46" s="44">
        <f t="shared" si="29"/>
        <v>0.20127638197156</v>
      </c>
      <c r="Q46" s="47">
        <f t="shared" si="14"/>
        <v>34922.956599999998</v>
      </c>
      <c r="S46" s="45">
        <f>+S$17</f>
        <v>1</v>
      </c>
      <c r="Z46">
        <f t="shared" si="15"/>
        <v>10051</v>
      </c>
      <c r="AA46" s="44">
        <f t="shared" si="16"/>
        <v>0.20369454258509587</v>
      </c>
      <c r="AB46" s="44">
        <f t="shared" si="17"/>
        <v>0.20455650937909683</v>
      </c>
      <c r="AC46" s="44">
        <f t="shared" si="18"/>
        <v>5.6982880210726949E-3</v>
      </c>
      <c r="AD46" s="44">
        <f t="shared" si="31"/>
        <v>3.2801274075368314E-3</v>
      </c>
      <c r="AE46" s="44">
        <f t="shared" si="19"/>
        <v>1.0759235809674294E-5</v>
      </c>
      <c r="AF46">
        <f t="shared" si="32"/>
        <v>5.6982880210726949E-3</v>
      </c>
      <c r="AG46" s="45"/>
      <c r="AH46">
        <f t="shared" si="20"/>
        <v>2.4181606135358566E-3</v>
      </c>
      <c r="AI46">
        <f t="shared" si="21"/>
        <v>0.87121167289394719</v>
      </c>
      <c r="AJ46">
        <f t="shared" si="22"/>
        <v>0.76923950888356529</v>
      </c>
      <c r="AK46">
        <f t="shared" si="23"/>
        <v>0.5414802822862983</v>
      </c>
      <c r="AL46">
        <f t="shared" si="24"/>
        <v>1.8043025925060034</v>
      </c>
      <c r="AM46">
        <f t="shared" si="25"/>
        <v>1.2657409126797556</v>
      </c>
      <c r="AN46" s="44">
        <f t="shared" si="34"/>
        <v>32.60419380982875</v>
      </c>
      <c r="AO46" s="44">
        <f t="shared" si="34"/>
        <v>32.60412674572845</v>
      </c>
      <c r="AP46" s="44">
        <f t="shared" si="34"/>
        <v>32.60380412580492</v>
      </c>
      <c r="AQ46" s="44">
        <f t="shared" si="34"/>
        <v>32.602255720891215</v>
      </c>
      <c r="AR46" s="44">
        <f t="shared" si="34"/>
        <v>32.594905124227516</v>
      </c>
      <c r="AS46" s="44">
        <f t="shared" si="34"/>
        <v>32.561652835121862</v>
      </c>
      <c r="AT46" s="44">
        <f t="shared" si="34"/>
        <v>32.434320704357162</v>
      </c>
      <c r="AU46" s="44">
        <f t="shared" si="27"/>
        <v>32.087850320772802</v>
      </c>
      <c r="AV46"/>
      <c r="AW46" s="19">
        <v>8800</v>
      </c>
      <c r="AX46" s="106">
        <f t="shared" si="0"/>
        <v>0.18643392326860644</v>
      </c>
      <c r="AY46">
        <f t="shared" si="1"/>
        <v>0.17606095413707062</v>
      </c>
      <c r="AZ46">
        <f t="shared" si="2"/>
        <v>1.0372969131535811E-2</v>
      </c>
      <c r="BA46">
        <f t="shared" si="3"/>
        <v>0.44565133267450374</v>
      </c>
      <c r="BB46">
        <f t="shared" si="4"/>
        <v>0.74261786043371814</v>
      </c>
      <c r="BC46">
        <f t="shared" si="5"/>
        <v>-3.0519110061954628</v>
      </c>
      <c r="BD46">
        <f t="shared" si="6"/>
        <v>-22.286157893367594</v>
      </c>
      <c r="BE46">
        <f t="shared" si="33"/>
        <v>28.442081444973049</v>
      </c>
      <c r="BF46">
        <f t="shared" si="33"/>
        <v>28.446010026495006</v>
      </c>
      <c r="BG46">
        <f t="shared" si="33"/>
        <v>28.438850739143305</v>
      </c>
      <c r="BH46">
        <f t="shared" si="33"/>
        <v>28.451904183177145</v>
      </c>
      <c r="BI46">
        <f t="shared" si="33"/>
        <v>28.428125285772612</v>
      </c>
      <c r="BJ46">
        <f t="shared" si="33"/>
        <v>28.471517900609037</v>
      </c>
      <c r="BK46">
        <f t="shared" si="33"/>
        <v>28.392555588313819</v>
      </c>
      <c r="BL46">
        <f t="shared" si="8"/>
        <v>28.537165210203725</v>
      </c>
      <c r="BM46"/>
      <c r="BN46"/>
    </row>
    <row r="47" spans="1:66" s="44" customFormat="1">
      <c r="A47" s="44" t="s">
        <v>69</v>
      </c>
      <c r="B47" s="45"/>
      <c r="C47" s="50">
        <v>49941.457199999997</v>
      </c>
      <c r="D47" s="50">
        <v>2.9999999999999997E-4</v>
      </c>
      <c r="E47" s="44">
        <f t="shared" si="11"/>
        <v>10051.088456352816</v>
      </c>
      <c r="F47" s="44">
        <f t="shared" si="12"/>
        <v>10051</v>
      </c>
      <c r="G47" s="44">
        <f t="shared" si="13"/>
        <v>0.20757466999202734</v>
      </c>
      <c r="J47" s="44">
        <f>G47</f>
        <v>0.20757466999202734</v>
      </c>
      <c r="P47" s="44">
        <f t="shared" si="29"/>
        <v>0.20127638197156</v>
      </c>
      <c r="Q47" s="47">
        <f t="shared" si="14"/>
        <v>34922.957199999997</v>
      </c>
      <c r="S47" s="45">
        <f>+S$17</f>
        <v>1</v>
      </c>
      <c r="Z47">
        <f t="shared" si="15"/>
        <v>10051</v>
      </c>
      <c r="AA47" s="44">
        <f t="shared" si="16"/>
        <v>0.20369454258509587</v>
      </c>
      <c r="AB47" s="44">
        <f t="shared" si="17"/>
        <v>0.20515650937849148</v>
      </c>
      <c r="AC47" s="44">
        <f t="shared" si="18"/>
        <v>6.2982880204673353E-3</v>
      </c>
      <c r="AD47" s="44">
        <f t="shared" si="31"/>
        <v>3.8801274069314717E-3</v>
      </c>
      <c r="AE47" s="44">
        <f t="shared" si="19"/>
        <v>1.5055388694020747E-5</v>
      </c>
      <c r="AF47">
        <f t="shared" si="32"/>
        <v>6.2982880204673353E-3</v>
      </c>
      <c r="AG47" s="45"/>
      <c r="AH47">
        <f t="shared" si="20"/>
        <v>2.4181606135358566E-3</v>
      </c>
      <c r="AI47">
        <f t="shared" si="21"/>
        <v>0.87121167289394719</v>
      </c>
      <c r="AJ47">
        <f t="shared" si="22"/>
        <v>0.76923950888356529</v>
      </c>
      <c r="AK47">
        <f t="shared" si="23"/>
        <v>0.5414802822862983</v>
      </c>
      <c r="AL47">
        <f t="shared" si="24"/>
        <v>1.8043025925060034</v>
      </c>
      <c r="AM47">
        <f t="shared" si="25"/>
        <v>1.2657409126797556</v>
      </c>
      <c r="AN47" s="44">
        <f t="shared" si="34"/>
        <v>32.60419380982875</v>
      </c>
      <c r="AO47" s="44">
        <f t="shared" si="34"/>
        <v>32.60412674572845</v>
      </c>
      <c r="AP47" s="44">
        <f t="shared" si="34"/>
        <v>32.60380412580492</v>
      </c>
      <c r="AQ47" s="44">
        <f t="shared" si="34"/>
        <v>32.602255720891215</v>
      </c>
      <c r="AR47" s="44">
        <f t="shared" si="34"/>
        <v>32.594905124227516</v>
      </c>
      <c r="AS47" s="44">
        <f t="shared" si="34"/>
        <v>32.561652835121862</v>
      </c>
      <c r="AT47" s="44">
        <f t="shared" si="34"/>
        <v>32.434320704357162</v>
      </c>
      <c r="AU47" s="44">
        <f t="shared" si="27"/>
        <v>32.087850320772802</v>
      </c>
      <c r="AV47"/>
      <c r="AW47" s="19">
        <v>9000</v>
      </c>
      <c r="AX47" s="106">
        <f t="shared" si="0"/>
        <v>0.18639614342246932</v>
      </c>
      <c r="AY47">
        <f t="shared" si="1"/>
        <v>0.1800979804037538</v>
      </c>
      <c r="AZ47">
        <f t="shared" si="2"/>
        <v>6.2981630187155134E-3</v>
      </c>
      <c r="BA47">
        <f t="shared" si="3"/>
        <v>0.46731624758642443</v>
      </c>
      <c r="BB47">
        <f t="shared" si="4"/>
        <v>0.59118636237596622</v>
      </c>
      <c r="BC47">
        <f t="shared" si="5"/>
        <v>-2.8474691445731199</v>
      </c>
      <c r="BD47">
        <f t="shared" si="6"/>
        <v>-6.7507730651046698</v>
      </c>
      <c r="BE47">
        <f t="shared" si="33"/>
        <v>28.815788915732522</v>
      </c>
      <c r="BF47">
        <f t="shared" si="33"/>
        <v>28.820359174187907</v>
      </c>
      <c r="BG47">
        <f t="shared" si="33"/>
        <v>28.810778573375739</v>
      </c>
      <c r="BH47">
        <f t="shared" si="33"/>
        <v>28.830926858007448</v>
      </c>
      <c r="BI47">
        <f t="shared" si="33"/>
        <v>28.78883049810872</v>
      </c>
      <c r="BJ47">
        <f t="shared" si="33"/>
        <v>28.878079549026374</v>
      </c>
      <c r="BK47">
        <f t="shared" si="33"/>
        <v>28.693916047655691</v>
      </c>
      <c r="BL47">
        <f t="shared" si="8"/>
        <v>29.104820703500138</v>
      </c>
      <c r="BM47"/>
      <c r="BN47"/>
    </row>
    <row r="48" spans="1:66">
      <c r="A48" s="82" t="s">
        <v>221</v>
      </c>
      <c r="B48" s="85" t="s">
        <v>67</v>
      </c>
      <c r="C48" s="82">
        <v>50286.425999999999</v>
      </c>
      <c r="D48" s="82" t="s">
        <v>112</v>
      </c>
      <c r="E48" s="44">
        <f t="shared" si="11"/>
        <v>10198.094263390039</v>
      </c>
      <c r="F48" s="44">
        <f t="shared" si="12"/>
        <v>10198</v>
      </c>
      <c r="G48" s="44">
        <f t="shared" si="13"/>
        <v>0.22120166000240715</v>
      </c>
      <c r="H48" s="44"/>
      <c r="I48" s="44">
        <f>G48</f>
        <v>0.22120166000240715</v>
      </c>
      <c r="J48" s="44"/>
      <c r="K48" s="44"/>
      <c r="L48" s="44"/>
      <c r="M48" s="44"/>
      <c r="N48" s="44"/>
      <c r="O48" s="44"/>
      <c r="P48" s="44">
        <f t="shared" si="29"/>
        <v>0.204233692242349</v>
      </c>
      <c r="Q48" s="47">
        <f t="shared" si="14"/>
        <v>35267.925999999999</v>
      </c>
      <c r="S48" s="45">
        <f>+S$16</f>
        <v>0.1</v>
      </c>
      <c r="Z48">
        <f t="shared" si="15"/>
        <v>10198</v>
      </c>
      <c r="AA48" s="44">
        <f t="shared" si="16"/>
        <v>0.21241662288253277</v>
      </c>
      <c r="AB48" s="44">
        <f t="shared" si="17"/>
        <v>0.21301872936222338</v>
      </c>
      <c r="AC48" s="44">
        <f t="shared" si="18"/>
        <v>1.6967967760058156E-2</v>
      </c>
      <c r="AD48" s="44">
        <f t="shared" si="31"/>
        <v>8.7850371198743837E-3</v>
      </c>
      <c r="AE48" s="44">
        <f t="shared" si="19"/>
        <v>7.7176877197570804E-6</v>
      </c>
      <c r="AF48">
        <f t="shared" si="32"/>
        <v>1.6967967760058156E-2</v>
      </c>
      <c r="AG48" s="45"/>
      <c r="AH48">
        <f t="shared" si="20"/>
        <v>8.182930640183772E-3</v>
      </c>
      <c r="AI48">
        <f t="shared" si="21"/>
        <v>0.66313133364992172</v>
      </c>
      <c r="AJ48">
        <f t="shared" si="22"/>
        <v>0.96199409920585743</v>
      </c>
      <c r="AK48">
        <f t="shared" si="23"/>
        <v>0.44306526712793065</v>
      </c>
      <c r="AL48">
        <f t="shared" si="24"/>
        <v>2.2208656979986077</v>
      </c>
      <c r="AM48">
        <f t="shared" si="25"/>
        <v>2.0165292841273437</v>
      </c>
      <c r="AN48" s="44">
        <f t="shared" si="34"/>
        <v>33.060162273078021</v>
      </c>
      <c r="AO48" s="44">
        <f t="shared" si="34"/>
        <v>33.060162277353072</v>
      </c>
      <c r="AP48" s="44">
        <f t="shared" si="34"/>
        <v>33.06016217267139</v>
      </c>
      <c r="AQ48" s="44">
        <f t="shared" si="34"/>
        <v>33.060164735934364</v>
      </c>
      <c r="AR48" s="44">
        <f t="shared" si="34"/>
        <v>33.060101945507725</v>
      </c>
      <c r="AS48" s="44">
        <f t="shared" si="34"/>
        <v>33.061624958344765</v>
      </c>
      <c r="AT48" s="44">
        <f t="shared" si="34"/>
        <v>32.998341890177542</v>
      </c>
      <c r="AU48" s="44">
        <f t="shared" si="27"/>
        <v>32.505077108345667</v>
      </c>
      <c r="AW48" s="19">
        <v>9200</v>
      </c>
      <c r="AX48" s="106">
        <f t="shared" si="0"/>
        <v>0.18505495275126832</v>
      </c>
      <c r="AY48">
        <f t="shared" si="1"/>
        <v>0.18413280579206137</v>
      </c>
      <c r="AZ48">
        <f t="shared" si="2"/>
        <v>9.2214695920694162E-4</v>
      </c>
      <c r="BA48">
        <f t="shared" si="3"/>
        <v>0.52076649426246746</v>
      </c>
      <c r="BB48">
        <f t="shared" si="4"/>
        <v>0.38308732517477129</v>
      </c>
      <c r="BC48">
        <f t="shared" si="5"/>
        <v>-2.6080764498403992</v>
      </c>
      <c r="BD48">
        <f t="shared" si="6"/>
        <v>-3.6593705537214074</v>
      </c>
      <c r="BE48">
        <f t="shared" si="33"/>
        <v>29.220746409348944</v>
      </c>
      <c r="BF48">
        <f t="shared" si="33"/>
        <v>29.221235099581772</v>
      </c>
      <c r="BG48">
        <f t="shared" si="33"/>
        <v>29.21973373179501</v>
      </c>
      <c r="BH48">
        <f t="shared" si="33"/>
        <v>29.224356291379106</v>
      </c>
      <c r="BI48">
        <f t="shared" si="33"/>
        <v>29.210217256768036</v>
      </c>
      <c r="BJ48">
        <f t="shared" si="33"/>
        <v>29.254386177897373</v>
      </c>
      <c r="BK48">
        <f t="shared" si="33"/>
        <v>29.124165930995602</v>
      </c>
      <c r="BL48">
        <f t="shared" si="8"/>
        <v>29.672476196796556</v>
      </c>
    </row>
    <row r="49" spans="1:66" s="44" customFormat="1">
      <c r="A49" s="44" t="s">
        <v>68</v>
      </c>
      <c r="B49" s="45" t="s">
        <v>67</v>
      </c>
      <c r="C49" s="46">
        <v>51159.378900000003</v>
      </c>
      <c r="D49" s="46">
        <v>1.1000000000000001E-3</v>
      </c>
      <c r="E49" s="44">
        <f t="shared" si="11"/>
        <v>10570.096443210317</v>
      </c>
      <c r="F49" s="44">
        <f t="shared" si="12"/>
        <v>10570</v>
      </c>
      <c r="G49" s="44">
        <f t="shared" si="13"/>
        <v>0.22631689999980154</v>
      </c>
      <c r="J49" s="44">
        <f>G49</f>
        <v>0.22631689999980154</v>
      </c>
      <c r="P49" s="44">
        <f t="shared" si="29"/>
        <v>0.2117121863357424</v>
      </c>
      <c r="Q49" s="47">
        <f t="shared" si="14"/>
        <v>36140.878900000003</v>
      </c>
      <c r="S49" s="45">
        <f>+S$17</f>
        <v>1</v>
      </c>
      <c r="Z49">
        <f t="shared" si="15"/>
        <v>10570</v>
      </c>
      <c r="AA49" s="44">
        <f t="shared" si="16"/>
        <v>0.22551110373160041</v>
      </c>
      <c r="AB49" s="44">
        <f t="shared" si="17"/>
        <v>0.21251798260394353</v>
      </c>
      <c r="AC49" s="44">
        <f t="shared" si="18"/>
        <v>1.4604713664059132E-2</v>
      </c>
      <c r="AD49" s="44">
        <f t="shared" si="31"/>
        <v>8.0579626820112549E-4</v>
      </c>
      <c r="AE49" s="44">
        <f t="shared" si="19"/>
        <v>6.4930762584686015E-7</v>
      </c>
      <c r="AF49">
        <f t="shared" si="32"/>
        <v>1.4604713664059132E-2</v>
      </c>
      <c r="AG49" s="45"/>
      <c r="AH49">
        <f t="shared" si="20"/>
        <v>1.3798917395857995E-2</v>
      </c>
      <c r="AI49">
        <f t="shared" si="21"/>
        <v>0.47894048527338773</v>
      </c>
      <c r="AJ49">
        <f t="shared" si="22"/>
        <v>0.95968276107043871</v>
      </c>
      <c r="AK49">
        <f t="shared" si="23"/>
        <v>0.19566377134383423</v>
      </c>
      <c r="AL49">
        <f t="shared" si="24"/>
        <v>2.7823737358107223</v>
      </c>
      <c r="AM49">
        <f t="shared" si="25"/>
        <v>5.5076365283075157</v>
      </c>
      <c r="AN49" s="44">
        <f t="shared" si="34"/>
        <v>33.901709042534556</v>
      </c>
      <c r="AO49" s="44">
        <f t="shared" si="34"/>
        <v>33.898563082439836</v>
      </c>
      <c r="AP49" s="44">
        <f t="shared" si="34"/>
        <v>33.905692490797442</v>
      </c>
      <c r="AQ49" s="44">
        <f t="shared" si="34"/>
        <v>33.889478825641206</v>
      </c>
      <c r="AR49" s="44">
        <f t="shared" si="34"/>
        <v>33.92606619627847</v>
      </c>
      <c r="AS49" s="44">
        <f t="shared" si="34"/>
        <v>33.841941384464839</v>
      </c>
      <c r="AT49" s="44">
        <f t="shared" si="34"/>
        <v>34.028242504738046</v>
      </c>
      <c r="AU49" s="44">
        <f t="shared" si="27"/>
        <v>33.560916325876995</v>
      </c>
      <c r="AV49"/>
      <c r="AW49" s="19">
        <v>9400</v>
      </c>
      <c r="AX49" s="106">
        <f t="shared" si="0"/>
        <v>0.18272884803339159</v>
      </c>
      <c r="AY49">
        <f t="shared" si="1"/>
        <v>0.18816543030199337</v>
      </c>
      <c r="AZ49">
        <f t="shared" si="2"/>
        <v>-5.4365822686017881E-3</v>
      </c>
      <c r="BA49">
        <f t="shared" si="3"/>
        <v>0.63562471062244741</v>
      </c>
      <c r="BB49">
        <f t="shared" si="4"/>
        <v>6.9535326066829536E-2</v>
      </c>
      <c r="BC49">
        <f t="shared" si="5"/>
        <v>-2.2845316422106294</v>
      </c>
      <c r="BD49">
        <f t="shared" si="6"/>
        <v>-2.188932727821491</v>
      </c>
      <c r="BE49">
        <f t="shared" si="33"/>
        <v>29.690211876250935</v>
      </c>
      <c r="BF49">
        <f t="shared" si="33"/>
        <v>29.690211712643016</v>
      </c>
      <c r="BG49">
        <f t="shared" si="33"/>
        <v>29.690213617710757</v>
      </c>
      <c r="BH49">
        <f t="shared" si="33"/>
        <v>29.690191436342491</v>
      </c>
      <c r="BI49">
        <f t="shared" si="33"/>
        <v>29.69044989726256</v>
      </c>
      <c r="BJ49">
        <f t="shared" si="33"/>
        <v>29.687464350492668</v>
      </c>
      <c r="BK49">
        <f t="shared" si="33"/>
        <v>29.726405577230889</v>
      </c>
      <c r="BL49">
        <f t="shared" si="8"/>
        <v>30.240131690092969</v>
      </c>
      <c r="BM49"/>
      <c r="BN49"/>
    </row>
    <row r="50" spans="1:66" s="44" customFormat="1">
      <c r="A50" s="44" t="s">
        <v>66</v>
      </c>
      <c r="B50" s="45" t="s">
        <v>67</v>
      </c>
      <c r="C50" s="46">
        <v>52015.90554</v>
      </c>
      <c r="D50" s="46">
        <v>1.1E-4</v>
      </c>
      <c r="E50" s="44">
        <f t="shared" si="11"/>
        <v>10935.098698376814</v>
      </c>
      <c r="F50" s="44">
        <f t="shared" si="12"/>
        <v>10935</v>
      </c>
      <c r="G50" s="44">
        <f t="shared" si="13"/>
        <v>0.23160895000182791</v>
      </c>
      <c r="K50" s="44">
        <f t="shared" ref="K50:K69" si="35">G50</f>
        <v>0.23160895000182791</v>
      </c>
      <c r="P50" s="44">
        <f t="shared" si="29"/>
        <v>0.21904255548682319</v>
      </c>
      <c r="Q50" s="47">
        <f t="shared" si="14"/>
        <v>36997.40554</v>
      </c>
      <c r="S50" s="45">
        <f t="shared" ref="S50:S69" si="36">+S$18</f>
        <v>1</v>
      </c>
      <c r="Z50">
        <f t="shared" si="15"/>
        <v>10935</v>
      </c>
      <c r="AA50" s="44">
        <f t="shared" si="16"/>
        <v>0.23061847126260002</v>
      </c>
      <c r="AB50" s="44">
        <f t="shared" si="17"/>
        <v>0.22003303422605108</v>
      </c>
      <c r="AC50" s="44">
        <f t="shared" si="18"/>
        <v>1.2566394515004714E-2</v>
      </c>
      <c r="AD50" s="44">
        <f t="shared" si="31"/>
        <v>9.904787392278902E-4</v>
      </c>
      <c r="AE50" s="44">
        <f t="shared" si="19"/>
        <v>9.8104813286247088E-7</v>
      </c>
      <c r="AF50">
        <f t="shared" si="32"/>
        <v>1.2566394515004714E-2</v>
      </c>
      <c r="AG50" s="45"/>
      <c r="AH50">
        <f t="shared" si="20"/>
        <v>1.1575915775776834E-2</v>
      </c>
      <c r="AI50">
        <f t="shared" si="21"/>
        <v>0.4434643691795267</v>
      </c>
      <c r="AJ50">
        <f t="shared" si="22"/>
        <v>0.79151058830207743</v>
      </c>
      <c r="AK50">
        <f t="shared" si="23"/>
        <v>-7.4445235497488807E-3</v>
      </c>
      <c r="AL50">
        <f t="shared" si="24"/>
        <v>-3.1282169069813914</v>
      </c>
      <c r="AM50">
        <f t="shared" si="25"/>
        <v>-149.52213435487204</v>
      </c>
      <c r="AN50" s="44">
        <f t="shared" si="34"/>
        <v>34.582579316796469</v>
      </c>
      <c r="AO50" s="44">
        <f t="shared" si="34"/>
        <v>34.583229278687014</v>
      </c>
      <c r="AP50" s="44">
        <f t="shared" si="34"/>
        <v>34.582061143258763</v>
      </c>
      <c r="AQ50" s="44">
        <f t="shared" si="34"/>
        <v>34.584160584300186</v>
      </c>
      <c r="AR50" s="44">
        <f t="shared" si="34"/>
        <v>34.580387424516992</v>
      </c>
      <c r="AS50" s="44">
        <f t="shared" si="34"/>
        <v>34.587168896177708</v>
      </c>
      <c r="AT50" s="44">
        <f t="shared" si="34"/>
        <v>34.57498137688647</v>
      </c>
      <c r="AU50" s="44">
        <f t="shared" si="27"/>
        <v>34.596887601142953</v>
      </c>
      <c r="AV50"/>
      <c r="AW50" s="19">
        <v>9600</v>
      </c>
      <c r="AX50" s="106">
        <f t="shared" si="0"/>
        <v>0.18035852362192112</v>
      </c>
      <c r="AY50">
        <f t="shared" si="1"/>
        <v>0.19219585393354977</v>
      </c>
      <c r="AZ50">
        <f t="shared" si="2"/>
        <v>-1.1837330311628636E-2</v>
      </c>
      <c r="BA50">
        <f t="shared" si="3"/>
        <v>0.91994595506178378</v>
      </c>
      <c r="BB50">
        <f t="shared" si="4"/>
        <v>-0.47926106485547604</v>
      </c>
      <c r="BC50">
        <f t="shared" si="5"/>
        <v>-1.7151275653572924</v>
      </c>
      <c r="BD50">
        <f t="shared" si="6"/>
        <v>-1.1558488051976301</v>
      </c>
      <c r="BE50">
        <f t="shared" si="33"/>
        <v>30.310409971256551</v>
      </c>
      <c r="BF50">
        <f t="shared" si="33"/>
        <v>30.310574104884939</v>
      </c>
      <c r="BG50">
        <f t="shared" si="33"/>
        <v>30.311230719043547</v>
      </c>
      <c r="BH50">
        <f t="shared" si="33"/>
        <v>30.313848969448561</v>
      </c>
      <c r="BI50">
        <f t="shared" si="33"/>
        <v>30.324157496097722</v>
      </c>
      <c r="BJ50">
        <f t="shared" si="33"/>
        <v>30.362905051098014</v>
      </c>
      <c r="BK50">
        <f t="shared" si="33"/>
        <v>30.489786894259534</v>
      </c>
      <c r="BL50">
        <f t="shared" si="8"/>
        <v>30.807787183389383</v>
      </c>
      <c r="BM50"/>
      <c r="BN50"/>
    </row>
    <row r="51" spans="1:66" s="44" customFormat="1">
      <c r="A51" s="44" t="s">
        <v>63</v>
      </c>
      <c r="B51" s="51"/>
      <c r="C51" s="50">
        <v>52095.690900000001</v>
      </c>
      <c r="D51" s="50">
        <v>2.0000000000000001E-4</v>
      </c>
      <c r="E51" s="44">
        <f t="shared" si="11"/>
        <v>10969.098617316022</v>
      </c>
      <c r="F51" s="44">
        <f t="shared" si="12"/>
        <v>10969</v>
      </c>
      <c r="G51" s="44">
        <f t="shared" si="13"/>
        <v>0.23141872999985935</v>
      </c>
      <c r="H51" s="49"/>
      <c r="K51" s="44">
        <f t="shared" si="35"/>
        <v>0.23141872999985935</v>
      </c>
      <c r="P51" s="44">
        <f t="shared" si="29"/>
        <v>0.2197250111800966</v>
      </c>
      <c r="Q51" s="47">
        <f t="shared" si="14"/>
        <v>37077.190900000001</v>
      </c>
      <c r="S51" s="45">
        <f t="shared" si="36"/>
        <v>1</v>
      </c>
      <c r="Z51">
        <f t="shared" si="15"/>
        <v>10969</v>
      </c>
      <c r="AA51" s="44">
        <f t="shared" si="16"/>
        <v>0.23081008302514602</v>
      </c>
      <c r="AB51" s="44">
        <f t="shared" si="17"/>
        <v>0.22033365815480993</v>
      </c>
      <c r="AC51" s="44">
        <f t="shared" si="18"/>
        <v>1.169371881976275E-2</v>
      </c>
      <c r="AD51" s="44">
        <f t="shared" si="31"/>
        <v>6.0864697471332829E-4</v>
      </c>
      <c r="AE51" s="44">
        <f t="shared" si="19"/>
        <v>3.7045113982768691E-7</v>
      </c>
      <c r="AF51">
        <f t="shared" si="32"/>
        <v>1.169371881976275E-2</v>
      </c>
      <c r="AG51" s="45"/>
      <c r="AH51">
        <f t="shared" si="20"/>
        <v>1.1085071845049428E-2</v>
      </c>
      <c r="AI51">
        <f t="shared" si="21"/>
        <v>0.44400879848468844</v>
      </c>
      <c r="AJ51">
        <f t="shared" si="22"/>
        <v>0.77101906676429521</v>
      </c>
      <c r="AK51">
        <f t="shared" si="23"/>
        <v>-2.5712120511251411E-2</v>
      </c>
      <c r="AL51">
        <f t="shared" si="24"/>
        <v>-3.0953800261708855</v>
      </c>
      <c r="AM51">
        <f t="shared" si="25"/>
        <v>-43.270512077039811</v>
      </c>
      <c r="AN51" s="44">
        <f t="shared" si="34"/>
        <v>34.644065439578085</v>
      </c>
      <c r="AO51" s="44">
        <f t="shared" si="34"/>
        <v>34.646253785804767</v>
      </c>
      <c r="AP51" s="44">
        <f t="shared" si="34"/>
        <v>34.642307203839138</v>
      </c>
      <c r="AQ51" s="44">
        <f t="shared" si="34"/>
        <v>34.649425684571305</v>
      </c>
      <c r="AR51" s="44">
        <f t="shared" si="34"/>
        <v>34.636589162531635</v>
      </c>
      <c r="AS51" s="44">
        <f t="shared" si="34"/>
        <v>34.659747749728865</v>
      </c>
      <c r="AT51" s="44">
        <f t="shared" si="34"/>
        <v>34.617998320407182</v>
      </c>
      <c r="AU51" s="44">
        <f t="shared" si="27"/>
        <v>34.693389035003349</v>
      </c>
      <c r="AV51"/>
      <c r="AW51" s="19">
        <v>9800</v>
      </c>
      <c r="AX51" s="106">
        <f t="shared" si="0"/>
        <v>0.18384646897722465</v>
      </c>
      <c r="AY51">
        <f t="shared" si="1"/>
        <v>0.19622407668673056</v>
      </c>
      <c r="AZ51">
        <f t="shared" si="2"/>
        <v>-1.2377607709505899E-2</v>
      </c>
      <c r="BA51">
        <f t="shared" si="3"/>
        <v>1.5486611386762805</v>
      </c>
      <c r="BB51">
        <f t="shared" si="4"/>
        <v>-0.88920182232216094</v>
      </c>
      <c r="BC51">
        <f t="shared" si="5"/>
        <v>-0.16894511252678263</v>
      </c>
      <c r="BD51">
        <f t="shared" si="6"/>
        <v>-8.4674052552898865E-2</v>
      </c>
      <c r="BE51">
        <f t="shared" si="33"/>
        <v>31.325602477470639</v>
      </c>
      <c r="BF51">
        <f t="shared" si="33"/>
        <v>31.326260068450289</v>
      </c>
      <c r="BG51">
        <f t="shared" si="33"/>
        <v>31.327446244610133</v>
      </c>
      <c r="BH51">
        <f t="shared" si="33"/>
        <v>31.329585579158916</v>
      </c>
      <c r="BI51">
        <f t="shared" si="33"/>
        <v>31.333442993197792</v>
      </c>
      <c r="BJ51">
        <f t="shared" si="33"/>
        <v>31.340395192118276</v>
      </c>
      <c r="BK51">
        <f t="shared" si="33"/>
        <v>31.352916105390094</v>
      </c>
      <c r="BL51">
        <f t="shared" si="8"/>
        <v>31.3754426766858</v>
      </c>
      <c r="BM51"/>
      <c r="BN51"/>
    </row>
    <row r="52" spans="1:66" s="44" customFormat="1">
      <c r="A52" s="44" t="s">
        <v>63</v>
      </c>
      <c r="B52" s="51"/>
      <c r="C52" s="50">
        <v>52102.731180000002</v>
      </c>
      <c r="D52" s="50">
        <v>1.4999999999999999E-4</v>
      </c>
      <c r="E52" s="44">
        <f t="shared" si="11"/>
        <v>10972.098778615155</v>
      </c>
      <c r="F52" s="44">
        <f t="shared" si="12"/>
        <v>10972</v>
      </c>
      <c r="G52" s="44">
        <f t="shared" si="13"/>
        <v>0.2317972400051076</v>
      </c>
      <c r="H52" s="49"/>
      <c r="K52" s="44">
        <f t="shared" si="35"/>
        <v>0.2317972400051076</v>
      </c>
      <c r="P52" s="44">
        <f t="shared" si="29"/>
        <v>0.21978522480519613</v>
      </c>
      <c r="Q52" s="47">
        <f t="shared" si="14"/>
        <v>37084.231180000002</v>
      </c>
      <c r="S52" s="45">
        <f t="shared" si="36"/>
        <v>1</v>
      </c>
      <c r="Z52">
        <f t="shared" si="15"/>
        <v>10972</v>
      </c>
      <c r="AA52" s="44">
        <f t="shared" si="16"/>
        <v>0.2308248872911807</v>
      </c>
      <c r="AB52" s="44">
        <f t="shared" si="17"/>
        <v>0.22075757751912303</v>
      </c>
      <c r="AC52" s="44">
        <f t="shared" si="18"/>
        <v>1.2012015199911463E-2</v>
      </c>
      <c r="AD52" s="44">
        <f t="shared" si="31"/>
        <v>9.7235271392689948E-4</v>
      </c>
      <c r="AE52" s="44">
        <f t="shared" si="19"/>
        <v>9.454698002810068E-7</v>
      </c>
      <c r="AF52">
        <f t="shared" si="32"/>
        <v>1.2012015199911463E-2</v>
      </c>
      <c r="AG52" s="45"/>
      <c r="AH52">
        <f t="shared" si="20"/>
        <v>1.1039662485984552E-2</v>
      </c>
      <c r="AI52">
        <f t="shared" si="21"/>
        <v>0.44408579831277817</v>
      </c>
      <c r="AJ52">
        <f t="shared" si="22"/>
        <v>0.76916680745171806</v>
      </c>
      <c r="AK52">
        <f t="shared" si="23"/>
        <v>-2.7326354789537925E-2</v>
      </c>
      <c r="AL52">
        <f t="shared" si="24"/>
        <v>-3.0924764821471564</v>
      </c>
      <c r="AM52">
        <f t="shared" si="25"/>
        <v>-40.711599840101847</v>
      </c>
      <c r="AN52" s="44">
        <f t="shared" si="34"/>
        <v>34.649497830690294</v>
      </c>
      <c r="AO52" s="44">
        <f t="shared" si="34"/>
        <v>34.651815193208868</v>
      </c>
      <c r="AP52" s="44">
        <f t="shared" si="34"/>
        <v>34.647633894063802</v>
      </c>
      <c r="AQ52" s="44">
        <f t="shared" si="34"/>
        <v>34.655179556766498</v>
      </c>
      <c r="AR52" s="44">
        <f t="shared" si="34"/>
        <v>34.641566244486832</v>
      </c>
      <c r="AS52" s="44">
        <f t="shared" si="34"/>
        <v>34.66613941513436</v>
      </c>
      <c r="AT52" s="44">
        <f t="shared" si="34"/>
        <v>34.621820388278564</v>
      </c>
      <c r="AU52" s="44">
        <f t="shared" si="27"/>
        <v>34.701903867402791</v>
      </c>
      <c r="AV52"/>
      <c r="AW52" s="19">
        <v>10000</v>
      </c>
      <c r="AX52" s="106">
        <f t="shared" si="0"/>
        <v>0.19997884743917235</v>
      </c>
      <c r="AY52">
        <f t="shared" si="1"/>
        <v>0.20025009856153575</v>
      </c>
      <c r="AZ52">
        <f t="shared" si="2"/>
        <v>-2.7125112236340833E-4</v>
      </c>
      <c r="BA52">
        <f t="shared" si="3"/>
        <v>0.99140989413677916</v>
      </c>
      <c r="BB52">
        <f t="shared" si="4"/>
        <v>0.61278344007436591</v>
      </c>
      <c r="BC52">
        <f t="shared" si="5"/>
        <v>1.5862305200346072</v>
      </c>
      <c r="BD52">
        <f t="shared" si="6"/>
        <v>1.015554537888842</v>
      </c>
      <c r="BE52">
        <f t="shared" si="33"/>
        <v>32.409330758493468</v>
      </c>
      <c r="BF52">
        <f t="shared" si="33"/>
        <v>32.408922047044889</v>
      </c>
      <c r="BG52">
        <f t="shared" si="33"/>
        <v>32.407578973449958</v>
      </c>
      <c r="BH52">
        <f t="shared" si="33"/>
        <v>32.403184759555124</v>
      </c>
      <c r="BI52">
        <f t="shared" si="33"/>
        <v>32.389007571889856</v>
      </c>
      <c r="BJ52">
        <f t="shared" si="33"/>
        <v>32.345143858228788</v>
      </c>
      <c r="BK52">
        <f t="shared" si="33"/>
        <v>32.22311127880085</v>
      </c>
      <c r="BL52">
        <f t="shared" si="8"/>
        <v>31.943098169982214</v>
      </c>
      <c r="BM52"/>
      <c r="BN52"/>
    </row>
    <row r="53" spans="1:66">
      <c r="A53" s="82" t="s">
        <v>63</v>
      </c>
      <c r="B53" s="85" t="s">
        <v>67</v>
      </c>
      <c r="C53" s="82">
        <v>52102.731200000002</v>
      </c>
      <c r="D53" s="82" t="s">
        <v>112</v>
      </c>
      <c r="E53" s="44">
        <f t="shared" ref="E53:E83" si="37">+(C53-C$7)/C$8</f>
        <v>10972.098787138</v>
      </c>
      <c r="F53" s="44">
        <f t="shared" ref="F53:F84" si="38">ROUND(2*E53,0)/2</f>
        <v>10972</v>
      </c>
      <c r="G53" s="44">
        <f t="shared" ref="G53:G83" si="39">+C53-(C$7+F53*C$8)</f>
        <v>0.23181724000460235</v>
      </c>
      <c r="H53" s="44"/>
      <c r="I53" s="44"/>
      <c r="K53" s="44">
        <f t="shared" si="35"/>
        <v>0.23181724000460235</v>
      </c>
      <c r="L53" s="44"/>
      <c r="M53" s="44"/>
      <c r="N53" s="44"/>
      <c r="O53" s="44"/>
      <c r="P53" s="44">
        <f t="shared" si="29"/>
        <v>0.21978522480519613</v>
      </c>
      <c r="Q53" s="47">
        <f t="shared" ref="Q53:Q83" si="40">+C53-15018.5</f>
        <v>37084.231200000002</v>
      </c>
      <c r="R53" s="44"/>
      <c r="S53" s="45">
        <f t="shared" si="36"/>
        <v>1</v>
      </c>
      <c r="Z53">
        <f t="shared" si="15"/>
        <v>10972</v>
      </c>
      <c r="AA53" s="44">
        <f t="shared" si="16"/>
        <v>0.2308248872911807</v>
      </c>
      <c r="AB53" s="44">
        <f t="shared" si="17"/>
        <v>0.22077757751861779</v>
      </c>
      <c r="AC53" s="44">
        <f t="shared" si="18"/>
        <v>1.2032015199406221E-2</v>
      </c>
      <c r="AD53" s="44">
        <f t="shared" si="31"/>
        <v>9.9235271342165698E-4</v>
      </c>
      <c r="AE53" s="44">
        <f t="shared" si="19"/>
        <v>9.8476390783532517E-7</v>
      </c>
      <c r="AF53">
        <f t="shared" si="32"/>
        <v>1.2032015199406221E-2</v>
      </c>
      <c r="AG53" s="45"/>
      <c r="AH53">
        <f t="shared" si="20"/>
        <v>1.1039662485984552E-2</v>
      </c>
      <c r="AI53">
        <f t="shared" si="21"/>
        <v>0.44408579831277817</v>
      </c>
      <c r="AJ53">
        <f t="shared" si="22"/>
        <v>0.76916680745171806</v>
      </c>
      <c r="AK53">
        <f t="shared" si="23"/>
        <v>-2.7326354789537925E-2</v>
      </c>
      <c r="AL53">
        <f t="shared" si="24"/>
        <v>-3.0924764821471564</v>
      </c>
      <c r="AM53">
        <f t="shared" si="25"/>
        <v>-40.711599840101847</v>
      </c>
      <c r="AN53" s="44">
        <f t="shared" ref="AN53:AT68" si="41">$AU53+$AB$7*SIN(AO53)</f>
        <v>34.649497830690294</v>
      </c>
      <c r="AO53" s="44">
        <f t="shared" si="41"/>
        <v>34.651815193208868</v>
      </c>
      <c r="AP53" s="44">
        <f t="shared" si="41"/>
        <v>34.647633894063802</v>
      </c>
      <c r="AQ53" s="44">
        <f t="shared" si="41"/>
        <v>34.655179556766498</v>
      </c>
      <c r="AR53" s="44">
        <f t="shared" si="41"/>
        <v>34.641566244486832</v>
      </c>
      <c r="AS53" s="44">
        <f t="shared" si="41"/>
        <v>34.66613941513436</v>
      </c>
      <c r="AT53" s="44">
        <f t="shared" si="41"/>
        <v>34.621820388278564</v>
      </c>
      <c r="AU53" s="44">
        <f t="shared" si="27"/>
        <v>34.701903867402791</v>
      </c>
      <c r="AW53" s="19">
        <v>10200</v>
      </c>
      <c r="AX53" s="106">
        <f t="shared" si="0"/>
        <v>0.21251768628410517</v>
      </c>
      <c r="AY53">
        <f t="shared" si="1"/>
        <v>0.20427391955796531</v>
      </c>
      <c r="AZ53">
        <f t="shared" si="2"/>
        <v>8.2437667261398648E-3</v>
      </c>
      <c r="BA53">
        <f t="shared" si="3"/>
        <v>0.66121134477800503</v>
      </c>
      <c r="BB53">
        <f t="shared" si="4"/>
        <v>0.96317032132689073</v>
      </c>
      <c r="BC53">
        <f t="shared" si="5"/>
        <v>2.2252062962921624</v>
      </c>
      <c r="BD53">
        <f t="shared" si="6"/>
        <v>2.0275732175922263</v>
      </c>
      <c r="BE53">
        <f t="shared" si="33"/>
        <v>33.065608194015631</v>
      </c>
      <c r="BF53">
        <f t="shared" si="33"/>
        <v>33.065608200386848</v>
      </c>
      <c r="BG53">
        <f t="shared" si="33"/>
        <v>33.065608055127157</v>
      </c>
      <c r="BH53">
        <f t="shared" si="33"/>
        <v>33.065611366889868</v>
      </c>
      <c r="BI53">
        <f t="shared" si="33"/>
        <v>33.065535827796268</v>
      </c>
      <c r="BJ53">
        <f t="shared" si="33"/>
        <v>33.067241235693629</v>
      </c>
      <c r="BK53">
        <f t="shared" si="33"/>
        <v>33.005474085763083</v>
      </c>
      <c r="BL53">
        <f t="shared" si="8"/>
        <v>32.510753663278628</v>
      </c>
    </row>
    <row r="54" spans="1:66" s="44" customFormat="1">
      <c r="A54" s="44" t="s">
        <v>63</v>
      </c>
      <c r="B54" s="51"/>
      <c r="C54" s="50">
        <v>52109.770799999998</v>
      </c>
      <c r="D54" s="50">
        <v>1.3999999999999999E-4</v>
      </c>
      <c r="E54" s="44">
        <f t="shared" si="37"/>
        <v>10975.098658660349</v>
      </c>
      <c r="F54" s="44">
        <f t="shared" si="38"/>
        <v>10975</v>
      </c>
      <c r="G54" s="44">
        <f t="shared" si="39"/>
        <v>0.23151574999792501</v>
      </c>
      <c r="H54" s="49"/>
      <c r="K54" s="44">
        <f t="shared" si="35"/>
        <v>0.23151574999792501</v>
      </c>
      <c r="P54" s="44">
        <f t="shared" si="29"/>
        <v>0.21984543793509798</v>
      </c>
      <c r="Q54" s="47">
        <f t="shared" si="40"/>
        <v>37091.270799999998</v>
      </c>
      <c r="S54" s="45">
        <f t="shared" si="36"/>
        <v>1</v>
      </c>
      <c r="Z54">
        <f t="shared" si="15"/>
        <v>10975</v>
      </c>
      <c r="AA54" s="44">
        <f t="shared" si="16"/>
        <v>0.23083935208145728</v>
      </c>
      <c r="AB54" s="44">
        <f t="shared" si="17"/>
        <v>0.22052183585156571</v>
      </c>
      <c r="AC54" s="44">
        <f t="shared" si="18"/>
        <v>1.1670312062827037E-2</v>
      </c>
      <c r="AD54" s="44">
        <f t="shared" si="31"/>
        <v>6.7639791646773029E-4</v>
      </c>
      <c r="AE54" s="44">
        <f t="shared" si="19"/>
        <v>4.5751414140188665E-7</v>
      </c>
      <c r="AF54">
        <f t="shared" si="32"/>
        <v>1.1670312062827037E-2</v>
      </c>
      <c r="AG54" s="45"/>
      <c r="AH54">
        <f t="shared" si="20"/>
        <v>1.0993914146359293E-2</v>
      </c>
      <c r="AI54">
        <f t="shared" si="21"/>
        <v>0.44416752398367565</v>
      </c>
      <c r="AJ54">
        <f t="shared" si="22"/>
        <v>0.76730719560628824</v>
      </c>
      <c r="AK54">
        <f t="shared" si="23"/>
        <v>-2.8941111056541638E-2</v>
      </c>
      <c r="AL54">
        <f t="shared" si="24"/>
        <v>-3.089571584540737</v>
      </c>
      <c r="AM54">
        <f t="shared" si="25"/>
        <v>-38.437290587638934</v>
      </c>
      <c r="AN54" s="44">
        <f t="shared" si="41"/>
        <v>34.654931783107209</v>
      </c>
      <c r="AO54" s="44">
        <f t="shared" si="41"/>
        <v>34.657376708177587</v>
      </c>
      <c r="AP54" s="44">
        <f t="shared" si="41"/>
        <v>34.652962955236973</v>
      </c>
      <c r="AQ54" s="44">
        <f t="shared" si="41"/>
        <v>34.660932391709771</v>
      </c>
      <c r="AR54" s="44">
        <f t="shared" si="41"/>
        <v>34.646547285222454</v>
      </c>
      <c r="AS54" s="44">
        <f t="shared" si="41"/>
        <v>34.67252837883985</v>
      </c>
      <c r="AT54" s="44">
        <f t="shared" si="41"/>
        <v>34.625648262356968</v>
      </c>
      <c r="AU54" s="44">
        <f t="shared" si="27"/>
        <v>34.71041869980224</v>
      </c>
      <c r="AV54"/>
      <c r="AW54" s="19">
        <v>10400</v>
      </c>
      <c r="AX54" s="106">
        <f t="shared" si="0"/>
        <v>0.22077822435458577</v>
      </c>
      <c r="AY54">
        <f t="shared" si="1"/>
        <v>0.20829553967601933</v>
      </c>
      <c r="AZ54">
        <f t="shared" si="2"/>
        <v>1.2482684678566433E-2</v>
      </c>
      <c r="BA54">
        <f t="shared" si="3"/>
        <v>0.53221740289173147</v>
      </c>
      <c r="BB54">
        <f t="shared" si="4"/>
        <v>0.99744768595023381</v>
      </c>
      <c r="BC54">
        <f t="shared" si="5"/>
        <v>2.5689107073189259</v>
      </c>
      <c r="BD54">
        <f t="shared" si="6"/>
        <v>3.396367061576322</v>
      </c>
      <c r="BE54">
        <f t="shared" si="33"/>
        <v>33.54929461092518</v>
      </c>
      <c r="BF54">
        <f t="shared" si="33"/>
        <v>33.549033458883784</v>
      </c>
      <c r="BG54">
        <f t="shared" si="33"/>
        <v>33.549912917598917</v>
      </c>
      <c r="BH54">
        <f t="shared" si="33"/>
        <v>33.546946331516232</v>
      </c>
      <c r="BI54">
        <f t="shared" si="33"/>
        <v>33.556898075443947</v>
      </c>
      <c r="BJ54">
        <f t="shared" si="33"/>
        <v>33.522863735506675</v>
      </c>
      <c r="BK54">
        <f t="shared" si="33"/>
        <v>33.632656781263591</v>
      </c>
      <c r="BL54">
        <f t="shared" si="8"/>
        <v>33.078409156575049</v>
      </c>
      <c r="BM54"/>
      <c r="BN54"/>
    </row>
    <row r="55" spans="1:66" s="44" customFormat="1">
      <c r="A55" s="44" t="s">
        <v>63</v>
      </c>
      <c r="B55" s="51"/>
      <c r="C55" s="50">
        <v>52149.6636</v>
      </c>
      <c r="D55" s="50">
        <v>4.0000000000000002E-4</v>
      </c>
      <c r="E55" s="44">
        <f t="shared" si="37"/>
        <v>10992.098669267032</v>
      </c>
      <c r="F55" s="44">
        <f t="shared" si="38"/>
        <v>10992</v>
      </c>
      <c r="G55" s="44">
        <f t="shared" si="39"/>
        <v>0.23154064000118524</v>
      </c>
      <c r="K55" s="44">
        <f t="shared" si="35"/>
        <v>0.23154064000118524</v>
      </c>
      <c r="P55" s="44">
        <f t="shared" si="29"/>
        <v>0.22018663631747543</v>
      </c>
      <c r="Q55" s="47">
        <f t="shared" si="40"/>
        <v>37131.1636</v>
      </c>
      <c r="S55" s="45">
        <f t="shared" si="36"/>
        <v>1</v>
      </c>
      <c r="Z55">
        <f t="shared" si="15"/>
        <v>10992</v>
      </c>
      <c r="AA55" s="44">
        <f t="shared" si="16"/>
        <v>0.23091492172359288</v>
      </c>
      <c r="AB55" s="44">
        <f t="shared" si="17"/>
        <v>0.22081235459506779</v>
      </c>
      <c r="AC55" s="44">
        <f t="shared" si="18"/>
        <v>1.1354003683709812E-2</v>
      </c>
      <c r="AD55" s="44">
        <f t="shared" si="31"/>
        <v>6.2571827759236309E-4</v>
      </c>
      <c r="AE55" s="44">
        <f t="shared" si="19"/>
        <v>3.9152336291315358E-7</v>
      </c>
      <c r="AF55">
        <f t="shared" si="32"/>
        <v>1.1354003683709812E-2</v>
      </c>
      <c r="AG55" s="45"/>
      <c r="AH55">
        <f t="shared" si="20"/>
        <v>1.0728285406117449E-2</v>
      </c>
      <c r="AI55">
        <f t="shared" si="21"/>
        <v>0.44472032783077853</v>
      </c>
      <c r="AJ55">
        <f t="shared" si="22"/>
        <v>0.75662835555176766</v>
      </c>
      <c r="AK55">
        <f t="shared" si="23"/>
        <v>-3.8102689921668952E-2</v>
      </c>
      <c r="AL55">
        <f t="shared" si="24"/>
        <v>-3.0730811316799871</v>
      </c>
      <c r="AM55">
        <f t="shared" si="25"/>
        <v>-29.18075059918548</v>
      </c>
      <c r="AN55" s="44">
        <f t="shared" si="41"/>
        <v>34.685757943211385</v>
      </c>
      <c r="AO55" s="44">
        <f t="shared" si="41"/>
        <v>34.6888945901404</v>
      </c>
      <c r="AP55" s="44">
        <f t="shared" si="41"/>
        <v>34.683212189962866</v>
      </c>
      <c r="AQ55" s="44">
        <f t="shared" si="41"/>
        <v>34.693509647959573</v>
      </c>
      <c r="AR55" s="44">
        <f t="shared" si="41"/>
        <v>34.674858834751333</v>
      </c>
      <c r="AS55" s="44">
        <f t="shared" si="41"/>
        <v>34.708674033841397</v>
      </c>
      <c r="AT55" s="44">
        <f t="shared" si="41"/>
        <v>34.647465598835041</v>
      </c>
      <c r="AU55" s="44">
        <f t="shared" si="27"/>
        <v>34.758669416732431</v>
      </c>
      <c r="AV55"/>
      <c r="AW55" s="19">
        <v>10600</v>
      </c>
      <c r="AX55" s="106">
        <f t="shared" si="0"/>
        <v>0.22616982968941604</v>
      </c>
      <c r="AY55">
        <f t="shared" si="1"/>
        <v>0.21231495891569774</v>
      </c>
      <c r="AZ55">
        <f t="shared" si="2"/>
        <v>1.3854870773718312E-2</v>
      </c>
      <c r="BA55">
        <f t="shared" si="3"/>
        <v>0.47263192541787213</v>
      </c>
      <c r="BB55">
        <f t="shared" si="4"/>
        <v>0.94964631981785286</v>
      </c>
      <c r="BC55">
        <f t="shared" si="5"/>
        <v>2.8161399899158535</v>
      </c>
      <c r="BD55">
        <f t="shared" si="6"/>
        <v>6.0909488211095857</v>
      </c>
      <c r="BE55">
        <f t="shared" si="33"/>
        <v>33.960676762786797</v>
      </c>
      <c r="BF55">
        <f t="shared" si="33"/>
        <v>33.956778106172841</v>
      </c>
      <c r="BG55">
        <f t="shared" si="33"/>
        <v>33.965244922216975</v>
      </c>
      <c r="BH55">
        <f t="shared" si="33"/>
        <v>33.946794337473818</v>
      </c>
      <c r="BI55">
        <f t="shared" si="33"/>
        <v>33.986711542104722</v>
      </c>
      <c r="BJ55">
        <f t="shared" si="33"/>
        <v>33.898894418301076</v>
      </c>
      <c r="BK55">
        <f t="shared" si="33"/>
        <v>34.085987328626281</v>
      </c>
      <c r="BL55">
        <f t="shared" si="8"/>
        <v>33.646064649871462</v>
      </c>
      <c r="BM55"/>
      <c r="BN55"/>
    </row>
    <row r="56" spans="1:66" s="44" customFormat="1" ht="12.75" customHeight="1">
      <c r="A56" s="44" t="s">
        <v>65</v>
      </c>
      <c r="B56" s="51" t="s">
        <v>61</v>
      </c>
      <c r="C56" s="50">
        <v>52448.8603</v>
      </c>
      <c r="D56" s="50">
        <v>2.9999999999999997E-4</v>
      </c>
      <c r="E56" s="44">
        <f t="shared" si="37"/>
        <v>11119.599047116781</v>
      </c>
      <c r="F56" s="44">
        <f t="shared" si="38"/>
        <v>11119.5</v>
      </c>
      <c r="G56" s="44">
        <f t="shared" si="39"/>
        <v>0.23242731500067748</v>
      </c>
      <c r="H56" s="49"/>
      <c r="K56" s="44">
        <f t="shared" si="35"/>
        <v>0.23242731500067748</v>
      </c>
      <c r="P56" s="44">
        <f t="shared" si="29"/>
        <v>0.22274511732989422</v>
      </c>
      <c r="Q56" s="47">
        <f t="shared" si="40"/>
        <v>37430.3603</v>
      </c>
      <c r="S56" s="45">
        <f t="shared" si="36"/>
        <v>1</v>
      </c>
      <c r="Z56">
        <f t="shared" si="15"/>
        <v>11119.5</v>
      </c>
      <c r="AA56" s="44">
        <f t="shared" si="16"/>
        <v>0.23114025190036772</v>
      </c>
      <c r="AB56" s="44">
        <f t="shared" si="17"/>
        <v>0.22403218043020398</v>
      </c>
      <c r="AC56" s="44">
        <f t="shared" si="18"/>
        <v>9.6821976707832658E-3</v>
      </c>
      <c r="AD56" s="44">
        <f t="shared" si="31"/>
        <v>1.2870631003097655E-3</v>
      </c>
      <c r="AE56" s="44">
        <f t="shared" si="19"/>
        <v>1.6565314241789853E-6</v>
      </c>
      <c r="AF56">
        <f t="shared" si="32"/>
        <v>9.6821976707832658E-3</v>
      </c>
      <c r="AG56" s="45"/>
      <c r="AH56">
        <f t="shared" si="20"/>
        <v>8.3951345704734986E-3</v>
      </c>
      <c r="AI56">
        <f t="shared" si="21"/>
        <v>0.45396984236034155</v>
      </c>
      <c r="AJ56">
        <f t="shared" si="22"/>
        <v>0.66805410096889628</v>
      </c>
      <c r="AK56">
        <f t="shared" si="23"/>
        <v>-0.10788139900666197</v>
      </c>
      <c r="AL56">
        <f t="shared" si="24"/>
        <v>-2.9465308060256596</v>
      </c>
      <c r="AM56">
        <f t="shared" si="25"/>
        <v>-10.220627349898081</v>
      </c>
      <c r="AN56" s="44">
        <f t="shared" si="41"/>
        <v>34.920128113083138</v>
      </c>
      <c r="AO56" s="44">
        <f t="shared" si="41"/>
        <v>34.925885164397748</v>
      </c>
      <c r="AP56" s="44">
        <f t="shared" si="41"/>
        <v>34.914821275967967</v>
      </c>
      <c r="AQ56" s="44">
        <f t="shared" si="41"/>
        <v>34.936125818644769</v>
      </c>
      <c r="AR56" s="44">
        <f t="shared" si="41"/>
        <v>34.895252086803367</v>
      </c>
      <c r="AS56" s="44">
        <f t="shared" si="41"/>
        <v>34.974263429967216</v>
      </c>
      <c r="AT56" s="44">
        <f t="shared" si="41"/>
        <v>34.823471519201682</v>
      </c>
      <c r="AU56" s="44">
        <f t="shared" si="27"/>
        <v>35.120549793708896</v>
      </c>
      <c r="AV56"/>
      <c r="AW56" s="19">
        <v>10800</v>
      </c>
      <c r="AX56" s="106">
        <f t="shared" si="0"/>
        <v>0.22941311698308497</v>
      </c>
      <c r="AY56">
        <f t="shared" si="1"/>
        <v>0.21633217727700052</v>
      </c>
      <c r="AZ56">
        <f t="shared" si="2"/>
        <v>1.3080939706084455E-2</v>
      </c>
      <c r="BA56">
        <f t="shared" si="3"/>
        <v>0.44726342496378868</v>
      </c>
      <c r="BB56">
        <f t="shared" si="4"/>
        <v>0.86458417629188145</v>
      </c>
      <c r="BC56">
        <f t="shared" si="5"/>
        <v>3.0239228970917731</v>
      </c>
      <c r="BD56">
        <f t="shared" si="6"/>
        <v>16.977104665348072</v>
      </c>
      <c r="BE56">
        <f t="shared" si="33"/>
        <v>34.337685670404355</v>
      </c>
      <c r="BF56">
        <f t="shared" si="33"/>
        <v>34.332910322159904</v>
      </c>
      <c r="BG56">
        <f t="shared" si="33"/>
        <v>34.341702391786527</v>
      </c>
      <c r="BH56">
        <f t="shared" si="33"/>
        <v>34.325501318013401</v>
      </c>
      <c r="BI56">
        <f t="shared" si="33"/>
        <v>34.355310182760185</v>
      </c>
      <c r="BJ56">
        <f t="shared" si="33"/>
        <v>34.300301778931853</v>
      </c>
      <c r="BK56">
        <f t="shared" si="33"/>
        <v>34.401326300907265</v>
      </c>
      <c r="BL56">
        <f t="shared" si="8"/>
        <v>34.213720143167876</v>
      </c>
      <c r="BM56"/>
      <c r="BN56"/>
    </row>
    <row r="57" spans="1:66" s="44" customFormat="1">
      <c r="A57" s="44" t="s">
        <v>65</v>
      </c>
      <c r="B57" s="51"/>
      <c r="C57" s="50">
        <v>52482.886100000003</v>
      </c>
      <c r="D57" s="50">
        <v>2.9999999999999997E-4</v>
      </c>
      <c r="E57" s="44">
        <f t="shared" si="37"/>
        <v>11134.098880693287</v>
      </c>
      <c r="F57" s="44">
        <f t="shared" si="38"/>
        <v>11134</v>
      </c>
      <c r="G57" s="44">
        <f t="shared" si="39"/>
        <v>0.2320367799984524</v>
      </c>
      <c r="H57" s="49"/>
      <c r="K57" s="44">
        <f t="shared" si="35"/>
        <v>0.2320367799984524</v>
      </c>
      <c r="P57" s="44">
        <f t="shared" si="29"/>
        <v>0.22303602519208171</v>
      </c>
      <c r="Q57" s="47">
        <f t="shared" si="40"/>
        <v>37464.386100000003</v>
      </c>
      <c r="S57" s="45">
        <f t="shared" si="36"/>
        <v>1</v>
      </c>
      <c r="Z57">
        <f t="shared" si="15"/>
        <v>11134</v>
      </c>
      <c r="AA57" s="44">
        <f t="shared" si="16"/>
        <v>0.23112849988731732</v>
      </c>
      <c r="AB57" s="44">
        <f t="shared" si="17"/>
        <v>0.2239443053032168</v>
      </c>
      <c r="AC57" s="44">
        <f t="shared" si="18"/>
        <v>9.0007548063706921E-3</v>
      </c>
      <c r="AD57" s="44">
        <f t="shared" si="31"/>
        <v>9.0828011113508467E-4</v>
      </c>
      <c r="AE57" s="44">
        <f t="shared" si="19"/>
        <v>8.2497276028356176E-7</v>
      </c>
      <c r="AF57">
        <f t="shared" si="32"/>
        <v>9.0007548063706921E-3</v>
      </c>
      <c r="AG57" s="45"/>
      <c r="AH57">
        <f t="shared" si="20"/>
        <v>8.092474695235604E-3</v>
      </c>
      <c r="AI57">
        <f t="shared" si="21"/>
        <v>0.45563348202884357</v>
      </c>
      <c r="AJ57">
        <f t="shared" si="22"/>
        <v>0.65692131639526297</v>
      </c>
      <c r="AK57">
        <f t="shared" si="23"/>
        <v>-0.11598458266331539</v>
      </c>
      <c r="AL57">
        <f t="shared" si="24"/>
        <v>-2.9316682616425647</v>
      </c>
      <c r="AM57">
        <f t="shared" si="25"/>
        <v>-9.4922265725621475</v>
      </c>
      <c r="AN57" s="44">
        <f t="shared" si="41"/>
        <v>34.947278289330221</v>
      </c>
      <c r="AO57" s="44">
        <f t="shared" si="41"/>
        <v>34.953001791411005</v>
      </c>
      <c r="AP57" s="44">
        <f t="shared" si="41"/>
        <v>34.941883972342517</v>
      </c>
      <c r="AQ57" s="44">
        <f t="shared" si="41"/>
        <v>34.963527595477494</v>
      </c>
      <c r="AR57" s="44">
        <f t="shared" si="41"/>
        <v>34.921566232247962</v>
      </c>
      <c r="AS57" s="44">
        <f t="shared" si="41"/>
        <v>35.003618257297681</v>
      </c>
      <c r="AT57" s="44">
        <f t="shared" si="41"/>
        <v>34.845513056813843</v>
      </c>
      <c r="AU57" s="44">
        <f t="shared" si="27"/>
        <v>35.161704816972886</v>
      </c>
      <c r="AV57"/>
      <c r="AW57" s="19">
        <v>11000</v>
      </c>
      <c r="AX57" s="106">
        <f t="shared" si="0"/>
        <v>0.2309467309370444</v>
      </c>
      <c r="AY57">
        <f t="shared" si="1"/>
        <v>0.2203471947599277</v>
      </c>
      <c r="AZ57">
        <f t="shared" si="2"/>
        <v>1.0599536177116693E-2</v>
      </c>
      <c r="BA57">
        <f t="shared" si="3"/>
        <v>0.44503357695796542</v>
      </c>
      <c r="BB57">
        <f t="shared" si="4"/>
        <v>0.75151846545305845</v>
      </c>
      <c r="BC57">
        <f t="shared" si="5"/>
        <v>-3.0653009388586576</v>
      </c>
      <c r="BD57">
        <f t="shared" si="6"/>
        <v>-26.202449924896698</v>
      </c>
      <c r="BE57">
        <f t="shared" si="33"/>
        <v>34.700287242468491</v>
      </c>
      <c r="BF57">
        <f t="shared" si="33"/>
        <v>34.703728594725021</v>
      </c>
      <c r="BG57">
        <f t="shared" si="33"/>
        <v>34.69748177389463</v>
      </c>
      <c r="BH57">
        <f t="shared" si="33"/>
        <v>34.708825389028981</v>
      </c>
      <c r="BI57">
        <f t="shared" si="33"/>
        <v>34.688239973243519</v>
      </c>
      <c r="BJ57">
        <f t="shared" si="33"/>
        <v>34.725644104486193</v>
      </c>
      <c r="BK57">
        <f t="shared" si="33"/>
        <v>34.657818411110668</v>
      </c>
      <c r="BL57">
        <f t="shared" si="8"/>
        <v>34.78137563646429</v>
      </c>
      <c r="BM57"/>
      <c r="BN57"/>
    </row>
    <row r="58" spans="1:66" s="44" customFormat="1">
      <c r="A58" s="44" t="s">
        <v>65</v>
      </c>
      <c r="B58" s="51"/>
      <c r="C58" s="50">
        <v>52589.6558</v>
      </c>
      <c r="D58" s="50">
        <v>5.0000000000000001E-4</v>
      </c>
      <c r="E58" s="44">
        <f t="shared" si="37"/>
        <v>11179.597969061922</v>
      </c>
      <c r="F58" s="44">
        <f t="shared" si="38"/>
        <v>11179.5</v>
      </c>
      <c r="G58" s="44">
        <f t="shared" si="39"/>
        <v>0.22989751499699196</v>
      </c>
      <c r="H58" s="49"/>
      <c r="K58" s="44">
        <f t="shared" si="35"/>
        <v>0.22989751499699196</v>
      </c>
      <c r="P58" s="44">
        <f t="shared" si="29"/>
        <v>0.2239487988960403</v>
      </c>
      <c r="Q58" s="47">
        <f t="shared" si="40"/>
        <v>37571.1558</v>
      </c>
      <c r="S58" s="45">
        <f t="shared" si="36"/>
        <v>1</v>
      </c>
      <c r="Z58">
        <f t="shared" si="15"/>
        <v>11179.5</v>
      </c>
      <c r="AA58" s="44">
        <f t="shared" si="16"/>
        <v>0.23104383589500546</v>
      </c>
      <c r="AB58" s="44">
        <f t="shared" si="17"/>
        <v>0.2228024779980268</v>
      </c>
      <c r="AC58" s="44">
        <f t="shared" si="18"/>
        <v>5.9487161009516565E-3</v>
      </c>
      <c r="AD58" s="44">
        <f t="shared" si="31"/>
        <v>-1.1463208980135031E-3</v>
      </c>
      <c r="AE58" s="44">
        <f t="shared" si="19"/>
        <v>1.3140516012224841E-6</v>
      </c>
      <c r="AF58">
        <f t="shared" si="32"/>
        <v>5.9487161009516565E-3</v>
      </c>
      <c r="AG58" s="45"/>
      <c r="AH58">
        <f t="shared" si="20"/>
        <v>7.0950369989651509E-3</v>
      </c>
      <c r="AI58">
        <f t="shared" si="21"/>
        <v>0.46175357486601087</v>
      </c>
      <c r="AJ58">
        <f t="shared" si="22"/>
        <v>0.62038686899751583</v>
      </c>
      <c r="AK58">
        <f t="shared" si="23"/>
        <v>-0.14169726579615402</v>
      </c>
      <c r="AL58">
        <f t="shared" si="24"/>
        <v>-2.8841760342923797</v>
      </c>
      <c r="AM58">
        <f t="shared" si="25"/>
        <v>-7.7265558977130411</v>
      </c>
      <c r="AN58" s="44">
        <f t="shared" si="41"/>
        <v>35.033317061076978</v>
      </c>
      <c r="AO58" s="44">
        <f t="shared" si="41"/>
        <v>35.038552152004563</v>
      </c>
      <c r="AP58" s="44">
        <f t="shared" si="41"/>
        <v>35.027971420374357</v>
      </c>
      <c r="AQ58" s="44">
        <f t="shared" si="41"/>
        <v>35.049416966485289</v>
      </c>
      <c r="AR58" s="44">
        <f t="shared" si="41"/>
        <v>35.006190741927689</v>
      </c>
      <c r="AS58" s="44">
        <f t="shared" si="41"/>
        <v>35.094369802121982</v>
      </c>
      <c r="AT58" s="44">
        <f t="shared" si="41"/>
        <v>34.918298594641932</v>
      </c>
      <c r="AU58" s="44">
        <f t="shared" si="27"/>
        <v>35.290846441697823</v>
      </c>
      <c r="AV58"/>
      <c r="AW58" s="19">
        <v>11200</v>
      </c>
      <c r="AX58" s="106">
        <f t="shared" si="0"/>
        <v>0.23098252725112023</v>
      </c>
      <c r="AY58">
        <f t="shared" si="1"/>
        <v>0.22436001136447931</v>
      </c>
      <c r="AZ58">
        <f t="shared" si="2"/>
        <v>6.6225158866409246E-3</v>
      </c>
      <c r="BA58">
        <f t="shared" si="3"/>
        <v>0.46498131523715591</v>
      </c>
      <c r="BB58">
        <f t="shared" si="4"/>
        <v>0.60308549256477051</v>
      </c>
      <c r="BC58">
        <f t="shared" si="5"/>
        <v>-2.8623037367102708</v>
      </c>
      <c r="BD58">
        <f t="shared" si="6"/>
        <v>-7.1144344235795964</v>
      </c>
      <c r="BE58">
        <f t="shared" si="33"/>
        <v>35.072534764763866</v>
      </c>
      <c r="BF58">
        <f t="shared" si="33"/>
        <v>35.077395233035816</v>
      </c>
      <c r="BG58">
        <f t="shared" si="33"/>
        <v>35.067361831540595</v>
      </c>
      <c r="BH58">
        <f t="shared" si="33"/>
        <v>35.088137367742206</v>
      </c>
      <c r="BI58">
        <f t="shared" si="33"/>
        <v>35.045382838179201</v>
      </c>
      <c r="BJ58">
        <f t="shared" si="33"/>
        <v>35.134571107354439</v>
      </c>
      <c r="BK58">
        <f t="shared" si="33"/>
        <v>34.953067005038733</v>
      </c>
      <c r="BL58">
        <f t="shared" si="8"/>
        <v>35.349031129760704</v>
      </c>
      <c r="BM58"/>
      <c r="BN58"/>
    </row>
    <row r="59" spans="1:66" s="44" customFormat="1">
      <c r="A59" s="44" t="s">
        <v>65</v>
      </c>
      <c r="B59" s="51"/>
      <c r="C59" s="50">
        <v>52602.564310000002</v>
      </c>
      <c r="D59" s="50">
        <v>1.1E-4</v>
      </c>
      <c r="E59" s="44">
        <f t="shared" si="37"/>
        <v>11185.098831546293</v>
      </c>
      <c r="F59" s="44">
        <f t="shared" si="38"/>
        <v>11185</v>
      </c>
      <c r="G59" s="44">
        <f t="shared" si="39"/>
        <v>0.23192145000211895</v>
      </c>
      <c r="H59" s="49"/>
      <c r="K59" s="44">
        <f t="shared" si="35"/>
        <v>0.23192145000211895</v>
      </c>
      <c r="P59" s="44">
        <f t="shared" si="29"/>
        <v>0.2240591264621066</v>
      </c>
      <c r="Q59" s="47">
        <f t="shared" si="40"/>
        <v>37584.064310000002</v>
      </c>
      <c r="S59" s="45">
        <f t="shared" si="36"/>
        <v>1</v>
      </c>
      <c r="Z59">
        <f t="shared" si="15"/>
        <v>11185</v>
      </c>
      <c r="AA59" s="44">
        <f t="shared" si="16"/>
        <v>0.23102877791347495</v>
      </c>
      <c r="AB59" s="44">
        <f t="shared" si="17"/>
        <v>0.22495179855075059</v>
      </c>
      <c r="AC59" s="44">
        <f t="shared" si="18"/>
        <v>7.8623235400123448E-3</v>
      </c>
      <c r="AD59" s="44">
        <f t="shared" si="31"/>
        <v>8.9267208864399206E-4</v>
      </c>
      <c r="AE59" s="44">
        <f t="shared" si="19"/>
        <v>7.9686345784402719E-7</v>
      </c>
      <c r="AF59">
        <f t="shared" si="32"/>
        <v>7.8623235400123448E-3</v>
      </c>
      <c r="AG59" s="45"/>
      <c r="AH59">
        <f t="shared" si="20"/>
        <v>6.9696514513683614E-3</v>
      </c>
      <c r="AI59">
        <f t="shared" si="21"/>
        <v>0.46258985367000971</v>
      </c>
      <c r="AJ59">
        <f t="shared" si="22"/>
        <v>0.61579824202983846</v>
      </c>
      <c r="AK59">
        <f t="shared" si="23"/>
        <v>-0.14483668017875645</v>
      </c>
      <c r="AL59">
        <f t="shared" si="24"/>
        <v>-2.8783388450782104</v>
      </c>
      <c r="AM59">
        <f t="shared" si="25"/>
        <v>-7.5533046226472838</v>
      </c>
      <c r="AN59" s="44">
        <f t="shared" si="41"/>
        <v>35.043809910154465</v>
      </c>
      <c r="AO59" s="44">
        <f t="shared" si="41"/>
        <v>35.048952357047902</v>
      </c>
      <c r="AP59" s="44">
        <f t="shared" si="41"/>
        <v>35.038501952487032</v>
      </c>
      <c r="AQ59" s="44">
        <f t="shared" si="41"/>
        <v>35.059800788426486</v>
      </c>
      <c r="AR59" s="44">
        <f t="shared" si="41"/>
        <v>35.016639417462351</v>
      </c>
      <c r="AS59" s="44">
        <f t="shared" si="41"/>
        <v>35.105197270022074</v>
      </c>
      <c r="AT59" s="44">
        <f t="shared" si="41"/>
        <v>34.927499573448209</v>
      </c>
      <c r="AU59" s="44">
        <f t="shared" si="27"/>
        <v>35.306456967763474</v>
      </c>
      <c r="AV59"/>
      <c r="AW59" s="19">
        <v>11400</v>
      </c>
      <c r="AX59" s="106">
        <f t="shared" si="0"/>
        <v>0.2296977261885719</v>
      </c>
      <c r="AY59">
        <f t="shared" si="1"/>
        <v>0.22837062709065531</v>
      </c>
      <c r="AZ59">
        <f t="shared" si="2"/>
        <v>1.3270990979165835E-3</v>
      </c>
      <c r="BA59">
        <f t="shared" si="3"/>
        <v>0.51567308748715834</v>
      </c>
      <c r="BB59">
        <f t="shared" si="4"/>
        <v>0.39990596143636692</v>
      </c>
      <c r="BC59">
        <f t="shared" si="5"/>
        <v>-2.6263544019915406</v>
      </c>
      <c r="BD59">
        <f t="shared" si="6"/>
        <v>-3.7954439711035883</v>
      </c>
      <c r="BE59">
        <f t="shared" si="33"/>
        <v>35.474628199840083</v>
      </c>
      <c r="BF59">
        <f t="shared" si="33"/>
        <v>35.475263160131092</v>
      </c>
      <c r="BG59">
        <f t="shared" si="33"/>
        <v>35.47338792543944</v>
      </c>
      <c r="BH59">
        <f t="shared" si="33"/>
        <v>35.478939403318421</v>
      </c>
      <c r="BI59">
        <f t="shared" si="33"/>
        <v>35.462619386143608</v>
      </c>
      <c r="BJ59">
        <f t="shared" si="33"/>
        <v>35.511645393636947</v>
      </c>
      <c r="BK59">
        <f t="shared" si="33"/>
        <v>35.372518591640173</v>
      </c>
      <c r="BL59">
        <f t="shared" si="8"/>
        <v>35.916686623057117</v>
      </c>
      <c r="BM59"/>
      <c r="BN59"/>
    </row>
    <row r="60" spans="1:66" s="44" customFormat="1">
      <c r="A60" s="44" t="s">
        <v>65</v>
      </c>
      <c r="B60" s="51"/>
      <c r="C60" s="50">
        <v>52609.604379999997</v>
      </c>
      <c r="D60" s="50">
        <v>1.2E-4</v>
      </c>
      <c r="E60" s="44">
        <f t="shared" si="37"/>
        <v>11188.098903355534</v>
      </c>
      <c r="F60" s="44">
        <f t="shared" si="38"/>
        <v>11188</v>
      </c>
      <c r="G60" s="44">
        <f t="shared" si="39"/>
        <v>0.23208995999448234</v>
      </c>
      <c r="H60" s="49"/>
      <c r="K60" s="44">
        <f t="shared" si="35"/>
        <v>0.23208995999448234</v>
      </c>
      <c r="P60" s="44">
        <f t="shared" si="29"/>
        <v>0.2241193044329764</v>
      </c>
      <c r="Q60" s="47">
        <f t="shared" si="40"/>
        <v>37591.104379999997</v>
      </c>
      <c r="S60" s="45">
        <f t="shared" si="36"/>
        <v>1</v>
      </c>
      <c r="Z60">
        <f t="shared" si="15"/>
        <v>11188</v>
      </c>
      <c r="AA60" s="44">
        <f t="shared" si="16"/>
        <v>0.23102013295481602</v>
      </c>
      <c r="AB60" s="44">
        <f t="shared" si="17"/>
        <v>0.22518913147264272</v>
      </c>
      <c r="AC60" s="44">
        <f t="shared" si="18"/>
        <v>7.970655561505946E-3</v>
      </c>
      <c r="AD60" s="44">
        <f t="shared" si="31"/>
        <v>1.0698270396663212E-3</v>
      </c>
      <c r="AE60" s="44">
        <f t="shared" si="19"/>
        <v>1.1445298948012045E-6</v>
      </c>
      <c r="AF60">
        <f t="shared" si="32"/>
        <v>7.970655561505946E-3</v>
      </c>
      <c r="AG60" s="45"/>
      <c r="AH60">
        <f t="shared" si="20"/>
        <v>6.900828521839617E-3</v>
      </c>
      <c r="AI60">
        <f t="shared" si="21"/>
        <v>0.46305510660607285</v>
      </c>
      <c r="AJ60">
        <f t="shared" si="22"/>
        <v>0.61327905691003226</v>
      </c>
      <c r="AK60">
        <f t="shared" si="23"/>
        <v>-0.14655207525589337</v>
      </c>
      <c r="AL60">
        <f t="shared" si="24"/>
        <v>-2.875145499199077</v>
      </c>
      <c r="AM60">
        <f t="shared" si="25"/>
        <v>-7.4617183760627181</v>
      </c>
      <c r="AN60" s="44">
        <f t="shared" si="41"/>
        <v>35.049542137994635</v>
      </c>
      <c r="AO60" s="44">
        <f t="shared" si="41"/>
        <v>35.054631498252085</v>
      </c>
      <c r="AP60" s="44">
        <f t="shared" si="41"/>
        <v>35.044257459010829</v>
      </c>
      <c r="AQ60" s="44">
        <f t="shared" si="41"/>
        <v>35.065465848384868</v>
      </c>
      <c r="AR60" s="44">
        <f t="shared" si="41"/>
        <v>35.022359109015589</v>
      </c>
      <c r="AS60" s="44">
        <f t="shared" si="41"/>
        <v>35.111090210228319</v>
      </c>
      <c r="AT60" s="44">
        <f t="shared" si="41"/>
        <v>34.932557112889725</v>
      </c>
      <c r="AU60" s="44">
        <f t="shared" si="27"/>
        <v>35.314971800162922</v>
      </c>
      <c r="AV60"/>
      <c r="AW60" s="19">
        <v>11600</v>
      </c>
      <c r="AX60" s="106">
        <f t="shared" si="0"/>
        <v>0.22739953673500005</v>
      </c>
      <c r="AY60">
        <f t="shared" si="1"/>
        <v>0.23237904193845571</v>
      </c>
      <c r="AZ60">
        <f t="shared" si="2"/>
        <v>-4.9795052034556676E-3</v>
      </c>
      <c r="BA60">
        <f t="shared" si="3"/>
        <v>0.62440962260071275</v>
      </c>
      <c r="BB60">
        <f t="shared" si="4"/>
        <v>9.6415739122817756E-2</v>
      </c>
      <c r="BC60">
        <f t="shared" si="5"/>
        <v>-2.3115059056346694</v>
      </c>
      <c r="BD60">
        <f t="shared" si="6"/>
        <v>-2.2694236266592274</v>
      </c>
      <c r="BE60">
        <f t="shared" si="33"/>
        <v>35.937824583316669</v>
      </c>
      <c r="BF60">
        <f t="shared" si="33"/>
        <v>35.937824247573978</v>
      </c>
      <c r="BG60">
        <f t="shared" si="33"/>
        <v>35.93782743348013</v>
      </c>
      <c r="BH60">
        <f t="shared" si="33"/>
        <v>35.937797204121459</v>
      </c>
      <c r="BI60">
        <f t="shared" si="33"/>
        <v>35.938084225434622</v>
      </c>
      <c r="BJ60">
        <f t="shared" si="33"/>
        <v>35.935376029253305</v>
      </c>
      <c r="BK60">
        <f t="shared" si="33"/>
        <v>35.962660636794183</v>
      </c>
      <c r="BL60">
        <f t="shared" si="8"/>
        <v>36.484342116353538</v>
      </c>
      <c r="BM60"/>
      <c r="BN60"/>
    </row>
    <row r="61" spans="1:66" s="44" customFormat="1" ht="12.75" customHeight="1">
      <c r="A61" s="44" t="s">
        <v>60</v>
      </c>
      <c r="B61" s="51" t="s">
        <v>61</v>
      </c>
      <c r="C61" s="50">
        <v>52786.7736</v>
      </c>
      <c r="D61" s="50">
        <v>4.0000000000000002E-4</v>
      </c>
      <c r="E61" s="44">
        <f t="shared" si="37"/>
        <v>11263.59820696866</v>
      </c>
      <c r="F61" s="44">
        <f t="shared" si="38"/>
        <v>11263.5</v>
      </c>
      <c r="G61" s="44">
        <f t="shared" si="39"/>
        <v>0.23045579499739688</v>
      </c>
      <c r="H61" s="49"/>
      <c r="K61" s="44">
        <f t="shared" si="35"/>
        <v>0.23045579499739688</v>
      </c>
      <c r="P61" s="44">
        <f t="shared" si="29"/>
        <v>0.22563362031583445</v>
      </c>
      <c r="Q61" s="47">
        <f t="shared" si="40"/>
        <v>37768.2736</v>
      </c>
      <c r="S61" s="45">
        <f t="shared" si="36"/>
        <v>1</v>
      </c>
      <c r="Z61">
        <f t="shared" si="15"/>
        <v>11263.5</v>
      </c>
      <c r="AA61" s="44">
        <f t="shared" si="16"/>
        <v>0.23070511331335242</v>
      </c>
      <c r="AB61" s="44">
        <f t="shared" si="17"/>
        <v>0.22538430199987891</v>
      </c>
      <c r="AC61" s="44">
        <f t="shared" si="18"/>
        <v>4.82217468156243E-3</v>
      </c>
      <c r="AD61" s="44">
        <f t="shared" si="31"/>
        <v>-2.4931831595553788E-4</v>
      </c>
      <c r="AE61" s="44">
        <f t="shared" si="19"/>
        <v>6.2159622670905417E-8</v>
      </c>
      <c r="AF61">
        <f t="shared" si="32"/>
        <v>4.82217468156243E-3</v>
      </c>
      <c r="AG61" s="45"/>
      <c r="AH61">
        <f t="shared" si="20"/>
        <v>5.0714929975179662E-3</v>
      </c>
      <c r="AI61">
        <f t="shared" si="21"/>
        <v>0.47701922070445668</v>
      </c>
      <c r="AJ61">
        <f t="shared" si="22"/>
        <v>0.54583455798275637</v>
      </c>
      <c r="AK61">
        <f t="shared" si="23"/>
        <v>-0.19046898380327201</v>
      </c>
      <c r="AL61">
        <f t="shared" si="24"/>
        <v>-2.792324969879989</v>
      </c>
      <c r="AM61">
        <f t="shared" si="25"/>
        <v>-5.6679369907474433</v>
      </c>
      <c r="AN61" s="44">
        <f t="shared" si="41"/>
        <v>35.196032634044563</v>
      </c>
      <c r="AO61" s="44">
        <f t="shared" si="41"/>
        <v>35.1993994810719</v>
      </c>
      <c r="AP61" s="44">
        <f t="shared" si="41"/>
        <v>35.191868388858339</v>
      </c>
      <c r="AQ61" s="44">
        <f t="shared" si="41"/>
        <v>35.208773330212615</v>
      </c>
      <c r="AR61" s="44">
        <f t="shared" si="41"/>
        <v>35.171115844433579</v>
      </c>
      <c r="AS61" s="44">
        <f t="shared" si="41"/>
        <v>35.256541749775643</v>
      </c>
      <c r="AT61" s="44">
        <f t="shared" si="41"/>
        <v>35.069594810854795</v>
      </c>
      <c r="AU61" s="44">
        <f t="shared" si="27"/>
        <v>35.52926174888232</v>
      </c>
      <c r="AV61"/>
      <c r="AW61" s="19">
        <v>11800</v>
      </c>
      <c r="AX61" s="106">
        <f t="shared" si="0"/>
        <v>0.22493215788780904</v>
      </c>
      <c r="AY61">
        <f t="shared" si="1"/>
        <v>0.23638525590788051</v>
      </c>
      <c r="AZ61">
        <f t="shared" si="2"/>
        <v>-1.1453098020071465E-2</v>
      </c>
      <c r="BA61">
        <f t="shared" si="3"/>
        <v>0.88943972062440368</v>
      </c>
      <c r="BB61">
        <f t="shared" si="4"/>
        <v>-0.42971170814067228</v>
      </c>
      <c r="BC61">
        <f t="shared" si="5"/>
        <v>-1.7707666774999549</v>
      </c>
      <c r="BD61">
        <f t="shared" si="6"/>
        <v>-1.223011881045607</v>
      </c>
      <c r="BE61">
        <f t="shared" si="33"/>
        <v>36.542494975993918</v>
      </c>
      <c r="BF61">
        <f t="shared" si="33"/>
        <v>36.542591992238734</v>
      </c>
      <c r="BG61">
        <f t="shared" si="33"/>
        <v>36.543024808108797</v>
      </c>
      <c r="BH61">
        <f t="shared" si="33"/>
        <v>36.544950557548937</v>
      </c>
      <c r="BI61">
        <f t="shared" si="33"/>
        <v>36.553419313546705</v>
      </c>
      <c r="BJ61">
        <f t="shared" si="33"/>
        <v>36.588928096937408</v>
      </c>
      <c r="BK61">
        <f t="shared" si="33"/>
        <v>36.716439731211274</v>
      </c>
      <c r="BL61">
        <f t="shared" si="8"/>
        <v>37.051997609649952</v>
      </c>
      <c r="BM61"/>
      <c r="BN61"/>
    </row>
    <row r="62" spans="1:66" s="44" customFormat="1">
      <c r="A62" s="44" t="s">
        <v>60</v>
      </c>
      <c r="B62" s="51"/>
      <c r="C62" s="50">
        <v>52813.760999999999</v>
      </c>
      <c r="D62" s="50">
        <v>2.0000000000000001E-4</v>
      </c>
      <c r="E62" s="44">
        <f t="shared" si="37"/>
        <v>11275.098680393608</v>
      </c>
      <c r="F62" s="44">
        <f t="shared" si="38"/>
        <v>11275</v>
      </c>
      <c r="G62" s="44">
        <f t="shared" si="39"/>
        <v>0.23156674999336246</v>
      </c>
      <c r="H62" s="49"/>
      <c r="K62" s="44">
        <f t="shared" si="35"/>
        <v>0.23156674999336246</v>
      </c>
      <c r="P62" s="44">
        <f t="shared" si="29"/>
        <v>0.22586425017722997</v>
      </c>
      <c r="Q62" s="47">
        <f t="shared" si="40"/>
        <v>37795.260999999999</v>
      </c>
      <c r="S62" s="45">
        <f t="shared" si="36"/>
        <v>1</v>
      </c>
      <c r="Z62">
        <f t="shared" si="15"/>
        <v>11275</v>
      </c>
      <c r="AA62" s="44">
        <f t="shared" si="16"/>
        <v>0.23064121826892084</v>
      </c>
      <c r="AB62" s="44">
        <f t="shared" si="17"/>
        <v>0.22678978190167159</v>
      </c>
      <c r="AC62" s="44">
        <f t="shared" si="18"/>
        <v>5.7024998161324947E-3</v>
      </c>
      <c r="AD62" s="44">
        <f t="shared" si="31"/>
        <v>9.2553172444162501E-4</v>
      </c>
      <c r="AE62" s="44">
        <f t="shared" si="19"/>
        <v>8.5660897294788812E-7</v>
      </c>
      <c r="AF62">
        <f t="shared" si="32"/>
        <v>5.7024998161324947E-3</v>
      </c>
      <c r="AG62" s="45"/>
      <c r="AH62">
        <f t="shared" si="20"/>
        <v>4.776968091690874E-3</v>
      </c>
      <c r="AI62">
        <f t="shared" si="21"/>
        <v>0.47955557912184277</v>
      </c>
      <c r="AJ62">
        <f t="shared" si="22"/>
        <v>0.53482700395590199</v>
      </c>
      <c r="AK62">
        <f t="shared" si="23"/>
        <v>-0.1972940295103337</v>
      </c>
      <c r="AL62">
        <f t="shared" si="24"/>
        <v>-2.7792431536221853</v>
      </c>
      <c r="AM62">
        <f t="shared" si="25"/>
        <v>-5.4590087857415046</v>
      </c>
      <c r="AN62" s="44">
        <f t="shared" si="41"/>
        <v>35.218756297189962</v>
      </c>
      <c r="AO62" s="44">
        <f t="shared" si="41"/>
        <v>35.221833339454896</v>
      </c>
      <c r="AP62" s="44">
        <f t="shared" si="41"/>
        <v>35.214830826429825</v>
      </c>
      <c r="AQ62" s="44">
        <f t="shared" si="41"/>
        <v>35.230822824096464</v>
      </c>
      <c r="AR62" s="44">
        <f t="shared" si="41"/>
        <v>35.194585432760171</v>
      </c>
      <c r="AS62" s="44">
        <f t="shared" si="41"/>
        <v>35.278266517921097</v>
      </c>
      <c r="AT62" s="44">
        <f t="shared" si="41"/>
        <v>35.092237961080471</v>
      </c>
      <c r="AU62" s="44">
        <f t="shared" si="27"/>
        <v>35.561901939746861</v>
      </c>
      <c r="AV62"/>
      <c r="AW62" s="19">
        <v>12000</v>
      </c>
      <c r="AX62" s="106">
        <f t="shared" si="0"/>
        <v>0.22751960038954544</v>
      </c>
      <c r="AY62">
        <f t="shared" si="1"/>
        <v>0.24038926899892971</v>
      </c>
      <c r="AZ62">
        <f t="shared" si="2"/>
        <v>-1.2869668609384268E-2</v>
      </c>
      <c r="BA62">
        <f t="shared" si="3"/>
        <v>1.5267997036731147</v>
      </c>
      <c r="BB62">
        <f t="shared" si="4"/>
        <v>-0.95063752083138819</v>
      </c>
      <c r="BC62">
        <f t="shared" si="5"/>
        <v>-0.32863148509591933</v>
      </c>
      <c r="BD62">
        <f t="shared" si="6"/>
        <v>-0.1658107133479825</v>
      </c>
      <c r="BE62">
        <f t="shared" si="33"/>
        <v>37.522576710625017</v>
      </c>
      <c r="BF62">
        <f t="shared" si="33"/>
        <v>37.523801040257823</v>
      </c>
      <c r="BG62">
        <f t="shared" si="33"/>
        <v>37.526034557152705</v>
      </c>
      <c r="BH62">
        <f t="shared" si="33"/>
        <v>37.530106874293018</v>
      </c>
      <c r="BI62">
        <f t="shared" si="33"/>
        <v>37.537524604786739</v>
      </c>
      <c r="BJ62">
        <f t="shared" si="33"/>
        <v>37.551013297103225</v>
      </c>
      <c r="BK62">
        <f t="shared" si="33"/>
        <v>37.575474049814325</v>
      </c>
      <c r="BL62">
        <f t="shared" si="8"/>
        <v>37.619653102946366</v>
      </c>
      <c r="BM62"/>
      <c r="BN62"/>
    </row>
    <row r="63" spans="1:66" s="44" customFormat="1">
      <c r="A63" s="52" t="s">
        <v>85</v>
      </c>
      <c r="B63" s="51" t="s">
        <v>67</v>
      </c>
      <c r="C63" s="50">
        <v>52818.451999999997</v>
      </c>
      <c r="D63" s="50">
        <v>8.9999999999999998E-4</v>
      </c>
      <c r="E63" s="44">
        <f t="shared" si="37"/>
        <v>11277.097714047699</v>
      </c>
      <c r="F63" s="44">
        <f t="shared" si="38"/>
        <v>11277</v>
      </c>
      <c r="G63" s="44">
        <f t="shared" si="39"/>
        <v>0.22929908999503823</v>
      </c>
      <c r="H63" s="49"/>
      <c r="K63" s="44">
        <f t="shared" si="35"/>
        <v>0.22929908999503823</v>
      </c>
      <c r="P63" s="44">
        <f t="shared" si="29"/>
        <v>0.22590435897554575</v>
      </c>
      <c r="Q63" s="47">
        <f t="shared" si="40"/>
        <v>37799.951999999997</v>
      </c>
      <c r="S63" s="45">
        <f t="shared" si="36"/>
        <v>1</v>
      </c>
      <c r="Z63">
        <f t="shared" si="15"/>
        <v>11277</v>
      </c>
      <c r="AA63" s="44">
        <f t="shared" si="16"/>
        <v>0.23062969149475449</v>
      </c>
      <c r="AB63" s="44">
        <f t="shared" si="17"/>
        <v>0.2245737574758295</v>
      </c>
      <c r="AC63" s="44">
        <f t="shared" si="18"/>
        <v>3.3947310194924751E-3</v>
      </c>
      <c r="AD63" s="44">
        <f t="shared" si="31"/>
        <v>-1.3306014997162552E-3</v>
      </c>
      <c r="AE63" s="44">
        <f t="shared" si="19"/>
        <v>1.7705003510471475E-6</v>
      </c>
      <c r="AF63">
        <f t="shared" si="32"/>
        <v>3.3947310194924751E-3</v>
      </c>
      <c r="AG63" s="45"/>
      <c r="AH63">
        <f t="shared" si="20"/>
        <v>4.7253325192087321E-3</v>
      </c>
      <c r="AI63">
        <f t="shared" si="21"/>
        <v>0.4800085953643064</v>
      </c>
      <c r="AJ63">
        <f t="shared" si="22"/>
        <v>0.53289128639370675</v>
      </c>
      <c r="AK63">
        <f t="shared" si="23"/>
        <v>-0.19848493244733525</v>
      </c>
      <c r="AL63">
        <f t="shared" si="24"/>
        <v>-2.7769539160013541</v>
      </c>
      <c r="AM63">
        <f t="shared" si="25"/>
        <v>-5.4239725451927905</v>
      </c>
      <c r="AN63" s="44">
        <f t="shared" si="41"/>
        <v>35.222720341922582</v>
      </c>
      <c r="AO63" s="44">
        <f t="shared" si="41"/>
        <v>35.225747208099349</v>
      </c>
      <c r="AP63" s="44">
        <f t="shared" si="41"/>
        <v>35.218837555248456</v>
      </c>
      <c r="AQ63" s="44">
        <f t="shared" si="41"/>
        <v>35.23466635179939</v>
      </c>
      <c r="AR63" s="44">
        <f t="shared" si="41"/>
        <v>35.198688665939805</v>
      </c>
      <c r="AS63" s="44">
        <f t="shared" si="41"/>
        <v>35.282035164611081</v>
      </c>
      <c r="AT63" s="44">
        <f t="shared" si="41"/>
        <v>35.096226682072974</v>
      </c>
      <c r="AU63" s="44">
        <f t="shared" si="27"/>
        <v>35.567578494679829</v>
      </c>
      <c r="AV63"/>
      <c r="AW63" s="19">
        <v>12200</v>
      </c>
      <c r="AX63" s="106">
        <f t="shared" si="0"/>
        <v>0.24332825631380067</v>
      </c>
      <c r="AY63">
        <f t="shared" si="1"/>
        <v>0.2443910812116033</v>
      </c>
      <c r="AZ63">
        <f t="shared" si="2"/>
        <v>-1.0628248978026222E-3</v>
      </c>
      <c r="BA63">
        <f t="shared" si="3"/>
        <v>1.030098859495272</v>
      </c>
      <c r="BB63">
        <f t="shared" si="4"/>
        <v>0.55639404310107554</v>
      </c>
      <c r="BC63">
        <f t="shared" si="5"/>
        <v>1.5166922343287128</v>
      </c>
      <c r="BD63">
        <f t="shared" si="6"/>
        <v>0.94730846723399886</v>
      </c>
      <c r="BE63">
        <f t="shared" si="33"/>
        <v>38.635352278616715</v>
      </c>
      <c r="BF63">
        <f t="shared" si="33"/>
        <v>38.634764355219403</v>
      </c>
      <c r="BG63">
        <f t="shared" si="33"/>
        <v>38.632986091771869</v>
      </c>
      <c r="BH63">
        <f t="shared" si="33"/>
        <v>38.627633272109392</v>
      </c>
      <c r="BI63">
        <f t="shared" si="33"/>
        <v>38.611746288210412</v>
      </c>
      <c r="BJ63">
        <f t="shared" si="33"/>
        <v>38.566394990369758</v>
      </c>
      <c r="BK63">
        <f t="shared" si="33"/>
        <v>38.448366115293638</v>
      </c>
      <c r="BL63">
        <f t="shared" si="8"/>
        <v>38.187308596242779</v>
      </c>
      <c r="BM63"/>
      <c r="BN63"/>
    </row>
    <row r="64" spans="1:66" s="44" customFormat="1">
      <c r="A64" s="44" t="s">
        <v>60</v>
      </c>
      <c r="B64" s="51"/>
      <c r="C64" s="50">
        <v>52834.880400000002</v>
      </c>
      <c r="D64" s="50">
        <v>4.0000000000000002E-4</v>
      </c>
      <c r="E64" s="44">
        <f t="shared" si="37"/>
        <v>11284.098550646055</v>
      </c>
      <c r="F64" s="44">
        <f t="shared" si="38"/>
        <v>11284</v>
      </c>
      <c r="G64" s="44">
        <f t="shared" si="39"/>
        <v>0.23126228000182891</v>
      </c>
      <c r="H64" s="49"/>
      <c r="K64" s="44">
        <f t="shared" si="35"/>
        <v>0.23126228000182891</v>
      </c>
      <c r="P64" s="44">
        <f t="shared" si="29"/>
        <v>0.22604473803645939</v>
      </c>
      <c r="Q64" s="47">
        <f t="shared" si="40"/>
        <v>37816.380400000002</v>
      </c>
      <c r="S64" s="45">
        <f t="shared" si="36"/>
        <v>1</v>
      </c>
      <c r="Z64">
        <f t="shared" si="15"/>
        <v>11284</v>
      </c>
      <c r="AA64" s="44">
        <f t="shared" si="16"/>
        <v>0.23058838846454077</v>
      </c>
      <c r="AB64" s="44">
        <f t="shared" si="17"/>
        <v>0.22671862957374753</v>
      </c>
      <c r="AC64" s="44">
        <f t="shared" si="18"/>
        <v>5.2175419653695265E-3</v>
      </c>
      <c r="AD64" s="44">
        <f t="shared" si="31"/>
        <v>6.7389153728814044E-4</v>
      </c>
      <c r="AE64" s="44">
        <f t="shared" si="19"/>
        <v>4.5412980402857316E-7</v>
      </c>
      <c r="AF64">
        <f t="shared" si="32"/>
        <v>5.2175419653695265E-3</v>
      </c>
      <c r="AG64" s="45"/>
      <c r="AH64">
        <f t="shared" si="20"/>
        <v>4.5436504280813817E-3</v>
      </c>
      <c r="AI64">
        <f t="shared" si="21"/>
        <v>0.48162246977350065</v>
      </c>
      <c r="AJ64">
        <f t="shared" si="22"/>
        <v>0.52606550538535068</v>
      </c>
      <c r="AK64">
        <f t="shared" si="23"/>
        <v>-0.20266244215418799</v>
      </c>
      <c r="AL64">
        <f t="shared" si="24"/>
        <v>-2.7689076676436208</v>
      </c>
      <c r="AM64">
        <f t="shared" si="25"/>
        <v>-5.3042040665914474</v>
      </c>
      <c r="AN64" s="44">
        <f t="shared" si="41"/>
        <v>35.236623368284093</v>
      </c>
      <c r="AO64" s="44">
        <f t="shared" si="41"/>
        <v>35.239475608087922</v>
      </c>
      <c r="AP64" s="44">
        <f t="shared" si="41"/>
        <v>35.23289227717909</v>
      </c>
      <c r="AQ64" s="44">
        <f t="shared" si="41"/>
        <v>35.2481409826961</v>
      </c>
      <c r="AR64" s="44">
        <f t="shared" si="41"/>
        <v>35.213099975689836</v>
      </c>
      <c r="AS64" s="44">
        <f t="shared" si="41"/>
        <v>35.295204575679243</v>
      </c>
      <c r="AT64" s="44">
        <f t="shared" si="41"/>
        <v>35.110307167155447</v>
      </c>
      <c r="AU64" s="44">
        <f t="shared" si="27"/>
        <v>35.5874464369452</v>
      </c>
      <c r="AV64"/>
      <c r="AW64" s="19">
        <v>12400</v>
      </c>
      <c r="AX64" s="106">
        <f t="shared" si="0"/>
        <v>0.25620822184305114</v>
      </c>
      <c r="AY64">
        <f t="shared" si="1"/>
        <v>0.24839069254590132</v>
      </c>
      <c r="AZ64">
        <f t="shared" si="2"/>
        <v>7.8175292971498292E-3</v>
      </c>
      <c r="BA64">
        <f t="shared" si="3"/>
        <v>0.67475538085792408</v>
      </c>
      <c r="BB64">
        <f t="shared" si="4"/>
        <v>0.95457535172717489</v>
      </c>
      <c r="BC64">
        <f t="shared" si="5"/>
        <v>2.1948838685380232</v>
      </c>
      <c r="BD64">
        <f t="shared" si="6"/>
        <v>1.9523888885374858</v>
      </c>
      <c r="BE64">
        <f t="shared" si="33"/>
        <v>39.311077884795559</v>
      </c>
      <c r="BF64">
        <f t="shared" si="33"/>
        <v>39.311077884855472</v>
      </c>
      <c r="BG64">
        <f t="shared" si="33"/>
        <v>39.311077882240198</v>
      </c>
      <c r="BH64">
        <f t="shared" si="33"/>
        <v>39.311077996404279</v>
      </c>
      <c r="BI64">
        <f t="shared" si="33"/>
        <v>39.311073012524233</v>
      </c>
      <c r="BJ64">
        <f t="shared" si="33"/>
        <v>39.31129002732029</v>
      </c>
      <c r="BK64">
        <f t="shared" si="33"/>
        <v>39.239371658480636</v>
      </c>
      <c r="BL64">
        <f t="shared" si="8"/>
        <v>38.754964089539193</v>
      </c>
      <c r="BM64"/>
      <c r="BN64"/>
    </row>
    <row r="65" spans="1:66" s="44" customFormat="1">
      <c r="A65" s="44" t="s">
        <v>60</v>
      </c>
      <c r="B65" s="51"/>
      <c r="C65" s="50">
        <v>52867.7336</v>
      </c>
      <c r="D65" s="50">
        <v>2.9999999999999997E-4</v>
      </c>
      <c r="E65" s="44">
        <f t="shared" si="37"/>
        <v>11298.098689730386</v>
      </c>
      <c r="F65" s="44">
        <f t="shared" si="38"/>
        <v>11298</v>
      </c>
      <c r="G65" s="44">
        <f t="shared" si="39"/>
        <v>0.23158866000449052</v>
      </c>
      <c r="H65" s="49"/>
      <c r="K65" s="44">
        <f t="shared" si="35"/>
        <v>0.23158866000449052</v>
      </c>
      <c r="P65" s="44">
        <f t="shared" si="29"/>
        <v>0.22632548807005859</v>
      </c>
      <c r="Q65" s="47">
        <f t="shared" si="40"/>
        <v>37849.2336</v>
      </c>
      <c r="S65" s="45">
        <f t="shared" si="36"/>
        <v>1</v>
      </c>
      <c r="Z65">
        <f t="shared" si="15"/>
        <v>11298</v>
      </c>
      <c r="AA65" s="44">
        <f t="shared" si="16"/>
        <v>0.23050134774662712</v>
      </c>
      <c r="AB65" s="44">
        <f t="shared" si="17"/>
        <v>0.22741280032792199</v>
      </c>
      <c r="AC65" s="44">
        <f t="shared" si="18"/>
        <v>5.2631719344319317E-3</v>
      </c>
      <c r="AD65" s="44">
        <f t="shared" si="31"/>
        <v>1.0873122578634042E-3</v>
      </c>
      <c r="AE65" s="44">
        <f t="shared" si="19"/>
        <v>1.182247946100014E-6</v>
      </c>
      <c r="AF65">
        <f t="shared" si="32"/>
        <v>5.2631719344319317E-3</v>
      </c>
      <c r="AG65" s="45"/>
      <c r="AH65">
        <f t="shared" si="20"/>
        <v>4.175859676568517E-3</v>
      </c>
      <c r="AI65">
        <f t="shared" si="21"/>
        <v>0.48498526123650598</v>
      </c>
      <c r="AJ65">
        <f t="shared" si="22"/>
        <v>0.51217193205535694</v>
      </c>
      <c r="AK65">
        <f t="shared" si="23"/>
        <v>-0.2110619533691348</v>
      </c>
      <c r="AL65">
        <f t="shared" si="24"/>
        <v>-2.7526518343062518</v>
      </c>
      <c r="AM65">
        <f t="shared" si="25"/>
        <v>-5.0771829846681404</v>
      </c>
      <c r="AN65" s="44">
        <f t="shared" si="41"/>
        <v>35.264567615205365</v>
      </c>
      <c r="AO65" s="44">
        <f t="shared" si="41"/>
        <v>35.267077506673331</v>
      </c>
      <c r="AP65" s="44">
        <f t="shared" si="41"/>
        <v>35.261148524464197</v>
      </c>
      <c r="AQ65" s="44">
        <f t="shared" si="41"/>
        <v>35.275203195814463</v>
      </c>
      <c r="AR65" s="44">
        <f t="shared" si="41"/>
        <v>35.242153961294498</v>
      </c>
      <c r="AS65" s="44">
        <f t="shared" si="41"/>
        <v>35.321454666892599</v>
      </c>
      <c r="AT65" s="44">
        <f t="shared" si="41"/>
        <v>35.139035359725618</v>
      </c>
      <c r="AU65" s="44">
        <f t="shared" si="27"/>
        <v>35.627182321475949</v>
      </c>
      <c r="AV65"/>
      <c r="AW65" s="19">
        <v>12600</v>
      </c>
      <c r="AX65" s="106">
        <f t="shared" si="0"/>
        <v>0.2646825824007546</v>
      </c>
      <c r="AY65">
        <f t="shared" si="1"/>
        <v>0.25238810300182374</v>
      </c>
      <c r="AZ65">
        <f t="shared" si="2"/>
        <v>1.2294479398930851E-2</v>
      </c>
      <c r="BA65">
        <f t="shared" si="3"/>
        <v>0.53818107511250268</v>
      </c>
      <c r="BB65">
        <f t="shared" si="4"/>
        <v>0.99864924396948129</v>
      </c>
      <c r="BC65">
        <f t="shared" si="5"/>
        <v>2.5494307466391448</v>
      </c>
      <c r="BD65">
        <f t="shared" si="6"/>
        <v>3.2781793724182706</v>
      </c>
      <c r="BE65">
        <f t="shared" si="33"/>
        <v>39.802240009513746</v>
      </c>
      <c r="BF65">
        <f t="shared" si="33"/>
        <v>39.802055862502527</v>
      </c>
      <c r="BG65">
        <f t="shared" si="33"/>
        <v>39.802707573109679</v>
      </c>
      <c r="BH65">
        <f t="shared" si="33"/>
        <v>39.800397867793095</v>
      </c>
      <c r="BI65">
        <f t="shared" si="33"/>
        <v>39.8085432598888</v>
      </c>
      <c r="BJ65">
        <f t="shared" si="33"/>
        <v>39.779293914664905</v>
      </c>
      <c r="BK65">
        <f t="shared" si="33"/>
        <v>39.878431947085787</v>
      </c>
      <c r="BL65">
        <f t="shared" si="8"/>
        <v>39.322619582835607</v>
      </c>
      <c r="BM65"/>
      <c r="BN65"/>
    </row>
    <row r="66" spans="1:66" s="44" customFormat="1">
      <c r="A66" s="44" t="s">
        <v>60</v>
      </c>
      <c r="B66" s="51"/>
      <c r="C66" s="50">
        <v>52887.681299999997</v>
      </c>
      <c r="D66" s="50">
        <v>4.0000000000000002E-4</v>
      </c>
      <c r="E66" s="44">
        <f t="shared" si="37"/>
        <v>11306.599249018751</v>
      </c>
      <c r="F66" s="44">
        <f t="shared" si="38"/>
        <v>11306.5</v>
      </c>
      <c r="G66" s="44">
        <f t="shared" si="39"/>
        <v>0.23290110499510774</v>
      </c>
      <c r="H66" s="49"/>
      <c r="K66" s="44">
        <f t="shared" si="35"/>
        <v>0.23290110499510774</v>
      </c>
      <c r="P66" s="44">
        <f t="shared" si="29"/>
        <v>0.22649593818612607</v>
      </c>
      <c r="Q66" s="47">
        <f t="shared" si="40"/>
        <v>37869.181299999997</v>
      </c>
      <c r="S66" s="45">
        <f t="shared" si="36"/>
        <v>1</v>
      </c>
      <c r="Z66">
        <f t="shared" si="15"/>
        <v>11306.5</v>
      </c>
      <c r="AA66" s="44">
        <f t="shared" si="16"/>
        <v>0.23044565192159011</v>
      </c>
      <c r="AB66" s="44">
        <f t="shared" si="17"/>
        <v>0.2289513912596437</v>
      </c>
      <c r="AC66" s="44">
        <f t="shared" si="18"/>
        <v>6.4051668089816771E-3</v>
      </c>
      <c r="AD66" s="44">
        <f t="shared" si="31"/>
        <v>2.4554530735176328E-3</v>
      </c>
      <c r="AE66" s="44">
        <f t="shared" si="19"/>
        <v>6.0292497962471892E-6</v>
      </c>
      <c r="AF66">
        <f t="shared" si="32"/>
        <v>6.4051668089816771E-3</v>
      </c>
      <c r="AG66" s="45"/>
      <c r="AH66">
        <f t="shared" si="20"/>
        <v>3.9497137354640513E-3</v>
      </c>
      <c r="AI66">
        <f t="shared" si="21"/>
        <v>0.48711732815312014</v>
      </c>
      <c r="AJ66">
        <f t="shared" si="22"/>
        <v>0.50357469286191148</v>
      </c>
      <c r="AK66">
        <f t="shared" si="23"/>
        <v>-0.21619133706703123</v>
      </c>
      <c r="AL66">
        <f t="shared" si="24"/>
        <v>-2.7426715754426447</v>
      </c>
      <c r="AM66">
        <f t="shared" si="25"/>
        <v>-4.9468591385249798</v>
      </c>
      <c r="AN66" s="44">
        <f t="shared" si="41"/>
        <v>35.281626697869882</v>
      </c>
      <c r="AO66" s="44">
        <f t="shared" si="41"/>
        <v>35.283935003510337</v>
      </c>
      <c r="AP66" s="44">
        <f t="shared" si="41"/>
        <v>35.278400847968953</v>
      </c>
      <c r="AQ66" s="44">
        <f t="shared" si="41"/>
        <v>35.291714909931002</v>
      </c>
      <c r="AR66" s="44">
        <f t="shared" si="41"/>
        <v>35.259942614790361</v>
      </c>
      <c r="AS66" s="44">
        <f t="shared" si="41"/>
        <v>35.337342282329757</v>
      </c>
      <c r="AT66" s="44">
        <f t="shared" si="41"/>
        <v>35.156852405246404</v>
      </c>
      <c r="AU66" s="44">
        <f t="shared" si="27"/>
        <v>35.651307679941048</v>
      </c>
      <c r="AV66"/>
      <c r="AW66" s="19">
        <v>12800</v>
      </c>
      <c r="AX66" s="106">
        <f t="shared" ref="AX66:AX72" si="42">AB$3+AB$4*AW66+AB$5*AW66^2+AZ66</f>
        <v>0.27021862858204859</v>
      </c>
      <c r="AY66">
        <f t="shared" ref="AY66:AY72" si="43">AB$3+AB$4*AW66+AB$5*AW66^2</f>
        <v>0.25638331257937053</v>
      </c>
      <c r="AZ66">
        <f t="shared" ref="AZ66:AZ72" si="44">$AB$6*($AB$11/BA66*BB66+$AB$12)</f>
        <v>1.3835316002678059E-2</v>
      </c>
      <c r="BA66">
        <f t="shared" ref="BA66:BA72" si="45">1+$AB$7*COS(BC66)</f>
        <v>0.47542484088657555</v>
      </c>
      <c r="BB66">
        <f t="shared" ref="BB66:BB72" si="46">SIN(BC66+RADIANS($AB$9))</f>
        <v>0.9543424710700289</v>
      </c>
      <c r="BC66">
        <f t="shared" ref="BC66:BC72" si="47">2*ATAN(BD66)</f>
        <v>2.800794358473246</v>
      </c>
      <c r="BD66">
        <f t="shared" ref="BD66:BD72" si="48">SQRT((1+$AB$7)/(1-$AB$7))*TAN(BE66/2)</f>
        <v>5.8116639896313531</v>
      </c>
      <c r="BE66">
        <f t="shared" si="33"/>
        <v>40.216966385932281</v>
      </c>
      <c r="BF66">
        <f t="shared" si="33"/>
        <v>40.213410245747475</v>
      </c>
      <c r="BG66">
        <f t="shared" si="33"/>
        <v>40.221279506941897</v>
      </c>
      <c r="BH66">
        <f t="shared" si="33"/>
        <v>40.203805170890973</v>
      </c>
      <c r="BI66">
        <f t="shared" si="33"/>
        <v>40.242318151773134</v>
      </c>
      <c r="BJ66">
        <f t="shared" si="33"/>
        <v>40.155921394750116</v>
      </c>
      <c r="BK66">
        <f t="shared" si="33"/>
        <v>40.343149272036833</v>
      </c>
      <c r="BL66">
        <f t="shared" ref="BL66:BL72" si="49">RADIANS($AB$9)+$AB$18*(AW66-AB$15)</f>
        <v>39.890275076132021</v>
      </c>
      <c r="BM66"/>
      <c r="BN66"/>
    </row>
    <row r="67" spans="1:66" s="44" customFormat="1">
      <c r="A67" s="55" t="s">
        <v>60</v>
      </c>
      <c r="B67" s="56"/>
      <c r="C67" s="57">
        <v>52907.625970000001</v>
      </c>
      <c r="D67" s="57">
        <v>1.3999999999999999E-4</v>
      </c>
      <c r="E67" s="44">
        <f t="shared" si="37"/>
        <v>11315.09851709587</v>
      </c>
      <c r="F67" s="44">
        <f t="shared" si="38"/>
        <v>11315</v>
      </c>
      <c r="G67" s="44">
        <f t="shared" si="39"/>
        <v>0.23118355000042357</v>
      </c>
      <c r="H67" s="49"/>
      <c r="K67" s="44">
        <f t="shared" si="35"/>
        <v>0.23118355000042357</v>
      </c>
      <c r="P67" s="44">
        <f t="shared" si="29"/>
        <v>0.22666638432685704</v>
      </c>
      <c r="Q67" s="47">
        <f t="shared" si="40"/>
        <v>37889.125970000001</v>
      </c>
      <c r="S67" s="45">
        <f t="shared" si="36"/>
        <v>1</v>
      </c>
      <c r="Z67">
        <f t="shared" si="15"/>
        <v>11315</v>
      </c>
      <c r="AA67" s="44">
        <f t="shared" si="16"/>
        <v>0.23038783079643141</v>
      </c>
      <c r="AB67" s="44">
        <f t="shared" si="17"/>
        <v>0.2274621035308492</v>
      </c>
      <c r="AC67" s="44">
        <f t="shared" si="18"/>
        <v>4.5171656735665255E-3</v>
      </c>
      <c r="AD67" s="44">
        <f t="shared" si="31"/>
        <v>7.9571920399215679E-4</v>
      </c>
      <c r="AE67" s="44">
        <f t="shared" si="19"/>
        <v>6.3316905160191167E-7</v>
      </c>
      <c r="AF67">
        <f t="shared" si="32"/>
        <v>4.5171656735665255E-3</v>
      </c>
      <c r="AG67" s="45"/>
      <c r="AH67">
        <f t="shared" si="20"/>
        <v>3.7214464695743622E-3</v>
      </c>
      <c r="AI67">
        <f t="shared" si="21"/>
        <v>0.48931979356322308</v>
      </c>
      <c r="AJ67">
        <f t="shared" si="22"/>
        <v>0.4948514684280268</v>
      </c>
      <c r="AK67">
        <f t="shared" si="23"/>
        <v>-0.22134375088833141</v>
      </c>
      <c r="AL67">
        <f t="shared" si="24"/>
        <v>-2.7326040546054267</v>
      </c>
      <c r="AM67">
        <f t="shared" si="25"/>
        <v>-4.8217563032457758</v>
      </c>
      <c r="AN67" s="44">
        <f t="shared" si="41"/>
        <v>35.298758549186495</v>
      </c>
      <c r="AO67" s="44">
        <f t="shared" si="41"/>
        <v>35.300871282609023</v>
      </c>
      <c r="AP67" s="44">
        <f t="shared" si="41"/>
        <v>35.295727401069087</v>
      </c>
      <c r="AQ67" s="44">
        <f t="shared" si="41"/>
        <v>35.3082940404406</v>
      </c>
      <c r="AR67" s="44">
        <f t="shared" si="41"/>
        <v>35.277842106641586</v>
      </c>
      <c r="AS67" s="44">
        <f t="shared" si="41"/>
        <v>35.353198951038095</v>
      </c>
      <c r="AT67" s="44">
        <f t="shared" si="41"/>
        <v>35.174957226056755</v>
      </c>
      <c r="AU67" s="44">
        <f t="shared" si="27"/>
        <v>35.675433038406148</v>
      </c>
      <c r="AV67"/>
      <c r="AW67" s="19">
        <v>13000</v>
      </c>
      <c r="AX67" s="106">
        <f t="shared" si="42"/>
        <v>0.27356887450587097</v>
      </c>
      <c r="AY67">
        <f t="shared" si="43"/>
        <v>0.26037632127854177</v>
      </c>
      <c r="AZ67">
        <f t="shared" si="44"/>
        <v>1.3192553227329233E-2</v>
      </c>
      <c r="BA67">
        <f t="shared" si="45"/>
        <v>0.44820098895172988</v>
      </c>
      <c r="BB67">
        <f t="shared" si="46"/>
        <v>0.87132316671635801</v>
      </c>
      <c r="BC67">
        <f t="shared" si="47"/>
        <v>3.0103528144844618</v>
      </c>
      <c r="BD67">
        <f t="shared" si="48"/>
        <v>15.217395418842885</v>
      </c>
      <c r="BE67">
        <f t="shared" si="33"/>
        <v>40.59569049791147</v>
      </c>
      <c r="BF67">
        <f t="shared" si="33"/>
        <v>40.590596032514377</v>
      </c>
      <c r="BG67">
        <f t="shared" si="33"/>
        <v>40.600031808764925</v>
      </c>
      <c r="BH67">
        <f t="shared" si="33"/>
        <v>40.582537266726376</v>
      </c>
      <c r="BI67">
        <f t="shared" si="33"/>
        <v>40.614913817308775</v>
      </c>
      <c r="BJ67">
        <f t="shared" si="33"/>
        <v>40.554777430630267</v>
      </c>
      <c r="BK67">
        <f t="shared" si="33"/>
        <v>40.665812489244111</v>
      </c>
      <c r="BL67">
        <f t="shared" si="49"/>
        <v>40.457930569428441</v>
      </c>
      <c r="BM67"/>
      <c r="BN67"/>
    </row>
    <row r="68" spans="1:66" s="44" customFormat="1">
      <c r="A68" s="24" t="s">
        <v>82</v>
      </c>
      <c r="B68" s="56" t="s">
        <v>61</v>
      </c>
      <c r="C68" s="57">
        <v>53145.808299999997</v>
      </c>
      <c r="D68" s="58">
        <v>5.9999999999999995E-4</v>
      </c>
      <c r="E68" s="44">
        <f t="shared" si="37"/>
        <v>11416.598089357638</v>
      </c>
      <c r="F68" s="44">
        <f t="shared" si="38"/>
        <v>11416.5</v>
      </c>
      <c r="G68" s="44">
        <f t="shared" si="39"/>
        <v>0.23017980499571422</v>
      </c>
      <c r="H68" s="49"/>
      <c r="K68" s="44">
        <f t="shared" si="35"/>
        <v>0.23017980499571422</v>
      </c>
      <c r="P68" s="44">
        <f t="shared" si="29"/>
        <v>0.22870140461196761</v>
      </c>
      <c r="Q68" s="47">
        <f t="shared" si="40"/>
        <v>38127.308299999997</v>
      </c>
      <c r="S68" s="45">
        <f t="shared" si="36"/>
        <v>1</v>
      </c>
      <c r="Z68">
        <f t="shared" si="15"/>
        <v>11416.5</v>
      </c>
      <c r="AA68" s="44">
        <f t="shared" si="16"/>
        <v>0.22954133895355017</v>
      </c>
      <c r="AB68" s="44">
        <f t="shared" si="17"/>
        <v>0.22933987065413167</v>
      </c>
      <c r="AC68" s="44">
        <f t="shared" si="18"/>
        <v>1.4784003837466086E-3</v>
      </c>
      <c r="AD68" s="44">
        <f t="shared" si="31"/>
        <v>6.3846604216405423E-4</v>
      </c>
      <c r="AE68" s="44">
        <f t="shared" si="19"/>
        <v>4.0763888699663188E-7</v>
      </c>
      <c r="AF68">
        <f t="shared" si="32"/>
        <v>1.4784003837466086E-3</v>
      </c>
      <c r="AG68" s="45"/>
      <c r="AH68">
        <f t="shared" si="20"/>
        <v>8.3993434158254488E-4</v>
      </c>
      <c r="AI68">
        <f t="shared" si="21"/>
        <v>0.52182506907677428</v>
      </c>
      <c r="AJ68">
        <f t="shared" si="22"/>
        <v>0.37964106594724939</v>
      </c>
      <c r="AK68">
        <f t="shared" si="23"/>
        <v>-0.28484393049561924</v>
      </c>
      <c r="AL68">
        <f t="shared" si="24"/>
        <v>-2.604348443018345</v>
      </c>
      <c r="AM68">
        <f t="shared" si="25"/>
        <v>-3.6327273981786248</v>
      </c>
      <c r="AN68" s="44">
        <f t="shared" si="41"/>
        <v>35.509873058671786</v>
      </c>
      <c r="AO68" s="44">
        <f t="shared" si="41"/>
        <v>35.510335285607226</v>
      </c>
      <c r="AP68" s="44">
        <f t="shared" si="41"/>
        <v>35.508903377011741</v>
      </c>
      <c r="AQ68" s="44">
        <f t="shared" si="41"/>
        <v>35.513348627312311</v>
      </c>
      <c r="AR68" s="44">
        <f t="shared" si="41"/>
        <v>35.499637947386056</v>
      </c>
      <c r="AS68" s="44">
        <f t="shared" si="41"/>
        <v>35.542821998520886</v>
      </c>
      <c r="AT68" s="44">
        <f t="shared" si="41"/>
        <v>35.414473608774927</v>
      </c>
      <c r="AU68" s="44">
        <f t="shared" si="27"/>
        <v>35.963518201254075</v>
      </c>
      <c r="AV68"/>
      <c r="AW68" s="19">
        <v>13200</v>
      </c>
      <c r="AX68" s="106">
        <f t="shared" si="42"/>
        <v>0.27518618816903512</v>
      </c>
      <c r="AY68">
        <f t="shared" si="43"/>
        <v>0.26436712909933741</v>
      </c>
      <c r="AZ68">
        <f t="shared" si="44"/>
        <v>1.0819059069697693E-2</v>
      </c>
      <c r="BA68">
        <f t="shared" si="45"/>
        <v>0.44451684722637153</v>
      </c>
      <c r="BB68">
        <f t="shared" si="46"/>
        <v>0.76025598349009316</v>
      </c>
      <c r="BC68">
        <f t="shared" si="47"/>
        <v>-3.0786472312506081</v>
      </c>
      <c r="BD68">
        <f t="shared" si="48"/>
        <v>-31.763065966099379</v>
      </c>
      <c r="BE68">
        <f t="shared" si="33"/>
        <v>40.958542702254015</v>
      </c>
      <c r="BF68">
        <f t="shared" si="33"/>
        <v>40.96145245699946</v>
      </c>
      <c r="BG68">
        <f t="shared" si="33"/>
        <v>40.956187902554959</v>
      </c>
      <c r="BH68">
        <f t="shared" si="33"/>
        <v>40.965715400169614</v>
      </c>
      <c r="BI68">
        <f t="shared" si="33"/>
        <v>40.948480813947263</v>
      </c>
      <c r="BJ68">
        <f t="shared" si="33"/>
        <v>40.979684113241831</v>
      </c>
      <c r="BK68">
        <f t="shared" si="33"/>
        <v>40.923268898683332</v>
      </c>
      <c r="BL68">
        <f t="shared" si="49"/>
        <v>41.025586062724855</v>
      </c>
      <c r="BM68"/>
      <c r="BN68"/>
    </row>
    <row r="69" spans="1:66" s="44" customFormat="1">
      <c r="A69" s="24" t="s">
        <v>82</v>
      </c>
      <c r="B69" s="56" t="s">
        <v>61</v>
      </c>
      <c r="C69" s="57">
        <v>53293.643400000001</v>
      </c>
      <c r="D69" s="58">
        <v>2.9999999999999997E-4</v>
      </c>
      <c r="E69" s="44">
        <f t="shared" si="37"/>
        <v>11479.596882825132</v>
      </c>
      <c r="F69" s="44">
        <f t="shared" si="38"/>
        <v>11479.5</v>
      </c>
      <c r="G69" s="44">
        <f t="shared" si="39"/>
        <v>0.22734851499990327</v>
      </c>
      <c r="H69" s="49"/>
      <c r="K69" s="44">
        <f t="shared" si="35"/>
        <v>0.22734851499990327</v>
      </c>
      <c r="P69" s="44">
        <f t="shared" si="29"/>
        <v>0.22996423554096368</v>
      </c>
      <c r="Q69" s="47">
        <f t="shared" si="40"/>
        <v>38275.143400000001</v>
      </c>
      <c r="S69" s="45">
        <f t="shared" si="36"/>
        <v>1</v>
      </c>
      <c r="Z69">
        <f t="shared" si="15"/>
        <v>11479.5</v>
      </c>
      <c r="AA69" s="44">
        <f t="shared" si="16"/>
        <v>0.22888288904575299</v>
      </c>
      <c r="AB69" s="44">
        <f t="shared" si="17"/>
        <v>0.22842986149511396</v>
      </c>
      <c r="AC69" s="44">
        <f t="shared" si="18"/>
        <v>-2.6157205410604067E-3</v>
      </c>
      <c r="AD69" s="44">
        <f t="shared" si="31"/>
        <v>-1.5343740458497179E-3</v>
      </c>
      <c r="AE69" s="44">
        <f t="shared" si="19"/>
        <v>2.3543037125772322E-6</v>
      </c>
      <c r="AF69">
        <f t="shared" si="32"/>
        <v>-2.6157205410604067E-3</v>
      </c>
      <c r="AG69" s="45"/>
      <c r="AH69">
        <f t="shared" si="20"/>
        <v>-1.0813464952106875E-3</v>
      </c>
      <c r="AI69">
        <f t="shared" si="21"/>
        <v>0.54913848391019626</v>
      </c>
      <c r="AJ69">
        <f t="shared" si="22"/>
        <v>0.295608105103563</v>
      </c>
      <c r="AK69">
        <f t="shared" si="23"/>
        <v>-0.32636057147398873</v>
      </c>
      <c r="AL69">
        <f t="shared" si="24"/>
        <v>-2.5150321672564626</v>
      </c>
      <c r="AM69">
        <f t="shared" si="25"/>
        <v>-3.0869137504350657</v>
      </c>
      <c r="AN69" s="44">
        <f t="shared" ref="AN69:AT83" si="50">$AU69+$AB$7*SIN(AO69)</f>
        <v>35.648555788348688</v>
      </c>
      <c r="AO69" s="44">
        <f t="shared" si="50"/>
        <v>35.648648095358311</v>
      </c>
      <c r="AP69" s="44">
        <f t="shared" si="50"/>
        <v>35.648288845890519</v>
      </c>
      <c r="AQ69" s="44">
        <f t="shared" si="50"/>
        <v>35.649688407339028</v>
      </c>
      <c r="AR69" s="44">
        <f t="shared" si="50"/>
        <v>35.644257054527877</v>
      </c>
      <c r="AS69" s="44">
        <f t="shared" si="50"/>
        <v>35.66566319785386</v>
      </c>
      <c r="AT69" s="44">
        <f t="shared" si="50"/>
        <v>35.585798916961053</v>
      </c>
      <c r="AU69" s="44">
        <f t="shared" si="27"/>
        <v>36.142329681642444</v>
      </c>
      <c r="AV69"/>
      <c r="AW69" s="19">
        <v>13400</v>
      </c>
      <c r="AX69" s="106">
        <f t="shared" si="42"/>
        <v>0.27529633256881475</v>
      </c>
      <c r="AY69">
        <f t="shared" si="43"/>
        <v>0.26835573604175739</v>
      </c>
      <c r="AZ69">
        <f t="shared" si="44"/>
        <v>6.9405965270573512E-3</v>
      </c>
      <c r="BA69">
        <f t="shared" si="45"/>
        <v>0.46278573183033367</v>
      </c>
      <c r="BB69">
        <f t="shared" si="46"/>
        <v>0.61473477505676277</v>
      </c>
      <c r="BC69">
        <f t="shared" si="47"/>
        <v>-2.8769898138313801</v>
      </c>
      <c r="BD69">
        <f t="shared" si="48"/>
        <v>-7.5143458467572541</v>
      </c>
      <c r="BE69">
        <f t="shared" si="33"/>
        <v>41.329417503865507</v>
      </c>
      <c r="BF69">
        <f t="shared" si="33"/>
        <v>41.33453772471016</v>
      </c>
      <c r="BG69">
        <f t="shared" si="33"/>
        <v>41.324119153920208</v>
      </c>
      <c r="BH69">
        <f t="shared" si="33"/>
        <v>41.345380645451975</v>
      </c>
      <c r="BI69">
        <f t="shared" si="33"/>
        <v>41.302240717513293</v>
      </c>
      <c r="BJ69">
        <f t="shared" si="33"/>
        <v>41.390874679234592</v>
      </c>
      <c r="BK69">
        <f t="shared" si="33"/>
        <v>41.212819372161135</v>
      </c>
      <c r="BL69">
        <f t="shared" si="49"/>
        <v>41.593241556021269</v>
      </c>
      <c r="BM69"/>
      <c r="BN69"/>
    </row>
    <row r="70" spans="1:66" s="44" customFormat="1">
      <c r="A70" s="53" t="s">
        <v>93</v>
      </c>
      <c r="B70" s="54" t="s">
        <v>67</v>
      </c>
      <c r="C70" s="53">
        <v>54087.970600000001</v>
      </c>
      <c r="D70" s="53">
        <v>6.9999999999999999E-4</v>
      </c>
      <c r="E70" s="44">
        <f t="shared" si="37"/>
        <v>11818.093323916668</v>
      </c>
      <c r="F70" s="44">
        <f t="shared" si="38"/>
        <v>11818</v>
      </c>
      <c r="G70" s="44">
        <f t="shared" si="39"/>
        <v>0.21899706000112928</v>
      </c>
      <c r="H70" s="49"/>
      <c r="J70" s="44">
        <f>G70</f>
        <v>0.21899706000112928</v>
      </c>
      <c r="O70" s="44">
        <f t="shared" ref="O70:O81" ca="1" si="51">+C$11+C$12*F70</f>
        <v>0.26792907300070401</v>
      </c>
      <c r="P70" s="44">
        <f t="shared" si="29"/>
        <v>0.23674570721204444</v>
      </c>
      <c r="Q70" s="47">
        <f t="shared" si="40"/>
        <v>39069.470600000001</v>
      </c>
      <c r="S70" s="45">
        <f>+S$17</f>
        <v>1</v>
      </c>
      <c r="Z70">
        <f t="shared" si="15"/>
        <v>11818</v>
      </c>
      <c r="AA70" s="44">
        <f t="shared" si="16"/>
        <v>0.22479266006643753</v>
      </c>
      <c r="AB70" s="44">
        <f t="shared" si="17"/>
        <v>0.23095010714673619</v>
      </c>
      <c r="AC70" s="44">
        <f t="shared" si="18"/>
        <v>-1.7748647210915153E-2</v>
      </c>
      <c r="AD70" s="44">
        <f t="shared" si="31"/>
        <v>-5.7956000653082429E-3</v>
      </c>
      <c r="AE70" s="44">
        <f t="shared" si="19"/>
        <v>3.358898011700091E-5</v>
      </c>
      <c r="AF70">
        <f t="shared" si="32"/>
        <v>-1.7748647210915153E-2</v>
      </c>
      <c r="AG70" s="45"/>
      <c r="AH70">
        <f t="shared" si="20"/>
        <v>-1.1953047145606908E-2</v>
      </c>
      <c r="AI70">
        <f t="shared" si="21"/>
        <v>0.92991967514236695</v>
      </c>
      <c r="AJ70">
        <f t="shared" si="22"/>
        <v>-0.49505450983188082</v>
      </c>
      <c r="AK70">
        <f t="shared" si="23"/>
        <v>-0.55215584518455785</v>
      </c>
      <c r="AL70">
        <f t="shared" si="24"/>
        <v>-1.6970425905525868</v>
      </c>
      <c r="AM70">
        <f t="shared" si="25"/>
        <v>-1.1349436031801279</v>
      </c>
      <c r="AN70" s="44">
        <f t="shared" si="50"/>
        <v>36.60983970380272</v>
      </c>
      <c r="AO70" s="44">
        <f t="shared" si="50"/>
        <v>36.610030619751775</v>
      </c>
      <c r="AP70" s="44">
        <f t="shared" si="50"/>
        <v>36.610770465417524</v>
      </c>
      <c r="AQ70" s="44">
        <f t="shared" si="50"/>
        <v>36.613627731618266</v>
      </c>
      <c r="AR70" s="44">
        <f t="shared" si="50"/>
        <v>36.624520247775223</v>
      </c>
      <c r="AS70" s="44">
        <f t="shared" si="50"/>
        <v>36.664183962946481</v>
      </c>
      <c r="AT70" s="44">
        <f t="shared" si="50"/>
        <v>36.790643198837827</v>
      </c>
      <c r="AU70" s="44">
        <f t="shared" si="27"/>
        <v>37.103086604046631</v>
      </c>
      <c r="AV70"/>
      <c r="AW70" s="19">
        <v>13600</v>
      </c>
      <c r="AX70" s="106">
        <f t="shared" si="42"/>
        <v>0.2740693191424079</v>
      </c>
      <c r="AY70">
        <f t="shared" si="43"/>
        <v>0.27234214210580182</v>
      </c>
      <c r="AZ70">
        <f t="shared" si="44"/>
        <v>1.7271770366060687E-3</v>
      </c>
      <c r="BA70">
        <f t="shared" si="45"/>
        <v>0.51083249480407966</v>
      </c>
      <c r="BB70">
        <f t="shared" si="46"/>
        <v>0.41627926762716572</v>
      </c>
      <c r="BC70">
        <f t="shared" si="47"/>
        <v>-2.6442894772743042</v>
      </c>
      <c r="BD70">
        <f t="shared" si="48"/>
        <v>-3.9384640652604546</v>
      </c>
      <c r="BE70">
        <f t="shared" si="33"/>
        <v>41.728781463372172</v>
      </c>
      <c r="BF70">
        <f t="shared" si="33"/>
        <v>41.729588523476508</v>
      </c>
      <c r="BG70">
        <f t="shared" si="33"/>
        <v>41.727291170860937</v>
      </c>
      <c r="BH70">
        <f t="shared" ref="BH70:BK72" si="52">$BL70+$AB$7*SIN(BI70)</f>
        <v>41.733847929987206</v>
      </c>
      <c r="BI70">
        <f t="shared" si="52"/>
        <v>41.715271828142185</v>
      </c>
      <c r="BJ70">
        <f t="shared" si="52"/>
        <v>41.769069152778286</v>
      </c>
      <c r="BK70">
        <f t="shared" si="52"/>
        <v>41.621697761388745</v>
      </c>
      <c r="BL70">
        <f t="shared" si="49"/>
        <v>42.160897049317683</v>
      </c>
      <c r="BM70"/>
      <c r="BN70"/>
    </row>
    <row r="71" spans="1:66">
      <c r="A71" s="82" t="s">
        <v>283</v>
      </c>
      <c r="B71" s="85" t="s">
        <v>67</v>
      </c>
      <c r="C71" s="82">
        <v>54395.385999999999</v>
      </c>
      <c r="D71" s="82" t="s">
        <v>112</v>
      </c>
      <c r="E71" s="44">
        <f t="shared" si="37"/>
        <v>11949.09603770606</v>
      </c>
      <c r="F71" s="44">
        <f t="shared" si="38"/>
        <v>11949</v>
      </c>
      <c r="G71" s="44">
        <f t="shared" si="39"/>
        <v>0.22536532999947667</v>
      </c>
      <c r="H71" s="44"/>
      <c r="I71" s="44">
        <f>G71</f>
        <v>0.22536532999947667</v>
      </c>
      <c r="J71" s="44"/>
      <c r="K71" s="44"/>
      <c r="L71" s="44"/>
      <c r="M71" s="44"/>
      <c r="N71" s="44"/>
      <c r="O71" s="44">
        <f t="shared" ca="1" si="51"/>
        <v>0.26873061527839581</v>
      </c>
      <c r="P71" s="44">
        <f t="shared" si="29"/>
        <v>0.23936845471664686</v>
      </c>
      <c r="Q71" s="47">
        <f t="shared" si="40"/>
        <v>39376.885999999999</v>
      </c>
      <c r="S71" s="45">
        <f>+S$16</f>
        <v>0.1</v>
      </c>
      <c r="Z71">
        <f t="shared" si="15"/>
        <v>11949</v>
      </c>
      <c r="AA71" s="44">
        <f t="shared" si="16"/>
        <v>0.22554460962194961</v>
      </c>
      <c r="AB71" s="44">
        <f t="shared" si="17"/>
        <v>0.23918917509417392</v>
      </c>
      <c r="AC71" s="44">
        <f t="shared" si="18"/>
        <v>-1.400312471717019E-2</v>
      </c>
      <c r="AD71" s="44">
        <f t="shared" si="31"/>
        <v>-1.7927962247293872E-4</v>
      </c>
      <c r="AE71" s="44">
        <f t="shared" si="19"/>
        <v>3.2141183034039437E-9</v>
      </c>
      <c r="AF71">
        <f t="shared" si="32"/>
        <v>-1.400312471717019E-2</v>
      </c>
      <c r="AG71" s="45"/>
      <c r="AH71">
        <f t="shared" si="20"/>
        <v>-1.3823845094697258E-2</v>
      </c>
      <c r="AI71">
        <f t="shared" si="21"/>
        <v>1.3629635010475301</v>
      </c>
      <c r="AJ71">
        <f t="shared" si="22"/>
        <v>-0.97670511587160336</v>
      </c>
      <c r="AK71">
        <f t="shared" si="23"/>
        <v>-0.42195358300522162</v>
      </c>
      <c r="AL71">
        <f t="shared" si="24"/>
        <v>-0.86041168436286775</v>
      </c>
      <c r="AM71">
        <f t="shared" si="25"/>
        <v>-0.45887018464581153</v>
      </c>
      <c r="AN71" s="44">
        <f t="shared" si="50"/>
        <v>37.218745163873706</v>
      </c>
      <c r="AO71" s="44">
        <f t="shared" si="50"/>
        <v>37.220860669322199</v>
      </c>
      <c r="AP71" s="44">
        <f t="shared" si="50"/>
        <v>37.225137153057041</v>
      </c>
      <c r="AQ71" s="44">
        <f t="shared" si="50"/>
        <v>37.23375359925609</v>
      </c>
      <c r="AR71" s="44">
        <f t="shared" si="50"/>
        <v>37.251002774945214</v>
      </c>
      <c r="AS71" s="44">
        <f t="shared" si="50"/>
        <v>37.285115781432211</v>
      </c>
      <c r="AT71" s="44">
        <f t="shared" si="50"/>
        <v>37.35115137860538</v>
      </c>
      <c r="AU71" s="44">
        <f t="shared" si="27"/>
        <v>37.474900952155778</v>
      </c>
      <c r="AW71" s="19">
        <v>13800</v>
      </c>
      <c r="AX71" s="106">
        <f t="shared" si="42"/>
        <v>0.2718021597013407</v>
      </c>
      <c r="AY71">
        <f t="shared" si="43"/>
        <v>0.2763263472914706</v>
      </c>
      <c r="AZ71">
        <f t="shared" si="44"/>
        <v>-4.5241875901298866E-3</v>
      </c>
      <c r="BA71">
        <f t="shared" si="45"/>
        <v>0.61383821343059086</v>
      </c>
      <c r="BB71">
        <f t="shared" si="46"/>
        <v>0.12230847802781981</v>
      </c>
      <c r="BC71">
        <f t="shared" si="47"/>
        <v>-2.337555650230847</v>
      </c>
      <c r="BD71">
        <f t="shared" si="48"/>
        <v>-2.3519750881378432</v>
      </c>
      <c r="BE71">
        <f t="shared" ref="BE71:BG72" si="53">$BL71+$AB$7*SIN(BF71)</f>
        <v>42.186052177416599</v>
      </c>
      <c r="BF71">
        <f t="shared" si="53"/>
        <v>42.186051731795054</v>
      </c>
      <c r="BG71">
        <f t="shared" si="53"/>
        <v>42.186055313373828</v>
      </c>
      <c r="BH71">
        <f t="shared" si="52"/>
        <v>42.186026528854789</v>
      </c>
      <c r="BI71">
        <f t="shared" si="52"/>
        <v>42.186257967221664</v>
      </c>
      <c r="BJ71">
        <f t="shared" si="52"/>
        <v>42.184403677908996</v>
      </c>
      <c r="BK71">
        <f t="shared" si="52"/>
        <v>42.199708051783276</v>
      </c>
      <c r="BL71">
        <f t="shared" si="49"/>
        <v>42.728552542614096</v>
      </c>
    </row>
    <row r="72" spans="1:66">
      <c r="A72" s="24" t="s">
        <v>96</v>
      </c>
      <c r="B72" s="59" t="s">
        <v>67</v>
      </c>
      <c r="C72" s="60">
        <v>55059.50301</v>
      </c>
      <c r="D72" s="60">
        <v>5.9999999999999995E-4</v>
      </c>
      <c r="E72" s="44">
        <f t="shared" si="37"/>
        <v>12232.104405483662</v>
      </c>
      <c r="F72" s="44">
        <f t="shared" si="38"/>
        <v>12232</v>
      </c>
      <c r="G72" s="44">
        <f t="shared" si="39"/>
        <v>0.24500143999466673</v>
      </c>
      <c r="H72" s="49"/>
      <c r="I72" s="44"/>
      <c r="K72" s="44">
        <f>G72</f>
        <v>0.24500143999466673</v>
      </c>
      <c r="L72" s="44"/>
      <c r="M72" s="44"/>
      <c r="N72" s="44"/>
      <c r="O72" s="44">
        <f t="shared" ca="1" si="51"/>
        <v>0.27046219134394378</v>
      </c>
      <c r="P72" s="44">
        <f t="shared" si="29"/>
        <v>0.24503116692411786</v>
      </c>
      <c r="Q72" s="47">
        <f t="shared" si="40"/>
        <v>40041.00301</v>
      </c>
      <c r="R72" s="44"/>
      <c r="S72" s="45">
        <f>+S$18</f>
        <v>1</v>
      </c>
      <c r="Z72">
        <f t="shared" si="15"/>
        <v>12232</v>
      </c>
      <c r="AA72" s="44">
        <f t="shared" si="16"/>
        <v>0.24576845260139099</v>
      </c>
      <c r="AB72" s="44">
        <f t="shared" si="17"/>
        <v>0.24426415431739359</v>
      </c>
      <c r="AC72" s="44">
        <f t="shared" si="18"/>
        <v>-2.9726929451134865E-5</v>
      </c>
      <c r="AD72" s="44">
        <f t="shared" si="31"/>
        <v>-7.6701260672426552E-4</v>
      </c>
      <c r="AE72" s="44">
        <f t="shared" si="19"/>
        <v>5.8830833887395283E-7</v>
      </c>
      <c r="AF72">
        <f t="shared" si="32"/>
        <v>-2.9726929451134865E-5</v>
      </c>
      <c r="AG72" s="45"/>
      <c r="AH72">
        <f t="shared" si="20"/>
        <v>7.372856772731363E-4</v>
      </c>
      <c r="AI72">
        <f t="shared" si="21"/>
        <v>0.94433133605682573</v>
      </c>
      <c r="AJ72">
        <f t="shared" si="22"/>
        <v>0.67747880370111213</v>
      </c>
      <c r="AK72">
        <f t="shared" si="23"/>
        <v>0.5537944827807576</v>
      </c>
      <c r="AL72">
        <f t="shared" si="24"/>
        <v>1.6709820254490664</v>
      </c>
      <c r="AM72">
        <f t="shared" si="25"/>
        <v>1.1055619053154384</v>
      </c>
      <c r="AN72" s="44">
        <f t="shared" si="50"/>
        <v>38.765279952161585</v>
      </c>
      <c r="AO72" s="44">
        <f t="shared" si="50"/>
        <v>38.765046054354222</v>
      </c>
      <c r="AP72" s="44">
        <f t="shared" si="50"/>
        <v>38.764177915504057</v>
      </c>
      <c r="AQ72" s="44">
        <f t="shared" si="50"/>
        <v>38.760967543842632</v>
      </c>
      <c r="AR72" s="44">
        <f t="shared" si="50"/>
        <v>38.749252499375565</v>
      </c>
      <c r="AS72" s="44">
        <f t="shared" si="50"/>
        <v>38.708385187337029</v>
      </c>
      <c r="AT72" s="44">
        <f t="shared" si="50"/>
        <v>38.582699970250239</v>
      </c>
      <c r="AU72" s="44">
        <f t="shared" si="27"/>
        <v>38.278133475170208</v>
      </c>
      <c r="AW72" s="19">
        <v>14000</v>
      </c>
      <c r="AX72" s="106">
        <f t="shared" si="42"/>
        <v>0.26925539859042896</v>
      </c>
      <c r="AY72">
        <f t="shared" si="43"/>
        <v>0.28030835159876383</v>
      </c>
      <c r="AZ72">
        <f t="shared" si="44"/>
        <v>-1.105295300833488E-2</v>
      </c>
      <c r="BA72">
        <f t="shared" si="45"/>
        <v>0.86119613284670604</v>
      </c>
      <c r="BB72">
        <f t="shared" si="46"/>
        <v>-0.38212899880555629</v>
      </c>
      <c r="BC72">
        <f t="shared" si="47"/>
        <v>-1.8228411164411065</v>
      </c>
      <c r="BD72">
        <f t="shared" si="48"/>
        <v>-1.2901475087868055</v>
      </c>
      <c r="BE72">
        <f t="shared" si="53"/>
        <v>42.776248996793612</v>
      </c>
      <c r="BF72">
        <f t="shared" si="53"/>
        <v>42.776302589086725</v>
      </c>
      <c r="BG72">
        <f t="shared" si="53"/>
        <v>42.776572385380121</v>
      </c>
      <c r="BH72">
        <f t="shared" si="52"/>
        <v>42.777927721739609</v>
      </c>
      <c r="BI72">
        <f t="shared" si="52"/>
        <v>42.784665209983288</v>
      </c>
      <c r="BJ72">
        <f t="shared" si="52"/>
        <v>42.816574538385652</v>
      </c>
      <c r="BK72">
        <f t="shared" si="52"/>
        <v>42.943602229931869</v>
      </c>
      <c r="BL72">
        <f t="shared" si="49"/>
        <v>43.296208035910517</v>
      </c>
    </row>
    <row r="73" spans="1:66">
      <c r="A73" s="24" t="s">
        <v>96</v>
      </c>
      <c r="B73" s="59" t="s">
        <v>67</v>
      </c>
      <c r="C73" s="60">
        <v>55059.503210000003</v>
      </c>
      <c r="D73" s="60">
        <v>5.0000000000000001E-4</v>
      </c>
      <c r="E73" s="44">
        <f t="shared" si="37"/>
        <v>12232.104490712129</v>
      </c>
      <c r="F73" s="44">
        <f t="shared" si="38"/>
        <v>12232</v>
      </c>
      <c r="G73" s="44">
        <f t="shared" si="39"/>
        <v>0.24520143999689026</v>
      </c>
      <c r="H73" s="49"/>
      <c r="I73" s="44"/>
      <c r="K73" s="44">
        <f>G73</f>
        <v>0.24520143999689026</v>
      </c>
      <c r="L73" s="44"/>
      <c r="M73" s="44"/>
      <c r="N73" s="44"/>
      <c r="O73" s="44">
        <f t="shared" ca="1" si="51"/>
        <v>0.27046219134394378</v>
      </c>
      <c r="P73" s="44">
        <f t="shared" si="29"/>
        <v>0.24503116692411786</v>
      </c>
      <c r="Q73" s="47">
        <f t="shared" si="40"/>
        <v>40041.003210000003</v>
      </c>
      <c r="R73" s="44"/>
      <c r="S73" s="45">
        <f>+S$18</f>
        <v>1</v>
      </c>
      <c r="Z73">
        <f t="shared" si="15"/>
        <v>12232</v>
      </c>
      <c r="AA73" s="44">
        <f t="shared" si="16"/>
        <v>0.24576845260139099</v>
      </c>
      <c r="AB73" s="44">
        <f t="shared" si="17"/>
        <v>0.24446415431961713</v>
      </c>
      <c r="AC73" s="44">
        <f t="shared" si="18"/>
        <v>1.7027307277239778E-4</v>
      </c>
      <c r="AD73" s="44">
        <f t="shared" si="31"/>
        <v>-5.6701260450073288E-4</v>
      </c>
      <c r="AE73" s="44">
        <f t="shared" si="19"/>
        <v>3.2150329366270454E-7</v>
      </c>
      <c r="AF73">
        <f t="shared" si="32"/>
        <v>1.7027307277239778E-4</v>
      </c>
      <c r="AG73" s="45"/>
      <c r="AH73">
        <f t="shared" si="20"/>
        <v>7.372856772731363E-4</v>
      </c>
      <c r="AI73">
        <f t="shared" si="21"/>
        <v>0.94433133605682573</v>
      </c>
      <c r="AJ73">
        <f t="shared" si="22"/>
        <v>0.67747880370111213</v>
      </c>
      <c r="AK73">
        <f t="shared" si="23"/>
        <v>0.5537944827807576</v>
      </c>
      <c r="AL73">
        <f t="shared" si="24"/>
        <v>1.6709820254490664</v>
      </c>
      <c r="AM73">
        <f t="shared" si="25"/>
        <v>1.1055619053154384</v>
      </c>
      <c r="AN73" s="44">
        <f t="shared" si="50"/>
        <v>38.765279952161585</v>
      </c>
      <c r="AO73" s="44">
        <f t="shared" si="50"/>
        <v>38.765046054354222</v>
      </c>
      <c r="AP73" s="44">
        <f t="shared" si="50"/>
        <v>38.764177915504057</v>
      </c>
      <c r="AQ73" s="44">
        <f t="shared" si="50"/>
        <v>38.760967543842632</v>
      </c>
      <c r="AR73" s="44">
        <f t="shared" si="50"/>
        <v>38.749252499375565</v>
      </c>
      <c r="AS73" s="44">
        <f t="shared" si="50"/>
        <v>38.708385187337029</v>
      </c>
      <c r="AT73" s="44">
        <f t="shared" si="50"/>
        <v>38.582699970250239</v>
      </c>
      <c r="AU73" s="44">
        <f t="shared" si="27"/>
        <v>38.278133475170208</v>
      </c>
      <c r="AW73" s="19"/>
      <c r="AX73" s="106"/>
    </row>
    <row r="74" spans="1:66">
      <c r="A74" s="24" t="s">
        <v>96</v>
      </c>
      <c r="B74" s="59" t="s">
        <v>67</v>
      </c>
      <c r="C74" s="60">
        <v>55059.50331</v>
      </c>
      <c r="D74" s="60">
        <v>4.0000000000000002E-4</v>
      </c>
      <c r="E74" s="44">
        <f t="shared" si="37"/>
        <v>12232.104533326361</v>
      </c>
      <c r="F74" s="44">
        <f t="shared" si="38"/>
        <v>12232</v>
      </c>
      <c r="G74" s="44">
        <f t="shared" si="39"/>
        <v>0.24530143999436405</v>
      </c>
      <c r="H74" s="49"/>
      <c r="I74" s="44"/>
      <c r="K74" s="44">
        <f>G74</f>
        <v>0.24530143999436405</v>
      </c>
      <c r="L74" s="44"/>
      <c r="M74" s="44"/>
      <c r="N74" s="44"/>
      <c r="O74" s="44">
        <f t="shared" ca="1" si="51"/>
        <v>0.27046219134394378</v>
      </c>
      <c r="P74" s="44">
        <f t="shared" si="29"/>
        <v>0.24503116692411786</v>
      </c>
      <c r="Q74" s="47">
        <f t="shared" si="40"/>
        <v>40041.00331</v>
      </c>
      <c r="R74" s="44"/>
      <c r="S74" s="45">
        <f>+S$18</f>
        <v>1</v>
      </c>
      <c r="Z74">
        <f t="shared" si="15"/>
        <v>12232</v>
      </c>
      <c r="AA74" s="44">
        <f t="shared" si="16"/>
        <v>0.24576845260139099</v>
      </c>
      <c r="AB74" s="44">
        <f t="shared" si="17"/>
        <v>0.24456415431709091</v>
      </c>
      <c r="AC74" s="44">
        <f t="shared" si="18"/>
        <v>2.702730702461853E-4</v>
      </c>
      <c r="AD74" s="44">
        <f t="shared" si="31"/>
        <v>-4.6701260702694536E-4</v>
      </c>
      <c r="AE74" s="44">
        <f t="shared" si="19"/>
        <v>2.1810077512210409E-7</v>
      </c>
      <c r="AF74">
        <f t="shared" si="32"/>
        <v>2.702730702461853E-4</v>
      </c>
      <c r="AG74" s="45"/>
      <c r="AH74">
        <f t="shared" si="20"/>
        <v>7.372856772731363E-4</v>
      </c>
      <c r="AI74">
        <f t="shared" si="21"/>
        <v>0.94433133605682573</v>
      </c>
      <c r="AJ74">
        <f t="shared" si="22"/>
        <v>0.67747880370111213</v>
      </c>
      <c r="AK74">
        <f t="shared" si="23"/>
        <v>0.5537944827807576</v>
      </c>
      <c r="AL74">
        <f t="shared" si="24"/>
        <v>1.6709820254490664</v>
      </c>
      <c r="AM74">
        <f t="shared" si="25"/>
        <v>1.1055619053154384</v>
      </c>
      <c r="AN74" s="44">
        <f t="shared" si="50"/>
        <v>38.765279952161585</v>
      </c>
      <c r="AO74" s="44">
        <f t="shared" si="50"/>
        <v>38.765046054354222</v>
      </c>
      <c r="AP74" s="44">
        <f t="shared" si="50"/>
        <v>38.764177915504057</v>
      </c>
      <c r="AQ74" s="44">
        <f t="shared" si="50"/>
        <v>38.760967543842632</v>
      </c>
      <c r="AR74" s="44">
        <f t="shared" si="50"/>
        <v>38.749252499375565</v>
      </c>
      <c r="AS74" s="44">
        <f t="shared" si="50"/>
        <v>38.708385187337029</v>
      </c>
      <c r="AT74" s="44">
        <f t="shared" si="50"/>
        <v>38.582699970250239</v>
      </c>
      <c r="AU74" s="44">
        <f t="shared" si="27"/>
        <v>38.278133475170208</v>
      </c>
      <c r="AW74" s="19"/>
      <c r="AX74" s="106"/>
    </row>
    <row r="75" spans="1:66">
      <c r="A75" s="61" t="s">
        <v>97</v>
      </c>
      <c r="B75" s="62" t="s">
        <v>67</v>
      </c>
      <c r="C75" s="63">
        <v>55796.358569999997</v>
      </c>
      <c r="D75" s="63">
        <v>2.9999999999999997E-4</v>
      </c>
      <c r="E75" s="44">
        <f t="shared" si="37"/>
        <v>12546.109748191944</v>
      </c>
      <c r="F75" s="44">
        <f t="shared" si="38"/>
        <v>12546</v>
      </c>
      <c r="G75" s="44">
        <f t="shared" si="39"/>
        <v>0.25753881999116857</v>
      </c>
      <c r="H75" s="49"/>
      <c r="I75" s="44"/>
      <c r="K75" s="44">
        <f>G75</f>
        <v>0.25753881999116857</v>
      </c>
      <c r="L75" s="44"/>
      <c r="M75" s="44"/>
      <c r="N75" s="44"/>
      <c r="O75" s="44">
        <f t="shared" ca="1" si="51"/>
        <v>0.27238344535306769</v>
      </c>
      <c r="P75" s="44">
        <f t="shared" si="29"/>
        <v>0.25130901907528858</v>
      </c>
      <c r="Q75" s="47">
        <f t="shared" si="40"/>
        <v>40777.858569999997</v>
      </c>
      <c r="R75" s="44"/>
      <c r="S75" s="45">
        <f>+S$18</f>
        <v>1</v>
      </c>
      <c r="Z75">
        <f t="shared" si="15"/>
        <v>12546</v>
      </c>
      <c r="AA75" s="44">
        <f t="shared" si="16"/>
        <v>0.26272875593877143</v>
      </c>
      <c r="AB75" s="44">
        <f t="shared" si="17"/>
        <v>0.24611908312768571</v>
      </c>
      <c r="AC75" s="44">
        <f t="shared" si="18"/>
        <v>6.2298009158799905E-3</v>
      </c>
      <c r="AD75" s="44">
        <f t="shared" si="31"/>
        <v>-5.1899359476028639E-3</v>
      </c>
      <c r="AE75" s="44">
        <f t="shared" si="19"/>
        <v>2.6935435140220438E-5</v>
      </c>
      <c r="AF75">
        <f t="shared" si="32"/>
        <v>6.2298009158799905E-3</v>
      </c>
      <c r="AG75" s="45"/>
      <c r="AH75">
        <f t="shared" si="20"/>
        <v>1.1419736863482868E-2</v>
      </c>
      <c r="AI75">
        <f t="shared" si="21"/>
        <v>0.56490475708182253</v>
      </c>
      <c r="AJ75">
        <f t="shared" si="22"/>
        <v>0.99957284373743671</v>
      </c>
      <c r="AK75">
        <f t="shared" si="23"/>
        <v>0.34710151093534153</v>
      </c>
      <c r="AL75">
        <f t="shared" si="24"/>
        <v>2.4682191566422444</v>
      </c>
      <c r="AM75">
        <f t="shared" si="25"/>
        <v>2.8570335514788541</v>
      </c>
      <c r="AN75" s="44">
        <f t="shared" si="50"/>
        <v>39.679832103059354</v>
      </c>
      <c r="AO75" s="44">
        <f t="shared" si="50"/>
        <v>39.679802570574743</v>
      </c>
      <c r="AP75" s="44">
        <f t="shared" si="50"/>
        <v>39.679935695602822</v>
      </c>
      <c r="AQ75" s="44">
        <f t="shared" si="50"/>
        <v>39.679335278562675</v>
      </c>
      <c r="AR75" s="44">
        <f t="shared" si="50"/>
        <v>39.682036731784066</v>
      </c>
      <c r="AS75" s="44">
        <f t="shared" si="50"/>
        <v>39.669746601757311</v>
      </c>
      <c r="AT75" s="44">
        <f t="shared" si="50"/>
        <v>39.723126454289606</v>
      </c>
      <c r="AU75" s="44">
        <f t="shared" si="27"/>
        <v>39.169352599645578</v>
      </c>
      <c r="AW75" s="19"/>
      <c r="AX75" s="106"/>
    </row>
    <row r="76" spans="1:66">
      <c r="A76" s="61" t="s">
        <v>97</v>
      </c>
      <c r="B76" s="62" t="s">
        <v>67</v>
      </c>
      <c r="C76" s="63">
        <v>55796.358670000001</v>
      </c>
      <c r="D76" s="63">
        <v>2.9999999999999997E-4</v>
      </c>
      <c r="E76" s="44">
        <f t="shared" si="37"/>
        <v>12546.109790806178</v>
      </c>
      <c r="F76" s="44">
        <f t="shared" si="38"/>
        <v>12546</v>
      </c>
      <c r="G76" s="44">
        <f t="shared" si="39"/>
        <v>0.25763881999591831</v>
      </c>
      <c r="H76" s="49"/>
      <c r="I76" s="44"/>
      <c r="K76" s="44">
        <f>G76</f>
        <v>0.25763881999591831</v>
      </c>
      <c r="L76" s="44"/>
      <c r="M76" s="44"/>
      <c r="N76" s="44"/>
      <c r="O76" s="44">
        <f t="shared" ca="1" si="51"/>
        <v>0.27238344535306769</v>
      </c>
      <c r="P76" s="44">
        <f t="shared" si="29"/>
        <v>0.25130901907528858</v>
      </c>
      <c r="Q76" s="47">
        <f t="shared" si="40"/>
        <v>40777.858670000001</v>
      </c>
      <c r="R76" s="44"/>
      <c r="S76" s="45">
        <f>+S$18</f>
        <v>1</v>
      </c>
      <c r="Z76">
        <f t="shared" si="15"/>
        <v>12546</v>
      </c>
      <c r="AA76" s="44">
        <f t="shared" si="16"/>
        <v>0.26272875593877143</v>
      </c>
      <c r="AB76" s="44">
        <f t="shared" si="17"/>
        <v>0.24621908313243546</v>
      </c>
      <c r="AC76" s="44">
        <f t="shared" si="18"/>
        <v>6.3298009206297356E-3</v>
      </c>
      <c r="AD76" s="44">
        <f t="shared" si="31"/>
        <v>-5.0899359428531188E-3</v>
      </c>
      <c r="AE76" s="44">
        <f t="shared" si="19"/>
        <v>2.5907447902348069E-5</v>
      </c>
      <c r="AF76">
        <f t="shared" si="32"/>
        <v>6.3298009206297356E-3</v>
      </c>
      <c r="AG76" s="45"/>
      <c r="AH76">
        <f t="shared" si="20"/>
        <v>1.1419736863482868E-2</v>
      </c>
      <c r="AI76">
        <f t="shared" si="21"/>
        <v>0.56490475708182253</v>
      </c>
      <c r="AJ76">
        <f t="shared" si="22"/>
        <v>0.99957284373743671</v>
      </c>
      <c r="AK76">
        <f t="shared" si="23"/>
        <v>0.34710151093534153</v>
      </c>
      <c r="AL76">
        <f t="shared" si="24"/>
        <v>2.4682191566422444</v>
      </c>
      <c r="AM76">
        <f t="shared" si="25"/>
        <v>2.8570335514788541</v>
      </c>
      <c r="AN76" s="44">
        <f t="shared" si="50"/>
        <v>39.679832103059354</v>
      </c>
      <c r="AO76" s="44">
        <f t="shared" si="50"/>
        <v>39.679802570574743</v>
      </c>
      <c r="AP76" s="44">
        <f t="shared" si="50"/>
        <v>39.679935695602822</v>
      </c>
      <c r="AQ76" s="44">
        <f t="shared" si="50"/>
        <v>39.679335278562675</v>
      </c>
      <c r="AR76" s="44">
        <f t="shared" si="50"/>
        <v>39.682036731784066</v>
      </c>
      <c r="AS76" s="44">
        <f t="shared" si="50"/>
        <v>39.669746601757311</v>
      </c>
      <c r="AT76" s="44">
        <f t="shared" si="50"/>
        <v>39.723126454289606</v>
      </c>
      <c r="AU76" s="44">
        <f t="shared" si="27"/>
        <v>39.169352599645578</v>
      </c>
      <c r="AW76" s="19"/>
      <c r="AX76" s="106"/>
    </row>
    <row r="77" spans="1:66">
      <c r="A77" s="82" t="s">
        <v>304</v>
      </c>
      <c r="B77" s="85" t="s">
        <v>61</v>
      </c>
      <c r="C77" s="82">
        <v>55851.5121</v>
      </c>
      <c r="D77" s="82" t="s">
        <v>112</v>
      </c>
      <c r="E77" s="44">
        <f t="shared" si="37"/>
        <v>12569.613001786478</v>
      </c>
      <c r="F77" s="44">
        <f t="shared" si="38"/>
        <v>12569.5</v>
      </c>
      <c r="G77" s="44">
        <f t="shared" si="39"/>
        <v>0.26517381499434123</v>
      </c>
      <c r="H77" s="44"/>
      <c r="I77" s="44">
        <f>G77</f>
        <v>0.26517381499434123</v>
      </c>
      <c r="J77" s="44"/>
      <c r="K77" s="44"/>
      <c r="L77" s="44"/>
      <c r="M77" s="44"/>
      <c r="N77" s="44"/>
      <c r="O77" s="44">
        <f t="shared" ca="1" si="51"/>
        <v>0.27252723347158492</v>
      </c>
      <c r="P77" s="44">
        <f t="shared" si="29"/>
        <v>0.25177864013218287</v>
      </c>
      <c r="Q77" s="47">
        <f t="shared" si="40"/>
        <v>40833.0121</v>
      </c>
      <c r="S77" s="45">
        <f>+S$16</f>
        <v>0.1</v>
      </c>
      <c r="Z77">
        <f t="shared" si="15"/>
        <v>12569.5</v>
      </c>
      <c r="AA77" s="44">
        <f t="shared" si="16"/>
        <v>0.26360613906837127</v>
      </c>
      <c r="AB77" s="44">
        <f t="shared" si="17"/>
        <v>0.25334631605815283</v>
      </c>
      <c r="AC77" s="44">
        <f t="shared" si="18"/>
        <v>1.3395174862158354E-2</v>
      </c>
      <c r="AD77" s="44">
        <f t="shared" si="31"/>
        <v>1.567675925969958E-3</v>
      </c>
      <c r="AE77" s="44">
        <f t="shared" si="19"/>
        <v>2.4576078088657649E-7</v>
      </c>
      <c r="AF77">
        <f t="shared" si="32"/>
        <v>1.3395174862158354E-2</v>
      </c>
      <c r="AG77" s="45"/>
      <c r="AH77">
        <f t="shared" si="20"/>
        <v>1.1827498936188416E-2</v>
      </c>
      <c r="AI77">
        <f t="shared" si="21"/>
        <v>0.55259101114198605</v>
      </c>
      <c r="AJ77">
        <f t="shared" si="22"/>
        <v>0.99997493355228828</v>
      </c>
      <c r="AK77">
        <f t="shared" si="23"/>
        <v>0.33107782467672831</v>
      </c>
      <c r="AL77">
        <f t="shared" si="24"/>
        <v>2.5045292957646237</v>
      </c>
      <c r="AM77">
        <f t="shared" si="25"/>
        <v>3.0325027338555035</v>
      </c>
      <c r="AN77" s="44">
        <f t="shared" si="50"/>
        <v>39.733827750662734</v>
      </c>
      <c r="AO77" s="44">
        <f t="shared" si="50"/>
        <v>39.733754615771197</v>
      </c>
      <c r="AP77" s="44">
        <f t="shared" si="50"/>
        <v>39.73404823041168</v>
      </c>
      <c r="AQ77" s="44">
        <f t="shared" si="50"/>
        <v>39.732868410910086</v>
      </c>
      <c r="AR77" s="44">
        <f t="shared" si="50"/>
        <v>39.737592494636246</v>
      </c>
      <c r="AS77" s="44">
        <f t="shared" si="50"/>
        <v>39.718399605273817</v>
      </c>
      <c r="AT77" s="44">
        <f t="shared" si="50"/>
        <v>39.792318582130626</v>
      </c>
      <c r="AU77" s="44">
        <f t="shared" si="27"/>
        <v>39.236052120107907</v>
      </c>
      <c r="AW77" s="19"/>
      <c r="AX77" s="106"/>
    </row>
    <row r="78" spans="1:66">
      <c r="A78" s="61" t="s">
        <v>97</v>
      </c>
      <c r="B78" s="62" t="s">
        <v>67</v>
      </c>
      <c r="C78" s="63">
        <v>56155.40266</v>
      </c>
      <c r="D78" s="63">
        <v>2.0000000000000001E-4</v>
      </c>
      <c r="E78" s="44">
        <f t="shared" si="37"/>
        <v>12699.113632057371</v>
      </c>
      <c r="F78" s="44">
        <f t="shared" si="38"/>
        <v>12699</v>
      </c>
      <c r="G78" s="44">
        <f t="shared" si="39"/>
        <v>0.26665282999601914</v>
      </c>
      <c r="H78" s="49"/>
      <c r="I78" s="44"/>
      <c r="K78" s="44">
        <f>G78</f>
        <v>0.26665282999601914</v>
      </c>
      <c r="L78" s="44"/>
      <c r="M78" s="44"/>
      <c r="N78" s="44"/>
      <c r="O78" s="44">
        <f t="shared" ca="1" si="51"/>
        <v>0.27331959778426501</v>
      </c>
      <c r="P78" s="44">
        <f t="shared" si="29"/>
        <v>0.25436600682499538</v>
      </c>
      <c r="Q78" s="47">
        <f t="shared" si="40"/>
        <v>41136.90266</v>
      </c>
      <c r="R78" s="44"/>
      <c r="S78" s="45">
        <f>+S$18</f>
        <v>1</v>
      </c>
      <c r="Z78">
        <f t="shared" si="15"/>
        <v>12699</v>
      </c>
      <c r="AA78" s="44">
        <f t="shared" si="16"/>
        <v>0.26773208170594104</v>
      </c>
      <c r="AB78" s="44">
        <f t="shared" si="17"/>
        <v>0.25328675511507348</v>
      </c>
      <c r="AC78" s="44">
        <f t="shared" si="18"/>
        <v>1.2286823171023753E-2</v>
      </c>
      <c r="AD78" s="44">
        <f t="shared" si="31"/>
        <v>-1.0792517099219023E-3</v>
      </c>
      <c r="AE78" s="44">
        <f t="shared" si="19"/>
        <v>1.16478425336935E-6</v>
      </c>
      <c r="AF78">
        <f t="shared" si="32"/>
        <v>1.2286823171023753E-2</v>
      </c>
      <c r="AG78" s="45"/>
      <c r="AH78">
        <f t="shared" si="20"/>
        <v>1.3366074880945643E-2</v>
      </c>
      <c r="AI78">
        <f t="shared" si="21"/>
        <v>0.5012989280407989</v>
      </c>
      <c r="AJ78">
        <f t="shared" si="22"/>
        <v>0.98311462573573893</v>
      </c>
      <c r="AK78">
        <f t="shared" si="23"/>
        <v>0.24715292862996499</v>
      </c>
      <c r="AL78">
        <f t="shared" si="24"/>
        <v>2.6814765849154512</v>
      </c>
      <c r="AM78">
        <f t="shared" si="25"/>
        <v>4.2697713411774458</v>
      </c>
      <c r="AN78" s="44">
        <f t="shared" si="50"/>
        <v>40.0136849792367</v>
      </c>
      <c r="AO78" s="44">
        <f t="shared" si="50"/>
        <v>40.012422452314844</v>
      </c>
      <c r="AP78" s="44">
        <f t="shared" si="50"/>
        <v>40.015771179376529</v>
      </c>
      <c r="AQ78" s="44">
        <f t="shared" si="50"/>
        <v>40.006862054774743</v>
      </c>
      <c r="AR78" s="44">
        <f t="shared" si="50"/>
        <v>40.030377881465633</v>
      </c>
      <c r="AS78" s="44">
        <f t="shared" si="50"/>
        <v>39.966922023007768</v>
      </c>
      <c r="AT78" s="44">
        <f t="shared" si="50"/>
        <v>40.129491339980255</v>
      </c>
      <c r="AU78" s="44">
        <f t="shared" si="27"/>
        <v>39.603609052017333</v>
      </c>
      <c r="AW78" s="19"/>
      <c r="AX78" s="106"/>
    </row>
    <row r="79" spans="1:66">
      <c r="A79" s="66" t="s">
        <v>99</v>
      </c>
      <c r="B79" s="67" t="s">
        <v>67</v>
      </c>
      <c r="C79" s="63">
        <v>56521.483099999998</v>
      </c>
      <c r="D79" s="68">
        <v>5.9999999999999995E-4</v>
      </c>
      <c r="E79" s="44">
        <f t="shared" si="37"/>
        <v>12855.116002482584</v>
      </c>
      <c r="F79" s="44">
        <f t="shared" si="38"/>
        <v>12855</v>
      </c>
      <c r="G79" s="44">
        <f t="shared" si="39"/>
        <v>0.27221534999262076</v>
      </c>
      <c r="H79" s="49"/>
      <c r="I79" s="44"/>
      <c r="J79" s="44">
        <f>G79</f>
        <v>0.27221534999262076</v>
      </c>
      <c r="L79" s="44"/>
      <c r="M79" s="44"/>
      <c r="N79" s="44"/>
      <c r="O79" s="44">
        <f t="shared" ca="1" si="51"/>
        <v>0.27427410614548575</v>
      </c>
      <c r="P79" s="44">
        <f t="shared" si="29"/>
        <v>0.25748160937170572</v>
      </c>
      <c r="Q79" s="47">
        <f t="shared" si="40"/>
        <v>41502.983099999998</v>
      </c>
      <c r="R79" s="44"/>
      <c r="S79" s="45">
        <f>+S$17</f>
        <v>1</v>
      </c>
      <c r="Z79">
        <f t="shared" si="15"/>
        <v>12855</v>
      </c>
      <c r="AA79" s="44">
        <f t="shared" si="16"/>
        <v>0.27133543078486827</v>
      </c>
      <c r="AB79" s="44">
        <f t="shared" si="17"/>
        <v>0.25836152857945821</v>
      </c>
      <c r="AC79" s="44">
        <f t="shared" si="18"/>
        <v>1.4733740620915037E-2</v>
      </c>
      <c r="AD79" s="44">
        <f t="shared" si="31"/>
        <v>8.7991920775248866E-4</v>
      </c>
      <c r="AE79" s="44">
        <f t="shared" si="19"/>
        <v>7.7425781217176727E-7</v>
      </c>
      <c r="AF79">
        <f t="shared" si="32"/>
        <v>1.4733740620915037E-2</v>
      </c>
      <c r="AG79" s="45"/>
      <c r="AH79">
        <f t="shared" si="20"/>
        <v>1.3853821413162543E-2</v>
      </c>
      <c r="AI79">
        <f t="shared" si="21"/>
        <v>0.46514507580195985</v>
      </c>
      <c r="AJ79">
        <f t="shared" si="22"/>
        <v>0.93455512901995474</v>
      </c>
      <c r="AK79">
        <f t="shared" si="23"/>
        <v>0.15400499785634766</v>
      </c>
      <c r="AL79">
        <f t="shared" si="24"/>
        <v>2.861238419990412</v>
      </c>
      <c r="AM79">
        <f t="shared" si="25"/>
        <v>7.0870449594707843</v>
      </c>
      <c r="AN79" s="44">
        <f t="shared" si="50"/>
        <v>40.323785835947717</v>
      </c>
      <c r="AO79" s="44">
        <f t="shared" si="50"/>
        <v>40.318945365766773</v>
      </c>
      <c r="AP79" s="44">
        <f t="shared" si="50"/>
        <v>40.328948246333816</v>
      </c>
      <c r="AQ79" s="44">
        <f t="shared" si="50"/>
        <v>40.308213383298956</v>
      </c>
      <c r="AR79" s="44">
        <f t="shared" si="50"/>
        <v>40.350929411639171</v>
      </c>
      <c r="AS79" s="44">
        <f t="shared" si="50"/>
        <v>40.261720257728669</v>
      </c>
      <c r="AT79" s="44">
        <f t="shared" si="50"/>
        <v>40.443442899103708</v>
      </c>
      <c r="AU79" s="44">
        <f t="shared" si="27"/>
        <v>40.046380336788538</v>
      </c>
      <c r="AW79" s="19"/>
      <c r="AX79" s="106"/>
    </row>
    <row r="80" spans="1:66">
      <c r="A80" s="63" t="s">
        <v>98</v>
      </c>
      <c r="B80" s="62" t="s">
        <v>61</v>
      </c>
      <c r="C80" s="63">
        <v>56521.484700000001</v>
      </c>
      <c r="D80" s="63">
        <v>6.9999999999999999E-4</v>
      </c>
      <c r="E80" s="44">
        <f t="shared" si="37"/>
        <v>12855.116684310309</v>
      </c>
      <c r="F80" s="44">
        <f t="shared" si="38"/>
        <v>12855</v>
      </c>
      <c r="G80" s="44">
        <f t="shared" si="39"/>
        <v>0.2738153499958571</v>
      </c>
      <c r="H80" s="49"/>
      <c r="I80" s="44"/>
      <c r="J80" s="44">
        <f>G80</f>
        <v>0.2738153499958571</v>
      </c>
      <c r="L80" s="44"/>
      <c r="M80" s="44"/>
      <c r="N80" s="44"/>
      <c r="O80" s="44">
        <f t="shared" ca="1" si="51"/>
        <v>0.27427410614548575</v>
      </c>
      <c r="P80" s="44">
        <f t="shared" si="29"/>
        <v>0.25748160937170572</v>
      </c>
      <c r="Q80" s="47">
        <f t="shared" si="40"/>
        <v>41502.984700000001</v>
      </c>
      <c r="R80" s="44"/>
      <c r="S80" s="45">
        <f>+S$17</f>
        <v>1</v>
      </c>
      <c r="Z80">
        <f t="shared" si="15"/>
        <v>12855</v>
      </c>
      <c r="AA80" s="44">
        <f t="shared" si="16"/>
        <v>0.27133543078486827</v>
      </c>
      <c r="AB80" s="44">
        <f t="shared" si="17"/>
        <v>0.25996152858269456</v>
      </c>
      <c r="AC80" s="44">
        <f t="shared" si="18"/>
        <v>1.6333740624151383E-2</v>
      </c>
      <c r="AD80" s="44">
        <f t="shared" si="31"/>
        <v>2.4799192109888346E-3</v>
      </c>
      <c r="AE80" s="44">
        <f t="shared" si="19"/>
        <v>6.1499992930314836E-6</v>
      </c>
      <c r="AF80">
        <f t="shared" si="32"/>
        <v>1.6333740624151383E-2</v>
      </c>
      <c r="AG80" s="45"/>
      <c r="AH80">
        <f t="shared" si="20"/>
        <v>1.3853821413162543E-2</v>
      </c>
      <c r="AI80">
        <f t="shared" si="21"/>
        <v>0.46514507580195985</v>
      </c>
      <c r="AJ80">
        <f t="shared" si="22"/>
        <v>0.93455512901995474</v>
      </c>
      <c r="AK80">
        <f t="shared" si="23"/>
        <v>0.15400499785634766</v>
      </c>
      <c r="AL80">
        <f t="shared" si="24"/>
        <v>2.861238419990412</v>
      </c>
      <c r="AM80">
        <f t="shared" si="25"/>
        <v>7.0870449594707843</v>
      </c>
      <c r="AN80" s="44">
        <f t="shared" si="50"/>
        <v>40.323785835947717</v>
      </c>
      <c r="AO80" s="44">
        <f t="shared" si="50"/>
        <v>40.318945365766773</v>
      </c>
      <c r="AP80" s="44">
        <f t="shared" si="50"/>
        <v>40.328948246333816</v>
      </c>
      <c r="AQ80" s="44">
        <f t="shared" si="50"/>
        <v>40.308213383298956</v>
      </c>
      <c r="AR80" s="44">
        <f t="shared" si="50"/>
        <v>40.350929411639171</v>
      </c>
      <c r="AS80" s="44">
        <f t="shared" si="50"/>
        <v>40.261720257728669</v>
      </c>
      <c r="AT80" s="44">
        <f t="shared" si="50"/>
        <v>40.443442899103708</v>
      </c>
      <c r="AU80" s="44">
        <f t="shared" si="27"/>
        <v>40.046380336788538</v>
      </c>
      <c r="AW80" s="19"/>
      <c r="AX80" s="106"/>
    </row>
    <row r="81" spans="1:50">
      <c r="A81" s="66" t="s">
        <v>99</v>
      </c>
      <c r="B81" s="67" t="s">
        <v>67</v>
      </c>
      <c r="C81" s="63">
        <v>56534.390599999999</v>
      </c>
      <c r="D81" s="68">
        <v>6.3E-3</v>
      </c>
      <c r="E81" s="44">
        <f t="shared" si="37"/>
        <v>12860.616434563204</v>
      </c>
      <c r="F81" s="44">
        <f t="shared" si="38"/>
        <v>12860.5</v>
      </c>
      <c r="G81" s="44">
        <f t="shared" si="39"/>
        <v>0.27322928499779664</v>
      </c>
      <c r="H81" s="49"/>
      <c r="I81" s="44"/>
      <c r="J81" s="44">
        <f>G81</f>
        <v>0.27322928499779664</v>
      </c>
      <c r="L81" s="44"/>
      <c r="M81" s="44"/>
      <c r="N81" s="44"/>
      <c r="O81" s="44">
        <f t="shared" ca="1" si="51"/>
        <v>0.27430775868386215</v>
      </c>
      <c r="P81" s="44">
        <f t="shared" si="29"/>
        <v>0.25759142989666067</v>
      </c>
      <c r="Q81" s="47">
        <f t="shared" si="40"/>
        <v>41515.890599999999</v>
      </c>
      <c r="R81" s="44"/>
      <c r="S81" s="45">
        <f>+S$17</f>
        <v>1</v>
      </c>
      <c r="Z81">
        <f t="shared" si="15"/>
        <v>12860.5</v>
      </c>
      <c r="AA81" s="44">
        <f t="shared" si="16"/>
        <v>0.27143849437369411</v>
      </c>
      <c r="AB81" s="44">
        <f t="shared" si="17"/>
        <v>0.25938222052076321</v>
      </c>
      <c r="AC81" s="44">
        <f t="shared" si="18"/>
        <v>1.5637855101135967E-2</v>
      </c>
      <c r="AD81" s="44">
        <f t="shared" si="31"/>
        <v>1.790790624102534E-3</v>
      </c>
      <c r="AE81" s="44">
        <f t="shared" si="19"/>
        <v>3.2069310593735431E-6</v>
      </c>
      <c r="AF81">
        <f t="shared" si="32"/>
        <v>1.5637855101135967E-2</v>
      </c>
      <c r="AG81" s="45"/>
      <c r="AH81">
        <f t="shared" si="20"/>
        <v>1.3847064477033426E-2</v>
      </c>
      <c r="AI81">
        <f t="shared" si="21"/>
        <v>0.46424518537003923</v>
      </c>
      <c r="AJ81">
        <f t="shared" si="22"/>
        <v>0.93243816880801544</v>
      </c>
      <c r="AK81">
        <f t="shared" si="23"/>
        <v>0.1508446482459396</v>
      </c>
      <c r="AL81">
        <f t="shared" si="24"/>
        <v>2.8671422340811712</v>
      </c>
      <c r="AM81">
        <f t="shared" si="25"/>
        <v>7.2414914743417942</v>
      </c>
      <c r="AN81" s="44">
        <f t="shared" si="50"/>
        <v>40.334340820554274</v>
      </c>
      <c r="AO81" s="44">
        <f t="shared" si="50"/>
        <v>40.329391382255729</v>
      </c>
      <c r="AP81" s="44">
        <f t="shared" si="50"/>
        <v>40.339559179107312</v>
      </c>
      <c r="AQ81" s="44">
        <f t="shared" si="50"/>
        <v>40.318607908032448</v>
      </c>
      <c r="AR81" s="44">
        <f t="shared" si="50"/>
        <v>40.361519637598001</v>
      </c>
      <c r="AS81" s="44">
        <f t="shared" si="50"/>
        <v>40.272458896159158</v>
      </c>
      <c r="AT81" s="44">
        <f t="shared" si="50"/>
        <v>40.452916615100627</v>
      </c>
      <c r="AU81" s="44">
        <f t="shared" si="27"/>
        <v>40.061990862854188</v>
      </c>
      <c r="AW81" s="19"/>
      <c r="AX81" s="106"/>
    </row>
    <row r="82" spans="1:50">
      <c r="A82" s="65" t="s">
        <v>100</v>
      </c>
      <c r="B82" s="64" t="s">
        <v>67</v>
      </c>
      <c r="C82" s="65">
        <v>56886.384299999998</v>
      </c>
      <c r="D82" s="65">
        <v>5.1999999999999998E-3</v>
      </c>
      <c r="E82" s="44">
        <f t="shared" si="37"/>
        <v>13010.615848830577</v>
      </c>
      <c r="F82" s="44">
        <f t="shared" si="38"/>
        <v>13010.5</v>
      </c>
      <c r="G82" s="44">
        <f t="shared" si="39"/>
        <v>0.27185478500177851</v>
      </c>
      <c r="H82" s="49"/>
      <c r="I82" s="44"/>
      <c r="J82" s="44">
        <f>G82</f>
        <v>0.27185478500177851</v>
      </c>
      <c r="L82" s="44"/>
      <c r="M82" s="44"/>
      <c r="N82" s="44"/>
      <c r="O82" s="44">
        <f ca="1">+C$11+C$12*F82</f>
        <v>0.275225555185036</v>
      </c>
      <c r="P82" s="44">
        <f t="shared" si="29"/>
        <v>0.26058589342910538</v>
      </c>
      <c r="Q82" s="47">
        <f t="shared" si="40"/>
        <v>41867.884299999998</v>
      </c>
      <c r="R82" s="44"/>
      <c r="S82" s="45">
        <f>+S$17</f>
        <v>1</v>
      </c>
      <c r="Z82">
        <f t="shared" si="15"/>
        <v>13010.5</v>
      </c>
      <c r="AA82" s="44">
        <f t="shared" si="16"/>
        <v>0.2736938201827262</v>
      </c>
      <c r="AB82" s="44">
        <f t="shared" si="17"/>
        <v>0.25874685824815769</v>
      </c>
      <c r="AC82" s="44">
        <f t="shared" si="18"/>
        <v>1.1268891572673134E-2</v>
      </c>
      <c r="AD82" s="44">
        <f t="shared" si="31"/>
        <v>-1.8390351809476901E-3</v>
      </c>
      <c r="AE82" s="44">
        <f t="shared" si="19"/>
        <v>3.3820503967633036E-6</v>
      </c>
      <c r="AF82">
        <f t="shared" si="32"/>
        <v>1.1268891572673134E-2</v>
      </c>
      <c r="AG82" s="45"/>
      <c r="AH82">
        <f t="shared" si="20"/>
        <v>1.3107926753620809E-2</v>
      </c>
      <c r="AI82">
        <f t="shared" si="21"/>
        <v>0.44747451715110076</v>
      </c>
      <c r="AJ82">
        <f t="shared" si="22"/>
        <v>0.86618150826734308</v>
      </c>
      <c r="AK82">
        <f t="shared" si="23"/>
        <v>6.7103800981879153E-2</v>
      </c>
      <c r="AL82">
        <f t="shared" si="24"/>
        <v>3.0207353044392904</v>
      </c>
      <c r="AM82">
        <f t="shared" si="25"/>
        <v>16.528287313285016</v>
      </c>
      <c r="AN82" s="44">
        <f t="shared" si="50"/>
        <v>40.614951424976169</v>
      </c>
      <c r="AO82" s="44">
        <f t="shared" si="50"/>
        <v>40.610095560083771</v>
      </c>
      <c r="AP82" s="44">
        <f t="shared" si="50"/>
        <v>40.6190478927968</v>
      </c>
      <c r="AQ82" s="44">
        <f t="shared" si="50"/>
        <v>40.602528631233767</v>
      </c>
      <c r="AR82" s="44">
        <f t="shared" si="50"/>
        <v>40.63296274984711</v>
      </c>
      <c r="AS82" s="44">
        <f t="shared" si="50"/>
        <v>40.576718238776287</v>
      </c>
      <c r="AT82" s="44">
        <f t="shared" si="50"/>
        <v>40.68013744884577</v>
      </c>
      <c r="AU82" s="44">
        <f t="shared" si="27"/>
        <v>40.487732482826502</v>
      </c>
      <c r="AW82" s="19"/>
      <c r="AX82" s="106"/>
    </row>
    <row r="83" spans="1:50">
      <c r="A83" s="137" t="s">
        <v>361</v>
      </c>
      <c r="B83" s="138"/>
      <c r="C83" s="137">
        <v>57225.479700000004</v>
      </c>
      <c r="D83" s="137">
        <v>2.0999999999999999E-3</v>
      </c>
      <c r="E83" s="44">
        <f t="shared" si="37"/>
        <v>13155.118751526736</v>
      </c>
      <c r="F83" s="44">
        <f t="shared" si="38"/>
        <v>13155</v>
      </c>
      <c r="G83" s="44">
        <f t="shared" si="39"/>
        <v>0.27866635000827955</v>
      </c>
      <c r="H83" s="44"/>
      <c r="I83" s="44">
        <f>G83</f>
        <v>0.27866635000827955</v>
      </c>
      <c r="J83" s="44"/>
      <c r="K83" s="44"/>
      <c r="L83" s="44"/>
      <c r="M83" s="44"/>
      <c r="N83" s="44"/>
      <c r="O83" s="44">
        <f ca="1">+C$11+C$12*F83</f>
        <v>0.27610969914783345</v>
      </c>
      <c r="P83" s="44">
        <f t="shared" si="29"/>
        <v>0.26346938922874169</v>
      </c>
      <c r="Q83" s="47">
        <f t="shared" si="40"/>
        <v>42206.979700000004</v>
      </c>
      <c r="S83" s="45">
        <f>+S$16</f>
        <v>0.1</v>
      </c>
      <c r="Z83">
        <f t="shared" si="15"/>
        <v>13155</v>
      </c>
      <c r="AA83" s="44">
        <f t="shared" si="16"/>
        <v>0.27495811454859204</v>
      </c>
      <c r="AB83" s="44">
        <f t="shared" si="17"/>
        <v>0.2671776246884292</v>
      </c>
      <c r="AC83" s="44">
        <f t="shared" si="18"/>
        <v>1.519696077953786E-2</v>
      </c>
      <c r="AD83" s="44">
        <f t="shared" si="31"/>
        <v>3.7082354596875144E-3</v>
      </c>
      <c r="AE83" s="44">
        <f t="shared" si="19"/>
        <v>1.3751010224483873E-6</v>
      </c>
      <c r="AF83">
        <f t="shared" si="32"/>
        <v>1.519696077953786E-2</v>
      </c>
      <c r="AG83" s="45"/>
      <c r="AH83">
        <f t="shared" si="20"/>
        <v>1.148872531985032E-2</v>
      </c>
      <c r="AI83">
        <f t="shared" si="21"/>
        <v>0.44351955737319804</v>
      </c>
      <c r="AJ83">
        <f t="shared" si="22"/>
        <v>0.78780069533025454</v>
      </c>
      <c r="AK83">
        <f t="shared" si="23"/>
        <v>-1.0809545665913065E-2</v>
      </c>
      <c r="AL83">
        <f t="shared" si="24"/>
        <v>-3.1221702524114079</v>
      </c>
      <c r="AM83">
        <f t="shared" si="25"/>
        <v>-102.97064248776501</v>
      </c>
      <c r="AN83" s="44">
        <f t="shared" si="50"/>
        <v>40.877091822960566</v>
      </c>
      <c r="AO83" s="44">
        <f t="shared" si="50"/>
        <v>40.878033139881317</v>
      </c>
      <c r="AP83" s="44">
        <f t="shared" si="50"/>
        <v>40.876340778242103</v>
      </c>
      <c r="AQ83" s="44">
        <f t="shared" si="50"/>
        <v>40.879383494092927</v>
      </c>
      <c r="AR83" s="44">
        <f t="shared" si="50"/>
        <v>40.873913199448758</v>
      </c>
      <c r="AS83" s="44">
        <f t="shared" si="50"/>
        <v>40.883748697843885</v>
      </c>
      <c r="AT83" s="44">
        <f t="shared" si="50"/>
        <v>40.866066986866407</v>
      </c>
      <c r="AU83" s="44">
        <f t="shared" si="27"/>
        <v>40.897863576733158</v>
      </c>
      <c r="AW83" s="19"/>
      <c r="AX83" s="106"/>
    </row>
    <row r="84" spans="1:50">
      <c r="A84" s="144" t="s">
        <v>0</v>
      </c>
      <c r="B84" s="146" t="s">
        <v>67</v>
      </c>
      <c r="C84" s="146">
        <v>57902.487000000001</v>
      </c>
      <c r="D84" s="146">
        <v>2.7000000000000001E-3</v>
      </c>
      <c r="E84" s="44">
        <f>+(C84-C$7)/C$8</f>
        <v>13443.620217475514</v>
      </c>
      <c r="F84" s="44">
        <f t="shared" si="38"/>
        <v>13443.5</v>
      </c>
      <c r="G84" s="44">
        <f>+C84-(C$7+F84*C$8)</f>
        <v>0.28210639500321122</v>
      </c>
      <c r="H84" s="44"/>
      <c r="I84" s="44">
        <f>G84</f>
        <v>0.28210639500321122</v>
      </c>
      <c r="J84" s="44"/>
      <c r="K84" s="44"/>
      <c r="L84" s="44"/>
      <c r="M84" s="44"/>
      <c r="N84" s="44"/>
      <c r="O84" s="44">
        <f ca="1">+C$11+C$12*F84</f>
        <v>0.27787492775175782</v>
      </c>
      <c r="P84" s="44">
        <f>D$11+D$12*F84+D$13*F84^2</f>
        <v>0.26922296664855905</v>
      </c>
      <c r="Q84" s="47">
        <f>+C84-15018.5</f>
        <v>42883.987000000001</v>
      </c>
      <c r="S84" s="45">
        <f>+S$16</f>
        <v>0.1</v>
      </c>
      <c r="Z84">
        <f>F84</f>
        <v>13443.5</v>
      </c>
      <c r="AA84" s="44">
        <f>AB$3+AB$4*Z84+AB$5*Z84^2+AH84</f>
        <v>0.27513452728320148</v>
      </c>
      <c r="AB84" s="44">
        <f>IF(S84&lt;&gt;0,G84-AH84, -9999)</f>
        <v>0.27619483436856879</v>
      </c>
      <c r="AC84" s="44">
        <f>+G84-P84</f>
        <v>1.2883428354652171E-2</v>
      </c>
      <c r="AD84" s="44">
        <f>IF(S84&lt;&gt;0,G84-AA84, -9999)</f>
        <v>6.971867720009739E-3</v>
      </c>
      <c r="AE84" s="44">
        <f>+(G84-AA84)^2*S84</f>
        <v>4.8606939505313804E-6</v>
      </c>
      <c r="AF84">
        <f>IF(S84&lt;&gt;0,G84-P84, -9999)</f>
        <v>1.2883428354652171E-2</v>
      </c>
      <c r="AG84" s="45"/>
      <c r="AH84">
        <f>$AB$6*($AB$11/AI84*AJ84+$AB$12)</f>
        <v>5.911560634642413E-3</v>
      </c>
      <c r="AI84">
        <f>1+$AB$7*COS(AL84)</f>
        <v>0.47022531900943698</v>
      </c>
      <c r="AJ84">
        <f>SIN(AL84+RADIANS($AB$9))</f>
        <v>0.57696332804778849</v>
      </c>
      <c r="AK84">
        <f>$AB$7*SIN(AL84)</f>
        <v>-0.17066375328397085</v>
      </c>
      <c r="AL84">
        <f>2*ATAN(AM84)</f>
        <v>-2.8299460419617097</v>
      </c>
      <c r="AM84">
        <f>SQRT((1+$AB$7)/(1-$AB$7))*TAN(AN84/2)</f>
        <v>-6.3654998772706293</v>
      </c>
      <c r="AN84" s="44">
        <f t="shared" ref="AN84:AT84" si="54">$AU84+$AB$7*SIN(AO84)</f>
        <v>41.413216273932584</v>
      </c>
      <c r="AO84" s="44">
        <f t="shared" si="54"/>
        <v>41.41741785975767</v>
      </c>
      <c r="AP84" s="44">
        <f t="shared" si="54"/>
        <v>41.408438561651941</v>
      </c>
      <c r="AQ84" s="44">
        <f t="shared" si="54"/>
        <v>41.427692608002793</v>
      </c>
      <c r="AR84" s="44">
        <f t="shared" si="54"/>
        <v>41.38669243007373</v>
      </c>
      <c r="AS84" s="44">
        <f t="shared" si="54"/>
        <v>41.475392631720354</v>
      </c>
      <c r="AT84" s="44">
        <f t="shared" si="54"/>
        <v>41.28914578901778</v>
      </c>
      <c r="AU84" s="44">
        <f>RADIANS($AB$9)+$AB$18*(F84-AB$15)</f>
        <v>41.716706625813238</v>
      </c>
      <c r="AW84" s="19"/>
      <c r="AX84" s="106"/>
    </row>
    <row r="85" spans="1:50">
      <c r="A85" s="147" t="s">
        <v>363</v>
      </c>
      <c r="B85" s="148" t="s">
        <v>67</v>
      </c>
      <c r="C85" s="149">
        <v>59257.665000000037</v>
      </c>
      <c r="D85" s="147">
        <v>1E-3</v>
      </c>
      <c r="E85" s="44">
        <f>+(C85-C$7)/C$8</f>
        <v>14021.11892335586</v>
      </c>
      <c r="F85" s="44">
        <f t="shared" ref="F85" si="55">ROUND(2*E85,0)/2</f>
        <v>14021</v>
      </c>
      <c r="G85" s="44">
        <f>+C85-(C$7+F85*C$8)</f>
        <v>0.27906957003870048</v>
      </c>
      <c r="H85" s="44"/>
      <c r="I85" s="44">
        <f>G85</f>
        <v>0.27906957003870048</v>
      </c>
      <c r="J85" s="44"/>
      <c r="K85" s="44"/>
      <c r="L85" s="44"/>
      <c r="M85" s="44"/>
      <c r="N85" s="44"/>
      <c r="O85" s="44">
        <f ca="1">+C$11+C$12*F85</f>
        <v>0.28140844428127709</v>
      </c>
      <c r="P85" s="44">
        <f>D$11+D$12*F85+D$13*F85^2</f>
        <v>0.28072633437257283</v>
      </c>
      <c r="Q85" s="47">
        <f>+C85-15018.5</f>
        <v>44239.165000000037</v>
      </c>
      <c r="S85" s="45">
        <f>+S$16</f>
        <v>0.1</v>
      </c>
      <c r="Z85">
        <f>F85</f>
        <v>14021</v>
      </c>
      <c r="AA85" s="44">
        <f>AB$3+AB$4*Z85+AB$5*Z85^2+AH85</f>
        <v>0.26906770070525099</v>
      </c>
      <c r="AB85" s="44">
        <f>IF(S85&lt;&gt;0,G85-AH85, -9999)</f>
        <v>0.29072820370602237</v>
      </c>
      <c r="AC85" s="44">
        <f>+G85-P85</f>
        <v>-1.6567643338723514E-3</v>
      </c>
      <c r="AD85" s="44">
        <f>IF(S85&lt;&gt;0,G85-AA85, -9999)</f>
        <v>1.0001869333449487E-2</v>
      </c>
      <c r="AE85" s="44">
        <f>+(G85-AA85)^2*S85</f>
        <v>1.0003739016339729E-5</v>
      </c>
      <c r="AF85">
        <f>IF(S85&lt;&gt;0,G85-P85, -9999)</f>
        <v>-1.6567643338723514E-3</v>
      </c>
      <c r="AG85" s="45"/>
      <c r="AH85">
        <f>$AB$6*($AB$11/AI85*AJ85+$AB$12)</f>
        <v>-1.1658633667321866E-2</v>
      </c>
      <c r="AI85">
        <f>1+$AB$7*COS(AL85)</f>
        <v>0.90529201869368869</v>
      </c>
      <c r="AJ85">
        <f>SIN(AL85+RADIANS($AB$9))</f>
        <v>-0.45569503667967676</v>
      </c>
      <c r="AK85">
        <f>$AB$7*SIN(AL85)</f>
        <v>-0.54846852925259826</v>
      </c>
      <c r="AL85">
        <f>2*ATAN(AM85)</f>
        <v>-1.7417872790958986</v>
      </c>
      <c r="AM85">
        <f>SQRT((1+$AB$7)/(1-$AB$7))*TAN(AN85/2)</f>
        <v>-1.1874763385000979</v>
      </c>
      <c r="AN85" s="44">
        <f t="shared" ref="AN85" si="56">$AU85+$AB$7*SIN(AO85)</f>
        <v>42.852510615566814</v>
      </c>
      <c r="AO85" s="44">
        <f t="shared" ref="AO85" si="57">$AU85+$AB$7*SIN(AP85)</f>
        <v>42.852639763333983</v>
      </c>
      <c r="AP85" s="44">
        <f t="shared" ref="AP85" si="58">$AU85+$AB$7*SIN(AQ85)</f>
        <v>42.853182899079165</v>
      </c>
      <c r="AQ85" s="44">
        <f t="shared" ref="AQ85" si="59">$AU85+$AB$7*SIN(AR85)</f>
        <v>42.855460282236059</v>
      </c>
      <c r="AR85" s="44">
        <f t="shared" ref="AR85" si="60">$AU85+$AB$7*SIN(AS85)</f>
        <v>42.864893144891674</v>
      </c>
      <c r="AS85" s="44">
        <f t="shared" ref="AS85" si="61">$AU85+$AB$7*SIN(AT85)</f>
        <v>42.902168055923049</v>
      </c>
      <c r="AT85" s="44">
        <f t="shared" ref="AT85" si="62">$AU85+$AB$7*SIN(AU85)</f>
        <v>43.029485196392628</v>
      </c>
      <c r="AU85" s="44">
        <f>RADIANS($AB$9)+$AB$18*(F85-AB$15)</f>
        <v>43.355811862706638</v>
      </c>
      <c r="AW85" s="19"/>
      <c r="AX85" s="106"/>
    </row>
    <row r="86" spans="1:50">
      <c r="R86" s="44"/>
      <c r="AA86" s="44"/>
      <c r="AB86" s="44"/>
      <c r="AC86" s="44"/>
      <c r="AD86" s="44"/>
      <c r="AE86" s="44"/>
      <c r="AG86" s="45"/>
      <c r="AN86" s="44"/>
      <c r="AO86" s="44"/>
      <c r="AP86" s="44"/>
      <c r="AQ86" s="44"/>
      <c r="AR86" s="44"/>
      <c r="AS86" s="44"/>
      <c r="AT86" s="44"/>
      <c r="AU86" s="44"/>
      <c r="AW86" s="19"/>
      <c r="AX86" s="106"/>
    </row>
    <row r="87" spans="1:50">
      <c r="R87" s="44"/>
      <c r="AA87" s="44"/>
      <c r="AB87" s="44"/>
      <c r="AC87" s="44"/>
      <c r="AD87" s="44"/>
      <c r="AE87" s="44"/>
      <c r="AG87" s="45"/>
      <c r="AN87" s="44"/>
      <c r="AO87" s="44"/>
      <c r="AP87" s="44"/>
      <c r="AQ87" s="44"/>
      <c r="AR87" s="44"/>
      <c r="AS87" s="44"/>
      <c r="AT87" s="44"/>
      <c r="AU87" s="44"/>
      <c r="AW87" s="19"/>
      <c r="AX87" s="106"/>
    </row>
    <row r="88" spans="1:50">
      <c r="R88" s="44"/>
      <c r="AA88" s="44"/>
      <c r="AB88" s="44"/>
      <c r="AC88" s="44"/>
      <c r="AD88" s="44"/>
      <c r="AE88" s="44"/>
      <c r="AG88" s="45"/>
      <c r="AN88" s="44"/>
      <c r="AO88" s="44"/>
      <c r="AP88" s="44"/>
      <c r="AQ88" s="44"/>
      <c r="AR88" s="44"/>
      <c r="AS88" s="44"/>
      <c r="AT88" s="44"/>
      <c r="AU88" s="44"/>
      <c r="AW88" s="19"/>
      <c r="AX88" s="106"/>
    </row>
    <row r="89" spans="1:50">
      <c r="R89" s="44"/>
      <c r="AA89" s="44"/>
      <c r="AB89" s="44"/>
      <c r="AC89" s="44"/>
      <c r="AD89" s="44"/>
      <c r="AE89" s="44"/>
      <c r="AG89" s="45"/>
      <c r="AN89" s="44"/>
      <c r="AO89" s="44"/>
      <c r="AP89" s="44"/>
      <c r="AQ89" s="44"/>
      <c r="AR89" s="44"/>
      <c r="AS89" s="44"/>
      <c r="AT89" s="44"/>
      <c r="AU89" s="44"/>
      <c r="AW89" s="19"/>
      <c r="AX89" s="106"/>
    </row>
    <row r="90" spans="1:50">
      <c r="R90" s="44"/>
      <c r="AA90" s="44"/>
      <c r="AB90" s="44"/>
      <c r="AC90" s="44"/>
      <c r="AD90" s="44"/>
      <c r="AE90" s="44"/>
      <c r="AG90" s="45"/>
      <c r="AN90" s="44"/>
      <c r="AO90" s="44"/>
      <c r="AP90" s="44"/>
      <c r="AQ90" s="44"/>
      <c r="AR90" s="44"/>
      <c r="AS90" s="44"/>
      <c r="AT90" s="44"/>
      <c r="AU90" s="44"/>
      <c r="AW90" s="19"/>
      <c r="AX90" s="106"/>
    </row>
    <row r="91" spans="1:50">
      <c r="R91" s="44"/>
      <c r="AA91" s="44"/>
      <c r="AB91" s="44"/>
      <c r="AC91" s="44"/>
      <c r="AD91" s="44"/>
      <c r="AE91" s="44"/>
      <c r="AG91" s="45"/>
      <c r="AN91" s="44"/>
      <c r="AO91" s="44"/>
      <c r="AP91" s="44"/>
      <c r="AQ91" s="44"/>
      <c r="AR91" s="44"/>
      <c r="AS91" s="44"/>
      <c r="AT91" s="44"/>
      <c r="AU91" s="44"/>
      <c r="AW91" s="19"/>
      <c r="AX91" s="106"/>
    </row>
    <row r="92" spans="1:50">
      <c r="R92" s="44"/>
      <c r="AA92" s="44"/>
      <c r="AB92" s="44"/>
      <c r="AC92" s="44"/>
      <c r="AD92" s="44"/>
      <c r="AE92" s="44"/>
      <c r="AG92" s="45"/>
      <c r="AN92" s="44"/>
      <c r="AO92" s="44"/>
      <c r="AP92" s="44"/>
      <c r="AQ92" s="44"/>
      <c r="AR92" s="44"/>
      <c r="AS92" s="44"/>
      <c r="AT92" s="44"/>
      <c r="AU92" s="44"/>
      <c r="AW92" s="19"/>
      <c r="AX92" s="106"/>
    </row>
    <row r="93" spans="1:50">
      <c r="R93" s="44"/>
      <c r="AA93" s="44"/>
      <c r="AB93" s="44"/>
      <c r="AC93" s="44"/>
      <c r="AD93" s="44"/>
      <c r="AE93" s="44"/>
      <c r="AG93" s="45"/>
      <c r="AN93" s="44"/>
      <c r="AO93" s="44"/>
      <c r="AP93" s="44"/>
      <c r="AQ93" s="44"/>
      <c r="AR93" s="44"/>
      <c r="AS93" s="44"/>
      <c r="AT93" s="44"/>
      <c r="AU93" s="44"/>
      <c r="AW93" s="19"/>
      <c r="AX93" s="106"/>
    </row>
    <row r="94" spans="1:50">
      <c r="R94" s="44"/>
      <c r="AA94" s="44"/>
      <c r="AB94" s="44"/>
      <c r="AC94" s="44"/>
      <c r="AD94" s="44"/>
      <c r="AE94" s="44"/>
      <c r="AG94" s="45"/>
      <c r="AN94" s="44"/>
      <c r="AO94" s="44"/>
      <c r="AP94" s="44"/>
      <c r="AQ94" s="44"/>
      <c r="AR94" s="44"/>
      <c r="AS94" s="44"/>
      <c r="AT94" s="44"/>
      <c r="AU94" s="44"/>
      <c r="AW94" s="19"/>
      <c r="AX94" s="106"/>
    </row>
    <row r="95" spans="1:50">
      <c r="R95" s="44"/>
      <c r="AA95" s="44"/>
      <c r="AB95" s="44"/>
      <c r="AC95" s="44"/>
      <c r="AD95" s="44"/>
      <c r="AE95" s="44"/>
      <c r="AG95" s="45"/>
      <c r="AN95" s="44"/>
      <c r="AO95" s="44"/>
      <c r="AP95" s="44"/>
      <c r="AQ95" s="44"/>
      <c r="AR95" s="44"/>
      <c r="AS95" s="44"/>
      <c r="AT95" s="44"/>
      <c r="AU95" s="44"/>
      <c r="AW95" s="19"/>
      <c r="AX95" s="106"/>
    </row>
    <row r="96" spans="1:50">
      <c r="R96" s="44"/>
      <c r="AA96" s="44"/>
      <c r="AB96" s="44"/>
      <c r="AC96" s="44"/>
      <c r="AD96" s="44"/>
      <c r="AE96" s="44"/>
      <c r="AG96" s="45"/>
      <c r="AN96" s="44"/>
      <c r="AO96" s="44"/>
      <c r="AP96" s="44"/>
      <c r="AQ96" s="44"/>
      <c r="AR96" s="44"/>
      <c r="AS96" s="44"/>
      <c r="AT96" s="44"/>
      <c r="AU96" s="44"/>
      <c r="AW96" s="19"/>
      <c r="AX96" s="106"/>
    </row>
    <row r="97" spans="18:50">
      <c r="R97" s="44"/>
      <c r="AA97" s="44"/>
      <c r="AB97" s="44"/>
      <c r="AC97" s="44"/>
      <c r="AD97" s="44"/>
      <c r="AE97" s="44"/>
      <c r="AG97" s="45"/>
      <c r="AN97" s="44"/>
      <c r="AO97" s="44"/>
      <c r="AP97" s="44"/>
      <c r="AQ97" s="44"/>
      <c r="AR97" s="44"/>
      <c r="AS97" s="44"/>
      <c r="AT97" s="44"/>
      <c r="AU97" s="44"/>
      <c r="AW97" s="19"/>
      <c r="AX97" s="106"/>
    </row>
    <row r="98" spans="18:50">
      <c r="R98" s="44"/>
      <c r="AA98" s="44"/>
      <c r="AB98" s="44"/>
      <c r="AC98" s="44"/>
      <c r="AD98" s="44"/>
      <c r="AE98" s="44"/>
      <c r="AG98" s="45"/>
      <c r="AN98" s="44"/>
      <c r="AO98" s="44"/>
      <c r="AP98" s="44"/>
      <c r="AQ98" s="44"/>
      <c r="AR98" s="44"/>
      <c r="AS98" s="44"/>
      <c r="AT98" s="44"/>
      <c r="AU98" s="44"/>
      <c r="AW98" s="19"/>
      <c r="AX98" s="106"/>
    </row>
    <row r="99" spans="18:50">
      <c r="R99" s="44"/>
      <c r="AA99" s="44"/>
      <c r="AB99" s="44"/>
      <c r="AC99" s="44"/>
      <c r="AD99" s="44"/>
      <c r="AE99" s="44"/>
      <c r="AG99" s="45"/>
      <c r="AN99" s="44"/>
      <c r="AO99" s="44"/>
      <c r="AP99" s="44"/>
      <c r="AQ99" s="44"/>
      <c r="AR99" s="44"/>
      <c r="AS99" s="44"/>
      <c r="AT99" s="44"/>
      <c r="AU99" s="44"/>
      <c r="AW99" s="19"/>
      <c r="AX99" s="106"/>
    </row>
    <row r="100" spans="18:50">
      <c r="R100" s="44"/>
      <c r="AA100" s="44"/>
      <c r="AB100" s="44"/>
      <c r="AC100" s="44"/>
      <c r="AD100" s="44"/>
      <c r="AE100" s="44"/>
      <c r="AG100" s="45"/>
      <c r="AN100" s="44"/>
      <c r="AO100" s="44"/>
      <c r="AP100" s="44"/>
      <c r="AQ100" s="44"/>
      <c r="AR100" s="44"/>
      <c r="AS100" s="44"/>
      <c r="AT100" s="44"/>
      <c r="AU100" s="44"/>
      <c r="AW100" s="19"/>
      <c r="AX100" s="106"/>
    </row>
    <row r="101" spans="18:50">
      <c r="R101" s="44"/>
      <c r="AA101" s="44"/>
      <c r="AB101" s="44"/>
      <c r="AC101" s="44"/>
      <c r="AD101" s="44"/>
      <c r="AE101" s="44"/>
      <c r="AG101" s="45"/>
      <c r="AN101" s="44"/>
      <c r="AO101" s="44"/>
      <c r="AP101" s="44"/>
      <c r="AQ101" s="44"/>
      <c r="AR101" s="44"/>
      <c r="AS101" s="44"/>
      <c r="AT101" s="44"/>
      <c r="AU101" s="44"/>
      <c r="AW101" s="19"/>
      <c r="AX101" s="106"/>
    </row>
    <row r="102" spans="18:50">
      <c r="R102" s="44"/>
      <c r="AA102" s="44"/>
      <c r="AB102" s="44"/>
      <c r="AC102" s="44"/>
      <c r="AD102" s="44"/>
      <c r="AE102" s="44"/>
      <c r="AG102" s="45"/>
      <c r="AN102" s="44"/>
      <c r="AO102" s="44"/>
      <c r="AP102" s="44"/>
      <c r="AQ102" s="44"/>
      <c r="AR102" s="44"/>
      <c r="AS102" s="44"/>
      <c r="AT102" s="44"/>
      <c r="AU102" s="44"/>
      <c r="AW102" s="19"/>
      <c r="AX102" s="106"/>
    </row>
    <row r="103" spans="18:50">
      <c r="R103" s="44"/>
      <c r="AA103" s="44"/>
      <c r="AB103" s="44"/>
      <c r="AC103" s="44"/>
      <c r="AD103" s="44"/>
      <c r="AE103" s="44"/>
      <c r="AG103" s="45"/>
      <c r="AN103" s="44"/>
      <c r="AO103" s="44"/>
      <c r="AP103" s="44"/>
      <c r="AQ103" s="44"/>
      <c r="AR103" s="44"/>
      <c r="AS103" s="44"/>
      <c r="AT103" s="44"/>
      <c r="AU103" s="44"/>
      <c r="AW103" s="19"/>
      <c r="AX103" s="106"/>
    </row>
    <row r="104" spans="18:50">
      <c r="R104" s="44"/>
      <c r="AA104" s="44"/>
      <c r="AB104" s="44"/>
      <c r="AC104" s="44"/>
      <c r="AD104" s="44"/>
      <c r="AE104" s="44"/>
      <c r="AG104" s="45"/>
      <c r="AN104" s="44"/>
      <c r="AO104" s="44"/>
      <c r="AP104" s="44"/>
      <c r="AQ104" s="44"/>
      <c r="AR104" s="44"/>
      <c r="AS104" s="44"/>
      <c r="AT104" s="44"/>
      <c r="AU104" s="44"/>
      <c r="AW104" s="19"/>
      <c r="AX104" s="106"/>
    </row>
    <row r="105" spans="18:50">
      <c r="R105" s="44"/>
      <c r="AA105" s="44"/>
      <c r="AB105" s="44"/>
      <c r="AC105" s="44"/>
      <c r="AD105" s="44"/>
      <c r="AE105" s="44"/>
      <c r="AG105" s="45"/>
      <c r="AN105" s="44"/>
      <c r="AO105" s="44"/>
      <c r="AP105" s="44"/>
      <c r="AQ105" s="44"/>
      <c r="AR105" s="44"/>
      <c r="AS105" s="44"/>
      <c r="AT105" s="44"/>
      <c r="AU105" s="44"/>
      <c r="AW105" s="19"/>
      <c r="AX105" s="106"/>
    </row>
    <row r="106" spans="18:50">
      <c r="R106" s="44"/>
      <c r="AA106" s="44"/>
      <c r="AB106" s="44"/>
      <c r="AC106" s="44"/>
      <c r="AD106" s="44"/>
      <c r="AE106" s="44"/>
      <c r="AG106" s="45"/>
      <c r="AN106" s="44"/>
      <c r="AO106" s="44"/>
      <c r="AP106" s="44"/>
      <c r="AQ106" s="44"/>
      <c r="AR106" s="44"/>
      <c r="AS106" s="44"/>
      <c r="AT106" s="44"/>
      <c r="AU106" s="44"/>
      <c r="AW106" s="19"/>
      <c r="AX106" s="106"/>
    </row>
    <row r="107" spans="18:50">
      <c r="R107" s="44"/>
      <c r="AA107" s="44"/>
      <c r="AB107" s="44"/>
      <c r="AC107" s="44"/>
      <c r="AD107" s="44"/>
      <c r="AE107" s="44"/>
      <c r="AG107" s="45"/>
      <c r="AN107" s="44"/>
      <c r="AO107" s="44"/>
      <c r="AP107" s="44"/>
      <c r="AQ107" s="44"/>
      <c r="AR107" s="44"/>
      <c r="AS107" s="44"/>
      <c r="AT107" s="44"/>
      <c r="AU107" s="44"/>
      <c r="AW107" s="19"/>
      <c r="AX107" s="106"/>
    </row>
    <row r="108" spans="18:50">
      <c r="R108" s="44"/>
      <c r="AA108" s="44"/>
      <c r="AB108" s="44"/>
      <c r="AC108" s="44"/>
      <c r="AD108" s="44"/>
      <c r="AE108" s="44"/>
      <c r="AG108" s="45"/>
      <c r="AN108" s="44"/>
      <c r="AO108" s="44"/>
      <c r="AP108" s="44"/>
      <c r="AQ108" s="44"/>
      <c r="AR108" s="44"/>
      <c r="AS108" s="44"/>
      <c r="AT108" s="44"/>
      <c r="AU108" s="44"/>
      <c r="AW108" s="19"/>
      <c r="AX108" s="106"/>
    </row>
    <row r="109" spans="18:50">
      <c r="R109" s="44"/>
      <c r="AA109" s="44"/>
      <c r="AB109" s="44"/>
      <c r="AC109" s="44"/>
      <c r="AD109" s="44"/>
      <c r="AE109" s="44"/>
      <c r="AG109" s="45"/>
      <c r="AN109" s="44"/>
      <c r="AO109" s="44"/>
      <c r="AP109" s="44"/>
      <c r="AQ109" s="44"/>
      <c r="AR109" s="44"/>
      <c r="AS109" s="44"/>
      <c r="AT109" s="44"/>
      <c r="AU109" s="44"/>
      <c r="AW109" s="19"/>
      <c r="AX109" s="106"/>
    </row>
    <row r="110" spans="18:50">
      <c r="R110" s="44"/>
      <c r="AA110" s="44"/>
      <c r="AB110" s="44"/>
      <c r="AC110" s="44"/>
      <c r="AD110" s="44"/>
      <c r="AE110" s="44"/>
      <c r="AG110" s="45"/>
      <c r="AN110" s="44"/>
      <c r="AO110" s="44"/>
      <c r="AP110" s="44"/>
      <c r="AQ110" s="44"/>
      <c r="AR110" s="44"/>
      <c r="AS110" s="44"/>
      <c r="AT110" s="44"/>
      <c r="AU110" s="44"/>
      <c r="AW110" s="19"/>
      <c r="AX110" s="106"/>
    </row>
    <row r="111" spans="18:50">
      <c r="R111" s="44"/>
      <c r="AA111" s="44"/>
      <c r="AB111" s="44"/>
      <c r="AC111" s="44"/>
      <c r="AD111" s="44"/>
      <c r="AE111" s="44"/>
      <c r="AG111" s="45"/>
      <c r="AN111" s="44"/>
      <c r="AO111" s="44"/>
      <c r="AP111" s="44"/>
      <c r="AQ111" s="44"/>
      <c r="AR111" s="44"/>
      <c r="AS111" s="44"/>
      <c r="AT111" s="44"/>
      <c r="AU111" s="44"/>
      <c r="AW111" s="19"/>
      <c r="AX111" s="106"/>
    </row>
    <row r="112" spans="18:50">
      <c r="R112" s="44"/>
      <c r="AA112" s="44"/>
      <c r="AB112" s="44"/>
      <c r="AC112" s="44"/>
      <c r="AD112" s="44"/>
      <c r="AE112" s="44"/>
      <c r="AG112" s="45"/>
      <c r="AN112" s="44"/>
      <c r="AO112" s="44"/>
      <c r="AP112" s="44"/>
      <c r="AQ112" s="44"/>
      <c r="AR112" s="44"/>
      <c r="AS112" s="44"/>
      <c r="AT112" s="44"/>
      <c r="AU112" s="44"/>
      <c r="AW112" s="19"/>
      <c r="AX112" s="106"/>
    </row>
    <row r="113" spans="18:50">
      <c r="R113" s="44"/>
      <c r="AA113" s="44"/>
      <c r="AB113" s="44"/>
      <c r="AC113" s="44"/>
      <c r="AD113" s="44"/>
      <c r="AE113" s="44"/>
      <c r="AG113" s="45"/>
      <c r="AN113" s="44"/>
      <c r="AO113" s="44"/>
      <c r="AP113" s="44"/>
      <c r="AQ113" s="44"/>
      <c r="AR113" s="44"/>
      <c r="AS113" s="44"/>
      <c r="AT113" s="44"/>
      <c r="AU113" s="44"/>
      <c r="AW113" s="19"/>
      <c r="AX113" s="106"/>
    </row>
    <row r="114" spans="18:50">
      <c r="R114" s="44"/>
      <c r="AA114" s="44"/>
      <c r="AB114" s="44"/>
      <c r="AC114" s="44"/>
      <c r="AD114" s="44"/>
      <c r="AE114" s="44"/>
      <c r="AG114" s="45"/>
      <c r="AN114" s="44"/>
      <c r="AO114" s="44"/>
      <c r="AP114" s="44"/>
      <c r="AQ114" s="44"/>
      <c r="AR114" s="44"/>
      <c r="AS114" s="44"/>
      <c r="AT114" s="44"/>
      <c r="AU114" s="44"/>
      <c r="AW114" s="19"/>
      <c r="AX114" s="106"/>
    </row>
    <row r="115" spans="18:50">
      <c r="R115" s="44"/>
      <c r="AA115" s="44"/>
      <c r="AB115" s="44"/>
      <c r="AC115" s="44"/>
      <c r="AD115" s="44"/>
      <c r="AE115" s="44"/>
      <c r="AG115" s="45"/>
      <c r="AN115" s="44"/>
      <c r="AO115" s="44"/>
      <c r="AP115" s="44"/>
      <c r="AQ115" s="44"/>
      <c r="AR115" s="44"/>
      <c r="AS115" s="44"/>
      <c r="AT115" s="44"/>
      <c r="AU115" s="44"/>
      <c r="AW115" s="19"/>
      <c r="AX115" s="106"/>
    </row>
    <row r="116" spans="18:50">
      <c r="R116" s="44"/>
      <c r="AA116" s="44"/>
      <c r="AB116" s="44"/>
      <c r="AC116" s="44"/>
      <c r="AD116" s="44"/>
      <c r="AE116" s="44"/>
      <c r="AG116" s="45"/>
      <c r="AN116" s="44"/>
      <c r="AO116" s="44"/>
      <c r="AP116" s="44"/>
      <c r="AQ116" s="44"/>
      <c r="AR116" s="44"/>
      <c r="AS116" s="44"/>
      <c r="AT116" s="44"/>
      <c r="AU116" s="44"/>
      <c r="AW116" s="19"/>
      <c r="AX116" s="106"/>
    </row>
    <row r="117" spans="18:50">
      <c r="R117" s="44"/>
      <c r="AA117" s="44"/>
      <c r="AB117" s="44"/>
      <c r="AC117" s="44"/>
      <c r="AD117" s="44"/>
      <c r="AE117" s="44"/>
      <c r="AG117" s="45"/>
      <c r="AN117" s="44"/>
      <c r="AO117" s="44"/>
      <c r="AP117" s="44"/>
      <c r="AQ117" s="44"/>
      <c r="AR117" s="44"/>
      <c r="AS117" s="44"/>
      <c r="AT117" s="44"/>
      <c r="AU117" s="44"/>
      <c r="AW117" s="19"/>
      <c r="AX117" s="106"/>
    </row>
    <row r="118" spans="18:50">
      <c r="R118" s="44"/>
      <c r="AA118" s="44"/>
      <c r="AB118" s="44"/>
      <c r="AC118" s="44"/>
      <c r="AD118" s="44"/>
      <c r="AE118" s="44"/>
      <c r="AG118" s="45"/>
      <c r="AN118" s="44"/>
      <c r="AO118" s="44"/>
      <c r="AP118" s="44"/>
      <c r="AQ118" s="44"/>
      <c r="AR118" s="44"/>
      <c r="AS118" s="44"/>
      <c r="AT118" s="44"/>
      <c r="AU118" s="44"/>
      <c r="AW118" s="19"/>
      <c r="AX118" s="106"/>
    </row>
    <row r="119" spans="18:50">
      <c r="R119" s="44"/>
      <c r="AA119" s="44"/>
      <c r="AB119" s="44"/>
      <c r="AC119" s="44"/>
      <c r="AD119" s="44"/>
      <c r="AE119" s="44"/>
      <c r="AG119" s="45"/>
      <c r="AN119" s="44"/>
      <c r="AO119" s="44"/>
      <c r="AP119" s="44"/>
      <c r="AQ119" s="44"/>
      <c r="AR119" s="44"/>
      <c r="AS119" s="44"/>
      <c r="AT119" s="44"/>
      <c r="AU119" s="44"/>
      <c r="AW119" s="19"/>
      <c r="AX119" s="106"/>
    </row>
    <row r="120" spans="18:50">
      <c r="R120" s="44"/>
      <c r="AA120" s="44"/>
      <c r="AB120" s="44"/>
      <c r="AC120" s="44"/>
      <c r="AD120" s="44"/>
      <c r="AE120" s="44"/>
      <c r="AG120" s="45"/>
      <c r="AN120" s="44"/>
      <c r="AO120" s="44"/>
      <c r="AP120" s="44"/>
      <c r="AQ120" s="44"/>
      <c r="AR120" s="44"/>
      <c r="AS120" s="44"/>
      <c r="AT120" s="44"/>
      <c r="AU120" s="44"/>
      <c r="AW120" s="19"/>
      <c r="AX120" s="106"/>
    </row>
    <row r="121" spans="18:50">
      <c r="AA121" s="44"/>
      <c r="AB121" s="44"/>
      <c r="AC121" s="44"/>
      <c r="AD121" s="44"/>
      <c r="AE121" s="44"/>
      <c r="AG121" s="45"/>
      <c r="AN121" s="44"/>
      <c r="AO121" s="44"/>
      <c r="AP121" s="44"/>
      <c r="AQ121" s="44"/>
      <c r="AR121" s="44"/>
      <c r="AS121" s="44"/>
      <c r="AT121" s="44"/>
      <c r="AU121" s="44"/>
      <c r="AW121" s="19"/>
      <c r="AX121" s="106"/>
    </row>
    <row r="122" spans="18:50">
      <c r="AA122" s="44"/>
      <c r="AB122" s="44"/>
      <c r="AC122" s="44"/>
      <c r="AD122" s="44"/>
      <c r="AE122" s="44"/>
      <c r="AG122" s="45"/>
      <c r="AN122" s="44"/>
      <c r="AO122" s="44"/>
      <c r="AP122" s="44"/>
      <c r="AQ122" s="44"/>
      <c r="AR122" s="44"/>
      <c r="AS122" s="44"/>
      <c r="AT122" s="44"/>
      <c r="AU122" s="44"/>
      <c r="AW122" s="19"/>
      <c r="AX122" s="106"/>
    </row>
    <row r="123" spans="18:50">
      <c r="AA123" s="44"/>
      <c r="AB123" s="44"/>
      <c r="AC123" s="44"/>
      <c r="AD123" s="44"/>
      <c r="AE123" s="44"/>
      <c r="AG123" s="45"/>
      <c r="AN123" s="44"/>
      <c r="AO123" s="44"/>
      <c r="AP123" s="44"/>
      <c r="AQ123" s="44"/>
      <c r="AR123" s="44"/>
      <c r="AS123" s="44"/>
      <c r="AT123" s="44"/>
      <c r="AU123" s="44"/>
      <c r="AW123" s="19"/>
      <c r="AX123" s="106"/>
    </row>
    <row r="124" spans="18:50">
      <c r="AA124" s="44"/>
      <c r="AB124" s="44"/>
      <c r="AC124" s="44"/>
      <c r="AD124" s="44"/>
      <c r="AE124" s="44"/>
      <c r="AG124" s="45"/>
      <c r="AN124" s="44"/>
      <c r="AO124" s="44"/>
      <c r="AP124" s="44"/>
      <c r="AQ124" s="44"/>
      <c r="AR124" s="44"/>
      <c r="AS124" s="44"/>
      <c r="AT124" s="44"/>
      <c r="AU124" s="44"/>
      <c r="AW124" s="19"/>
      <c r="AX124" s="106"/>
    </row>
    <row r="125" spans="18:50">
      <c r="AA125" s="44"/>
      <c r="AB125" s="44"/>
      <c r="AC125" s="44"/>
      <c r="AD125" s="44"/>
      <c r="AE125" s="44"/>
      <c r="AG125" s="45"/>
      <c r="AN125" s="44"/>
      <c r="AO125" s="44"/>
      <c r="AP125" s="44"/>
      <c r="AQ125" s="44"/>
      <c r="AR125" s="44"/>
      <c r="AS125" s="44"/>
      <c r="AT125" s="44"/>
      <c r="AU125" s="44"/>
      <c r="AW125" s="19"/>
      <c r="AX125" s="106"/>
    </row>
    <row r="126" spans="18:50">
      <c r="AA126" s="44"/>
      <c r="AB126" s="44"/>
      <c r="AC126" s="44"/>
      <c r="AD126" s="44"/>
      <c r="AE126" s="44"/>
      <c r="AG126" s="45"/>
      <c r="AN126" s="44"/>
      <c r="AO126" s="44"/>
      <c r="AP126" s="44"/>
      <c r="AQ126" s="44"/>
      <c r="AR126" s="44"/>
      <c r="AS126" s="44"/>
      <c r="AT126" s="44"/>
      <c r="AU126" s="44"/>
      <c r="AW126" s="19"/>
      <c r="AX126" s="106"/>
    </row>
    <row r="127" spans="18:50">
      <c r="AA127" s="44"/>
      <c r="AB127" s="44"/>
      <c r="AC127" s="44"/>
      <c r="AD127" s="44"/>
      <c r="AE127" s="44"/>
      <c r="AG127" s="45"/>
      <c r="AN127" s="44"/>
      <c r="AO127" s="44"/>
      <c r="AP127" s="44"/>
      <c r="AQ127" s="44"/>
      <c r="AR127" s="44"/>
      <c r="AS127" s="44"/>
      <c r="AT127" s="44"/>
      <c r="AU127" s="44"/>
      <c r="AW127" s="19"/>
      <c r="AX127" s="106"/>
    </row>
    <row r="128" spans="18:50">
      <c r="AA128" s="44"/>
      <c r="AB128" s="44"/>
      <c r="AC128" s="44"/>
      <c r="AD128" s="44"/>
      <c r="AE128" s="44"/>
      <c r="AG128" s="45"/>
      <c r="AN128" s="44"/>
      <c r="AO128" s="44"/>
      <c r="AP128" s="44"/>
      <c r="AQ128" s="44"/>
      <c r="AR128" s="44"/>
      <c r="AS128" s="44"/>
      <c r="AT128" s="44"/>
      <c r="AU128" s="44"/>
      <c r="AW128" s="19"/>
      <c r="AX128" s="106"/>
    </row>
    <row r="129" spans="27:50">
      <c r="AA129" s="44"/>
      <c r="AB129" s="44"/>
      <c r="AC129" s="44"/>
      <c r="AD129" s="44"/>
      <c r="AE129" s="44"/>
      <c r="AG129" s="45"/>
      <c r="AN129" s="44"/>
      <c r="AO129" s="44"/>
      <c r="AP129" s="44"/>
      <c r="AQ129" s="44"/>
      <c r="AR129" s="44"/>
      <c r="AS129" s="44"/>
      <c r="AT129" s="44"/>
      <c r="AU129" s="44"/>
      <c r="AW129" s="19"/>
      <c r="AX129" s="106"/>
    </row>
    <row r="130" spans="27:50">
      <c r="AA130" s="44"/>
      <c r="AB130" s="44"/>
      <c r="AC130" s="44"/>
      <c r="AD130" s="44"/>
      <c r="AE130" s="44"/>
      <c r="AG130" s="45"/>
      <c r="AN130" s="44"/>
      <c r="AO130" s="44"/>
      <c r="AP130" s="44"/>
      <c r="AQ130" s="44"/>
      <c r="AR130" s="44"/>
      <c r="AS130" s="44"/>
      <c r="AT130" s="44"/>
      <c r="AU130" s="44"/>
      <c r="AW130" s="19"/>
      <c r="AX130" s="106"/>
    </row>
    <row r="131" spans="27:50">
      <c r="AA131" s="44"/>
      <c r="AB131" s="44"/>
      <c r="AC131" s="44"/>
      <c r="AD131" s="44"/>
      <c r="AE131" s="44"/>
      <c r="AG131" s="45"/>
      <c r="AN131" s="44"/>
      <c r="AO131" s="44"/>
      <c r="AP131" s="44"/>
      <c r="AQ131" s="44"/>
      <c r="AR131" s="44"/>
      <c r="AS131" s="44"/>
      <c r="AT131" s="44"/>
      <c r="AU131" s="44"/>
      <c r="AW131" s="19"/>
      <c r="AX131" s="106"/>
    </row>
    <row r="132" spans="27:50">
      <c r="AA132" s="44"/>
      <c r="AB132" s="44"/>
      <c r="AC132" s="44"/>
      <c r="AD132" s="44"/>
      <c r="AE132" s="44"/>
      <c r="AG132" s="45"/>
      <c r="AN132" s="44"/>
      <c r="AO132" s="44"/>
      <c r="AP132" s="44"/>
      <c r="AQ132" s="44"/>
      <c r="AR132" s="44"/>
      <c r="AS132" s="44"/>
      <c r="AT132" s="44"/>
      <c r="AU132" s="44"/>
      <c r="AW132" s="19"/>
      <c r="AX132" s="106"/>
    </row>
    <row r="133" spans="27:50">
      <c r="AA133" s="44"/>
      <c r="AB133" s="44"/>
      <c r="AC133" s="44"/>
      <c r="AD133" s="44"/>
      <c r="AE133" s="44"/>
      <c r="AG133" s="45"/>
      <c r="AN133" s="44"/>
      <c r="AO133" s="44"/>
      <c r="AP133" s="44"/>
      <c r="AQ133" s="44"/>
      <c r="AR133" s="44"/>
      <c r="AS133" s="44"/>
      <c r="AT133" s="44"/>
      <c r="AU133" s="44"/>
      <c r="AW133" s="19"/>
      <c r="AX133" s="106"/>
    </row>
    <row r="134" spans="27:50">
      <c r="AA134" s="44"/>
      <c r="AB134" s="44"/>
      <c r="AC134" s="44"/>
      <c r="AD134" s="44"/>
      <c r="AE134" s="44"/>
      <c r="AG134" s="45"/>
      <c r="AN134" s="44"/>
      <c r="AO134" s="44"/>
      <c r="AP134" s="44"/>
      <c r="AQ134" s="44"/>
      <c r="AR134" s="44"/>
      <c r="AS134" s="44"/>
      <c r="AT134" s="44"/>
      <c r="AU134" s="44"/>
      <c r="AW134" s="19"/>
      <c r="AX134" s="106"/>
    </row>
    <row r="135" spans="27:50">
      <c r="AA135" s="44"/>
      <c r="AB135" s="44"/>
      <c r="AC135" s="44"/>
      <c r="AD135" s="44"/>
      <c r="AE135" s="44"/>
      <c r="AG135" s="45"/>
      <c r="AN135" s="44"/>
      <c r="AO135" s="44"/>
      <c r="AP135" s="44"/>
      <c r="AQ135" s="44"/>
      <c r="AR135" s="44"/>
      <c r="AS135" s="44"/>
      <c r="AT135" s="44"/>
      <c r="AU135" s="44"/>
      <c r="AW135" s="19"/>
      <c r="AX135" s="106"/>
    </row>
    <row r="136" spans="27:50">
      <c r="AA136" s="44"/>
      <c r="AB136" s="44"/>
      <c r="AC136" s="44"/>
      <c r="AD136" s="44"/>
      <c r="AE136" s="44"/>
      <c r="AG136" s="45"/>
      <c r="AN136" s="44"/>
      <c r="AO136" s="44"/>
      <c r="AP136" s="44"/>
      <c r="AQ136" s="44"/>
      <c r="AR136" s="44"/>
      <c r="AS136" s="44"/>
      <c r="AT136" s="44"/>
      <c r="AU136" s="44"/>
      <c r="AW136" s="19"/>
      <c r="AX136" s="106"/>
    </row>
    <row r="137" spans="27:50">
      <c r="AA137" s="44"/>
      <c r="AB137" s="44"/>
      <c r="AC137" s="44"/>
      <c r="AD137" s="44"/>
      <c r="AE137" s="44"/>
      <c r="AG137" s="45"/>
      <c r="AN137" s="44"/>
      <c r="AO137" s="44"/>
      <c r="AP137" s="44"/>
      <c r="AQ137" s="44"/>
      <c r="AR137" s="44"/>
      <c r="AS137" s="44"/>
      <c r="AT137" s="44"/>
      <c r="AU137" s="44"/>
      <c r="AW137" s="19"/>
      <c r="AX137" s="106"/>
    </row>
    <row r="138" spans="27:50">
      <c r="AA138" s="44"/>
      <c r="AB138" s="44"/>
      <c r="AC138" s="44"/>
      <c r="AD138" s="44"/>
      <c r="AE138" s="44"/>
      <c r="AG138" s="45"/>
      <c r="AN138" s="44"/>
      <c r="AO138" s="44"/>
      <c r="AP138" s="44"/>
      <c r="AQ138" s="44"/>
      <c r="AR138" s="44"/>
      <c r="AS138" s="44"/>
      <c r="AT138" s="44"/>
      <c r="AU138" s="44"/>
      <c r="AW138" s="19"/>
      <c r="AX138" s="106"/>
    </row>
    <row r="139" spans="27:50">
      <c r="AA139" s="44"/>
      <c r="AB139" s="44"/>
      <c r="AC139" s="44"/>
      <c r="AD139" s="44"/>
      <c r="AE139" s="44"/>
      <c r="AG139" s="45"/>
      <c r="AN139" s="44"/>
      <c r="AO139" s="44"/>
      <c r="AP139" s="44"/>
      <c r="AQ139" s="44"/>
      <c r="AR139" s="44"/>
      <c r="AS139" s="44"/>
      <c r="AT139" s="44"/>
      <c r="AU139" s="44"/>
      <c r="AW139" s="19"/>
      <c r="AX139" s="106"/>
    </row>
    <row r="140" spans="27:50">
      <c r="AA140" s="44"/>
      <c r="AB140" s="44"/>
      <c r="AC140" s="44"/>
      <c r="AD140" s="44"/>
      <c r="AE140" s="44"/>
      <c r="AG140" s="45"/>
      <c r="AN140" s="44"/>
      <c r="AO140" s="44"/>
      <c r="AP140" s="44"/>
      <c r="AQ140" s="44"/>
      <c r="AR140" s="44"/>
      <c r="AS140" s="44"/>
      <c r="AT140" s="44"/>
      <c r="AU140" s="44"/>
      <c r="AW140" s="19"/>
      <c r="AX140" s="106"/>
    </row>
    <row r="141" spans="27:50">
      <c r="AA141" s="44"/>
      <c r="AB141" s="44"/>
      <c r="AC141" s="44"/>
      <c r="AD141" s="44"/>
      <c r="AE141" s="44"/>
      <c r="AG141" s="45"/>
      <c r="AN141" s="44"/>
      <c r="AO141" s="44"/>
      <c r="AP141" s="44"/>
      <c r="AQ141" s="44"/>
      <c r="AR141" s="44"/>
      <c r="AS141" s="44"/>
      <c r="AT141" s="44"/>
      <c r="AU141" s="44"/>
      <c r="AW141" s="19"/>
      <c r="AX141" s="106"/>
    </row>
    <row r="142" spans="27:50">
      <c r="AA142" s="44"/>
      <c r="AB142" s="44"/>
      <c r="AC142" s="44"/>
      <c r="AD142" s="44"/>
      <c r="AE142" s="44"/>
      <c r="AG142" s="45"/>
      <c r="AN142" s="44"/>
      <c r="AO142" s="44"/>
      <c r="AP142" s="44"/>
      <c r="AQ142" s="44"/>
      <c r="AR142" s="44"/>
      <c r="AS142" s="44"/>
      <c r="AT142" s="44"/>
      <c r="AU142" s="44"/>
      <c r="AW142" s="19"/>
      <c r="AX142" s="106"/>
    </row>
    <row r="143" spans="27:50">
      <c r="AA143" s="44"/>
      <c r="AB143" s="44"/>
      <c r="AC143" s="44"/>
      <c r="AD143" s="44"/>
      <c r="AE143" s="44"/>
      <c r="AG143" s="45"/>
      <c r="AN143" s="44"/>
      <c r="AO143" s="44"/>
      <c r="AP143" s="44"/>
      <c r="AQ143" s="44"/>
      <c r="AR143" s="44"/>
      <c r="AS143" s="44"/>
      <c r="AT143" s="44"/>
      <c r="AU143" s="44"/>
      <c r="AW143" s="19"/>
      <c r="AX143" s="106"/>
    </row>
    <row r="144" spans="27:50">
      <c r="AA144" s="44"/>
      <c r="AB144" s="44"/>
      <c r="AC144" s="44"/>
      <c r="AD144" s="44"/>
      <c r="AE144" s="44"/>
      <c r="AG144" s="45"/>
      <c r="AN144" s="44"/>
      <c r="AO144" s="44"/>
      <c r="AP144" s="44"/>
      <c r="AQ144" s="44"/>
      <c r="AR144" s="44"/>
      <c r="AS144" s="44"/>
      <c r="AT144" s="44"/>
      <c r="AU144" s="44"/>
      <c r="AW144" s="19"/>
      <c r="AX144" s="106"/>
    </row>
    <row r="145" spans="27:50">
      <c r="AA145" s="44"/>
      <c r="AB145" s="44"/>
      <c r="AC145" s="44"/>
      <c r="AD145" s="44"/>
      <c r="AE145" s="44"/>
      <c r="AG145" s="45"/>
      <c r="AN145" s="44"/>
      <c r="AO145" s="44"/>
      <c r="AP145" s="44"/>
      <c r="AQ145" s="44"/>
      <c r="AR145" s="44"/>
      <c r="AS145" s="44"/>
      <c r="AT145" s="44"/>
      <c r="AU145" s="44"/>
      <c r="AW145" s="19"/>
      <c r="AX145" s="106"/>
    </row>
    <row r="146" spans="27:50">
      <c r="AA146" s="44"/>
      <c r="AB146" s="44"/>
      <c r="AC146" s="44"/>
      <c r="AD146" s="44"/>
      <c r="AE146" s="44"/>
      <c r="AG146" s="45"/>
      <c r="AN146" s="44"/>
      <c r="AO146" s="44"/>
      <c r="AP146" s="44"/>
      <c r="AQ146" s="44"/>
      <c r="AR146" s="44"/>
      <c r="AS146" s="44"/>
      <c r="AT146" s="44"/>
      <c r="AU146" s="44"/>
      <c r="AW146" s="19"/>
      <c r="AX146" s="106"/>
    </row>
    <row r="147" spans="27:50">
      <c r="AA147" s="44"/>
      <c r="AB147" s="44"/>
      <c r="AC147" s="44"/>
      <c r="AD147" s="44"/>
      <c r="AE147" s="44"/>
      <c r="AG147" s="45"/>
      <c r="AN147" s="44"/>
      <c r="AO147" s="44"/>
      <c r="AP147" s="44"/>
      <c r="AQ147" s="44"/>
      <c r="AR147" s="44"/>
      <c r="AS147" s="44"/>
      <c r="AT147" s="44"/>
      <c r="AU147" s="44"/>
      <c r="AW147" s="19"/>
      <c r="AX147" s="106"/>
    </row>
    <row r="148" spans="27:50">
      <c r="AA148" s="44"/>
      <c r="AB148" s="44"/>
      <c r="AC148" s="44"/>
      <c r="AD148" s="44"/>
      <c r="AE148" s="44"/>
      <c r="AG148" s="45"/>
      <c r="AN148" s="44"/>
      <c r="AO148" s="44"/>
      <c r="AP148" s="44"/>
      <c r="AQ148" s="44"/>
      <c r="AR148" s="44"/>
      <c r="AS148" s="44"/>
      <c r="AT148" s="44"/>
      <c r="AU148" s="44"/>
      <c r="AW148" s="19"/>
      <c r="AX148" s="106"/>
    </row>
    <row r="149" spans="27:50">
      <c r="AA149" s="44"/>
      <c r="AB149" s="44"/>
      <c r="AC149" s="44"/>
      <c r="AD149" s="44"/>
      <c r="AE149" s="44"/>
      <c r="AG149" s="45"/>
      <c r="AN149" s="44"/>
      <c r="AO149" s="44"/>
      <c r="AP149" s="44"/>
      <c r="AQ149" s="44"/>
      <c r="AR149" s="44"/>
      <c r="AS149" s="44"/>
      <c r="AT149" s="44"/>
      <c r="AU149" s="44"/>
      <c r="AW149" s="19"/>
      <c r="AX149" s="106"/>
    </row>
    <row r="150" spans="27:50">
      <c r="AA150" s="44"/>
      <c r="AB150" s="44"/>
      <c r="AC150" s="44"/>
      <c r="AD150" s="44"/>
      <c r="AE150" s="44"/>
      <c r="AG150" s="45"/>
      <c r="AN150" s="44"/>
      <c r="AO150" s="44"/>
      <c r="AP150" s="44"/>
      <c r="AQ150" s="44"/>
      <c r="AR150" s="44"/>
      <c r="AS150" s="44"/>
      <c r="AT150" s="44"/>
      <c r="AU150" s="44"/>
      <c r="AW150" s="19"/>
      <c r="AX150" s="106"/>
    </row>
    <row r="151" spans="27:50">
      <c r="AA151" s="44"/>
      <c r="AB151" s="44"/>
      <c r="AC151" s="44"/>
      <c r="AD151" s="44"/>
      <c r="AE151" s="44"/>
      <c r="AG151" s="45"/>
      <c r="AN151" s="44"/>
      <c r="AO151" s="44"/>
      <c r="AP151" s="44"/>
      <c r="AQ151" s="44"/>
      <c r="AR151" s="44"/>
      <c r="AS151" s="44"/>
      <c r="AT151" s="44"/>
      <c r="AU151" s="44"/>
      <c r="AW151" s="19"/>
      <c r="AX151" s="106"/>
    </row>
    <row r="152" spans="27:50">
      <c r="AA152" s="44"/>
      <c r="AB152" s="44"/>
      <c r="AC152" s="44"/>
      <c r="AD152" s="44"/>
      <c r="AE152" s="44"/>
      <c r="AG152" s="45"/>
      <c r="AN152" s="44"/>
      <c r="AO152" s="44"/>
      <c r="AP152" s="44"/>
      <c r="AQ152" s="44"/>
      <c r="AR152" s="44"/>
      <c r="AS152" s="44"/>
      <c r="AT152" s="44"/>
      <c r="AU152" s="44"/>
      <c r="AW152" s="19"/>
      <c r="AX152" s="106"/>
    </row>
    <row r="153" spans="27:50">
      <c r="AA153" s="44"/>
      <c r="AB153" s="44"/>
      <c r="AC153" s="44"/>
      <c r="AD153" s="44"/>
      <c r="AE153" s="44"/>
      <c r="AG153" s="45"/>
      <c r="AN153" s="44"/>
      <c r="AO153" s="44"/>
      <c r="AP153" s="44"/>
      <c r="AQ153" s="44"/>
      <c r="AR153" s="44"/>
      <c r="AS153" s="44"/>
      <c r="AT153" s="44"/>
      <c r="AU153" s="44"/>
      <c r="AW153" s="19"/>
      <c r="AX153" s="106"/>
    </row>
    <row r="154" spans="27:50">
      <c r="AA154" s="44"/>
      <c r="AB154" s="44"/>
      <c r="AC154" s="44"/>
      <c r="AD154" s="44"/>
      <c r="AE154" s="44"/>
      <c r="AG154" s="45"/>
      <c r="AN154" s="44"/>
      <c r="AO154" s="44"/>
      <c r="AP154" s="44"/>
      <c r="AQ154" s="44"/>
      <c r="AR154" s="44"/>
      <c r="AS154" s="44"/>
      <c r="AT154" s="44"/>
      <c r="AU154" s="44"/>
      <c r="AW154" s="19"/>
      <c r="AX154" s="106"/>
    </row>
    <row r="155" spans="27:50">
      <c r="AA155" s="44"/>
      <c r="AB155" s="44"/>
      <c r="AC155" s="44"/>
      <c r="AD155" s="44"/>
      <c r="AE155" s="44"/>
      <c r="AG155" s="45"/>
      <c r="AN155" s="44"/>
      <c r="AO155" s="44"/>
      <c r="AP155" s="44"/>
      <c r="AQ155" s="44"/>
      <c r="AR155" s="44"/>
      <c r="AS155" s="44"/>
      <c r="AT155" s="44"/>
      <c r="AU155" s="44"/>
      <c r="AW155" s="19"/>
      <c r="AX155" s="106"/>
    </row>
    <row r="156" spans="27:50">
      <c r="AA156" s="44"/>
      <c r="AB156" s="44"/>
      <c r="AC156" s="44"/>
      <c r="AD156" s="44"/>
      <c r="AE156" s="44"/>
      <c r="AG156" s="45"/>
      <c r="AN156" s="44"/>
      <c r="AO156" s="44"/>
      <c r="AP156" s="44"/>
      <c r="AQ156" s="44"/>
      <c r="AR156" s="44"/>
      <c r="AS156" s="44"/>
      <c r="AT156" s="44"/>
      <c r="AU156" s="44"/>
      <c r="AW156" s="19"/>
      <c r="AX156" s="106"/>
    </row>
    <row r="157" spans="27:50">
      <c r="AA157" s="44"/>
      <c r="AB157" s="44"/>
      <c r="AC157" s="44"/>
      <c r="AD157" s="44"/>
      <c r="AE157" s="44"/>
      <c r="AG157" s="45"/>
      <c r="AN157" s="44"/>
      <c r="AO157" s="44"/>
      <c r="AP157" s="44"/>
      <c r="AQ157" s="44"/>
      <c r="AR157" s="44"/>
      <c r="AS157" s="44"/>
      <c r="AT157" s="44"/>
      <c r="AU157" s="44"/>
      <c r="AW157" s="19"/>
      <c r="AX157" s="106"/>
    </row>
    <row r="158" spans="27:50">
      <c r="AA158" s="44"/>
      <c r="AB158" s="44"/>
      <c r="AC158" s="44"/>
      <c r="AD158" s="44"/>
      <c r="AE158" s="44"/>
      <c r="AG158" s="45"/>
      <c r="AN158" s="44"/>
      <c r="AO158" s="44"/>
      <c r="AP158" s="44"/>
      <c r="AQ158" s="44"/>
      <c r="AR158" s="44"/>
      <c r="AS158" s="44"/>
      <c r="AT158" s="44"/>
      <c r="AU158" s="44"/>
      <c r="AW158" s="19"/>
      <c r="AX158" s="106"/>
    </row>
    <row r="159" spans="27:50">
      <c r="AA159" s="44"/>
      <c r="AB159" s="44"/>
      <c r="AC159" s="44"/>
      <c r="AD159" s="44"/>
      <c r="AE159" s="44"/>
      <c r="AG159" s="45"/>
      <c r="AN159" s="44"/>
      <c r="AO159" s="44"/>
      <c r="AP159" s="44"/>
      <c r="AQ159" s="44"/>
      <c r="AR159" s="44"/>
      <c r="AS159" s="44"/>
      <c r="AT159" s="44"/>
      <c r="AU159" s="44"/>
      <c r="AW159" s="19"/>
      <c r="AX159" s="106"/>
    </row>
    <row r="160" spans="27:50">
      <c r="AA160" s="44"/>
      <c r="AB160" s="44"/>
      <c r="AC160" s="44"/>
      <c r="AD160" s="44"/>
      <c r="AE160" s="44"/>
      <c r="AG160" s="45"/>
      <c r="AN160" s="44"/>
      <c r="AO160" s="44"/>
      <c r="AP160" s="44"/>
      <c r="AQ160" s="44"/>
      <c r="AR160" s="44"/>
      <c r="AS160" s="44"/>
      <c r="AT160" s="44"/>
      <c r="AU160" s="44"/>
      <c r="AW160" s="19"/>
      <c r="AX160" s="106"/>
    </row>
    <row r="161" spans="27:50">
      <c r="AA161" s="44"/>
      <c r="AB161" s="44"/>
      <c r="AC161" s="44"/>
      <c r="AD161" s="44"/>
      <c r="AE161" s="44"/>
      <c r="AG161" s="45"/>
      <c r="AN161" s="44"/>
      <c r="AO161" s="44"/>
      <c r="AP161" s="44"/>
      <c r="AQ161" s="44"/>
      <c r="AR161" s="44"/>
      <c r="AS161" s="44"/>
      <c r="AT161" s="44"/>
      <c r="AU161" s="44"/>
      <c r="AW161" s="19"/>
      <c r="AX161" s="106"/>
    </row>
    <row r="162" spans="27:50">
      <c r="AA162" s="44"/>
      <c r="AB162" s="44"/>
      <c r="AC162" s="44"/>
      <c r="AD162" s="44"/>
      <c r="AE162" s="44"/>
      <c r="AG162" s="45"/>
      <c r="AN162" s="44"/>
      <c r="AO162" s="44"/>
      <c r="AP162" s="44"/>
      <c r="AQ162" s="44"/>
      <c r="AR162" s="44"/>
      <c r="AS162" s="44"/>
      <c r="AT162" s="44"/>
      <c r="AU162" s="44"/>
      <c r="AW162" s="19"/>
      <c r="AX162" s="106"/>
    </row>
    <row r="163" spans="27:50">
      <c r="AA163" s="44"/>
      <c r="AB163" s="44"/>
      <c r="AC163" s="44"/>
      <c r="AD163" s="44"/>
      <c r="AE163" s="44"/>
      <c r="AG163" s="45"/>
      <c r="AN163" s="44"/>
      <c r="AO163" s="44"/>
      <c r="AP163" s="44"/>
      <c r="AQ163" s="44"/>
      <c r="AR163" s="44"/>
      <c r="AS163" s="44"/>
      <c r="AT163" s="44"/>
      <c r="AU163" s="44"/>
      <c r="AW163" s="19"/>
      <c r="AX163" s="106"/>
    </row>
    <row r="164" spans="27:50">
      <c r="AA164" s="44"/>
      <c r="AB164" s="44"/>
      <c r="AC164" s="44"/>
      <c r="AD164" s="44"/>
      <c r="AE164" s="44"/>
      <c r="AG164" s="45"/>
      <c r="AN164" s="44"/>
      <c r="AO164" s="44"/>
      <c r="AP164" s="44"/>
      <c r="AQ164" s="44"/>
      <c r="AR164" s="44"/>
      <c r="AS164" s="44"/>
      <c r="AT164" s="44"/>
      <c r="AU164" s="44"/>
      <c r="AW164" s="19"/>
      <c r="AX164" s="106"/>
    </row>
    <row r="165" spans="27:50">
      <c r="AA165" s="44"/>
      <c r="AB165" s="44"/>
      <c r="AC165" s="44"/>
      <c r="AD165" s="44"/>
      <c r="AE165" s="44"/>
      <c r="AG165" s="45"/>
      <c r="AN165" s="44"/>
      <c r="AO165" s="44"/>
      <c r="AP165" s="44"/>
      <c r="AQ165" s="44"/>
      <c r="AR165" s="44"/>
      <c r="AS165" s="44"/>
      <c r="AT165" s="44"/>
      <c r="AU165" s="44"/>
      <c r="AW165" s="19"/>
      <c r="AX165" s="106"/>
    </row>
    <row r="166" spans="27:50">
      <c r="AA166" s="44"/>
      <c r="AB166" s="44"/>
      <c r="AC166" s="44"/>
      <c r="AD166" s="44"/>
      <c r="AE166" s="44"/>
      <c r="AG166" s="45"/>
      <c r="AN166" s="44"/>
      <c r="AO166" s="44"/>
      <c r="AP166" s="44"/>
      <c r="AQ166" s="44"/>
      <c r="AR166" s="44"/>
      <c r="AS166" s="44"/>
      <c r="AT166" s="44"/>
      <c r="AU166" s="44"/>
      <c r="AW166" s="19"/>
      <c r="AX166" s="106"/>
    </row>
    <row r="167" spans="27:50">
      <c r="AA167" s="44"/>
      <c r="AB167" s="44"/>
      <c r="AC167" s="44"/>
      <c r="AD167" s="44"/>
      <c r="AE167" s="44"/>
      <c r="AG167" s="45"/>
      <c r="AN167" s="44"/>
      <c r="AO167" s="44"/>
      <c r="AP167" s="44"/>
      <c r="AQ167" s="44"/>
      <c r="AR167" s="44"/>
      <c r="AS167" s="44"/>
      <c r="AT167" s="44"/>
      <c r="AU167" s="44"/>
      <c r="AW167" s="19"/>
      <c r="AX167" s="106"/>
    </row>
    <row r="168" spans="27:50">
      <c r="AA168" s="44"/>
      <c r="AB168" s="44"/>
      <c r="AC168" s="44"/>
      <c r="AD168" s="44"/>
      <c r="AE168" s="44"/>
      <c r="AG168" s="45"/>
      <c r="AN168" s="44"/>
      <c r="AO168" s="44"/>
      <c r="AP168" s="44"/>
      <c r="AQ168" s="44"/>
      <c r="AR168" s="44"/>
      <c r="AS168" s="44"/>
      <c r="AT168" s="44"/>
      <c r="AU168" s="44"/>
      <c r="AW168" s="19"/>
      <c r="AX168" s="106"/>
    </row>
    <row r="169" spans="27:50">
      <c r="AA169" s="44"/>
      <c r="AB169" s="44"/>
      <c r="AC169" s="44"/>
      <c r="AD169" s="44"/>
      <c r="AE169" s="44"/>
      <c r="AG169" s="45"/>
      <c r="AN169" s="44"/>
      <c r="AO169" s="44"/>
      <c r="AP169" s="44"/>
      <c r="AQ169" s="44"/>
      <c r="AR169" s="44"/>
      <c r="AS169" s="44"/>
      <c r="AT169" s="44"/>
      <c r="AU169" s="44"/>
      <c r="AV169" s="44"/>
      <c r="AW169" s="19"/>
      <c r="AX169" s="106"/>
    </row>
    <row r="170" spans="27:50">
      <c r="AA170" s="44"/>
      <c r="AB170" s="44"/>
      <c r="AC170" s="44"/>
      <c r="AD170" s="44"/>
      <c r="AE170" s="44"/>
      <c r="AG170" s="45"/>
      <c r="AN170" s="44"/>
      <c r="AO170" s="44"/>
      <c r="AP170" s="44"/>
      <c r="AQ170" s="44"/>
      <c r="AR170" s="44"/>
      <c r="AS170" s="44"/>
      <c r="AT170" s="44"/>
      <c r="AU170" s="44"/>
      <c r="AW170" s="19"/>
      <c r="AX170" s="106"/>
    </row>
    <row r="171" spans="27:50">
      <c r="AA171" s="44"/>
      <c r="AB171" s="44"/>
      <c r="AC171" s="44"/>
      <c r="AD171" s="44"/>
      <c r="AE171" s="44"/>
      <c r="AG171" s="45"/>
      <c r="AN171" s="44"/>
      <c r="AO171" s="44"/>
      <c r="AP171" s="44"/>
      <c r="AQ171" s="44"/>
      <c r="AR171" s="44"/>
      <c r="AS171" s="44"/>
      <c r="AT171" s="44"/>
      <c r="AU171" s="44"/>
      <c r="AW171" s="19"/>
      <c r="AX171" s="106"/>
    </row>
    <row r="172" spans="27:50">
      <c r="AA172" s="44"/>
      <c r="AB172" s="44"/>
      <c r="AC172" s="44"/>
      <c r="AD172" s="44"/>
      <c r="AE172" s="44"/>
      <c r="AG172" s="45"/>
      <c r="AN172" s="44"/>
      <c r="AO172" s="44"/>
      <c r="AP172" s="44"/>
      <c r="AQ172" s="44"/>
      <c r="AR172" s="44"/>
      <c r="AS172" s="44"/>
      <c r="AT172" s="44"/>
      <c r="AU172" s="44"/>
      <c r="AV172" s="44"/>
      <c r="AW172" s="19"/>
      <c r="AX172" s="106"/>
    </row>
    <row r="173" spans="27:50">
      <c r="AA173" s="44"/>
      <c r="AB173" s="44"/>
      <c r="AC173" s="44"/>
      <c r="AD173" s="44"/>
      <c r="AE173" s="44"/>
      <c r="AG173" s="45"/>
      <c r="AN173" s="44"/>
      <c r="AO173" s="44"/>
      <c r="AP173" s="44"/>
      <c r="AQ173" s="44"/>
      <c r="AR173" s="44"/>
      <c r="AS173" s="44"/>
      <c r="AT173" s="44"/>
      <c r="AU173" s="44"/>
      <c r="AW173" s="19"/>
      <c r="AX173" s="106"/>
    </row>
    <row r="174" spans="27:50">
      <c r="AA174" s="44"/>
      <c r="AB174" s="44"/>
      <c r="AC174" s="44"/>
      <c r="AD174" s="44"/>
      <c r="AE174" s="44"/>
      <c r="AG174" s="45"/>
      <c r="AN174" s="44"/>
      <c r="AO174" s="44"/>
      <c r="AP174" s="44"/>
      <c r="AQ174" s="44"/>
      <c r="AR174" s="44"/>
      <c r="AS174" s="44"/>
      <c r="AT174" s="44"/>
      <c r="AU174" s="44"/>
      <c r="AV174" s="44"/>
      <c r="AW174" s="19"/>
      <c r="AX174" s="106"/>
    </row>
    <row r="175" spans="27:50">
      <c r="AA175" s="44"/>
      <c r="AB175" s="44"/>
      <c r="AC175" s="44"/>
      <c r="AD175" s="44"/>
      <c r="AE175" s="44"/>
      <c r="AG175" s="45"/>
      <c r="AN175" s="44"/>
      <c r="AO175" s="44"/>
      <c r="AP175" s="44"/>
      <c r="AQ175" s="44"/>
      <c r="AR175" s="44"/>
      <c r="AS175" s="44"/>
      <c r="AT175" s="44"/>
      <c r="AU175" s="44"/>
      <c r="AW175" s="19"/>
      <c r="AX175" s="106"/>
    </row>
    <row r="176" spans="27:50">
      <c r="AA176" s="44"/>
      <c r="AB176" s="44"/>
      <c r="AC176" s="44"/>
      <c r="AD176" s="44"/>
      <c r="AE176" s="44"/>
      <c r="AG176" s="45"/>
      <c r="AN176" s="44"/>
      <c r="AO176" s="44"/>
      <c r="AP176" s="44"/>
      <c r="AQ176" s="44"/>
      <c r="AR176" s="44"/>
      <c r="AS176" s="44"/>
      <c r="AT176" s="44"/>
      <c r="AU176" s="44"/>
      <c r="AW176" s="19"/>
      <c r="AX176" s="106"/>
    </row>
    <row r="177" spans="27:50">
      <c r="AA177" s="44"/>
      <c r="AB177" s="44"/>
      <c r="AC177" s="44"/>
      <c r="AD177" s="44"/>
      <c r="AE177" s="44"/>
      <c r="AG177" s="45"/>
      <c r="AN177" s="44"/>
      <c r="AO177" s="44"/>
      <c r="AP177" s="44"/>
      <c r="AQ177" s="44"/>
      <c r="AR177" s="44"/>
      <c r="AS177" s="44"/>
      <c r="AT177" s="44"/>
      <c r="AU177" s="44"/>
      <c r="AW177" s="19"/>
      <c r="AX177" s="106"/>
    </row>
    <row r="178" spans="27:50">
      <c r="AA178" s="44"/>
      <c r="AB178" s="44"/>
      <c r="AC178" s="44"/>
      <c r="AD178" s="44"/>
      <c r="AE178" s="44"/>
      <c r="AG178" s="45"/>
      <c r="AN178" s="44"/>
      <c r="AO178" s="44"/>
      <c r="AP178" s="44"/>
      <c r="AQ178" s="44"/>
      <c r="AR178" s="44"/>
      <c r="AS178" s="44"/>
      <c r="AT178" s="44"/>
      <c r="AU178" s="44"/>
      <c r="AW178" s="19"/>
      <c r="AX178" s="106"/>
    </row>
    <row r="179" spans="27:50">
      <c r="AA179" s="44"/>
      <c r="AB179" s="44"/>
      <c r="AC179" s="44"/>
      <c r="AD179" s="44"/>
      <c r="AE179" s="44"/>
      <c r="AG179" s="45"/>
      <c r="AN179" s="44"/>
      <c r="AO179" s="44"/>
      <c r="AP179" s="44"/>
      <c r="AQ179" s="44"/>
      <c r="AR179" s="44"/>
      <c r="AS179" s="44"/>
      <c r="AT179" s="44"/>
      <c r="AU179" s="44"/>
      <c r="AW179" s="19"/>
      <c r="AX179" s="106"/>
    </row>
    <row r="180" spans="27:50">
      <c r="AA180" s="44"/>
      <c r="AB180" s="44"/>
      <c r="AC180" s="44"/>
      <c r="AD180" s="44"/>
      <c r="AE180" s="44"/>
      <c r="AG180" s="45"/>
      <c r="AN180" s="44"/>
      <c r="AO180" s="44"/>
      <c r="AP180" s="44"/>
      <c r="AQ180" s="44"/>
      <c r="AR180" s="44"/>
      <c r="AS180" s="44"/>
      <c r="AT180" s="44"/>
      <c r="AU180" s="44"/>
      <c r="AW180" s="19"/>
      <c r="AX180" s="106"/>
    </row>
    <row r="181" spans="27:50">
      <c r="AA181" s="44"/>
      <c r="AB181" s="44"/>
      <c r="AC181" s="44"/>
      <c r="AD181" s="44"/>
      <c r="AE181" s="44"/>
      <c r="AG181" s="45"/>
      <c r="AN181" s="44"/>
      <c r="AO181" s="44"/>
      <c r="AP181" s="44"/>
      <c r="AQ181" s="44"/>
      <c r="AR181" s="44"/>
      <c r="AS181" s="44"/>
      <c r="AT181" s="44"/>
      <c r="AU181" s="44"/>
      <c r="AW181" s="19"/>
      <c r="AX181" s="106"/>
    </row>
    <row r="182" spans="27:50">
      <c r="AA182" s="44"/>
      <c r="AB182" s="44"/>
      <c r="AC182" s="44"/>
      <c r="AD182" s="44"/>
      <c r="AE182" s="44"/>
      <c r="AG182" s="45"/>
      <c r="AN182" s="44"/>
      <c r="AO182" s="44"/>
      <c r="AP182" s="44"/>
      <c r="AQ182" s="44"/>
      <c r="AR182" s="44"/>
      <c r="AS182" s="44"/>
      <c r="AT182" s="44"/>
      <c r="AU182" s="44"/>
      <c r="AW182" s="19"/>
      <c r="AX182" s="106"/>
    </row>
    <row r="183" spans="27:50">
      <c r="AA183" s="44"/>
      <c r="AB183" s="44"/>
      <c r="AC183" s="44"/>
      <c r="AD183" s="44"/>
      <c r="AE183" s="44"/>
      <c r="AG183" s="45"/>
      <c r="AN183" s="44"/>
      <c r="AO183" s="44"/>
      <c r="AP183" s="44"/>
      <c r="AQ183" s="44"/>
      <c r="AR183" s="44"/>
      <c r="AS183" s="44"/>
      <c r="AT183" s="44"/>
      <c r="AU183" s="44"/>
      <c r="AV183" s="44"/>
      <c r="AW183" s="19"/>
      <c r="AX183" s="106"/>
    </row>
    <row r="184" spans="27:50">
      <c r="AA184" s="44"/>
      <c r="AB184" s="44"/>
      <c r="AC184" s="44"/>
      <c r="AD184" s="44"/>
      <c r="AE184" s="44"/>
      <c r="AG184" s="45"/>
      <c r="AN184" s="44"/>
      <c r="AO184" s="44"/>
      <c r="AP184" s="44"/>
      <c r="AQ184" s="44"/>
      <c r="AR184" s="44"/>
      <c r="AS184" s="44"/>
      <c r="AT184" s="44"/>
      <c r="AU184" s="44"/>
      <c r="AW184" s="19"/>
      <c r="AX184" s="106"/>
    </row>
    <row r="185" spans="27:50">
      <c r="AA185" s="44"/>
      <c r="AB185" s="44"/>
      <c r="AC185" s="44"/>
      <c r="AD185" s="44"/>
      <c r="AE185" s="44"/>
      <c r="AG185" s="45"/>
      <c r="AN185" s="44"/>
      <c r="AO185" s="44"/>
      <c r="AP185" s="44"/>
      <c r="AQ185" s="44"/>
      <c r="AR185" s="44"/>
      <c r="AS185" s="44"/>
      <c r="AT185" s="44"/>
      <c r="AU185" s="44"/>
      <c r="AW185" s="19"/>
      <c r="AX185" s="106"/>
    </row>
    <row r="186" spans="27:50">
      <c r="AA186" s="44"/>
      <c r="AB186" s="44"/>
      <c r="AC186" s="44"/>
      <c r="AD186" s="44"/>
      <c r="AE186" s="44"/>
      <c r="AG186" s="45"/>
      <c r="AN186" s="44"/>
      <c r="AO186" s="44"/>
      <c r="AP186" s="44"/>
      <c r="AQ186" s="44"/>
      <c r="AR186" s="44"/>
      <c r="AS186" s="44"/>
      <c r="AT186" s="44"/>
      <c r="AU186" s="44"/>
      <c r="AW186" s="19"/>
      <c r="AX186" s="106"/>
    </row>
    <row r="187" spans="27:50">
      <c r="AA187" s="44"/>
      <c r="AB187" s="44"/>
      <c r="AC187" s="44"/>
      <c r="AD187" s="44"/>
      <c r="AE187" s="44"/>
      <c r="AG187" s="45"/>
      <c r="AN187" s="44"/>
      <c r="AO187" s="44"/>
      <c r="AP187" s="44"/>
      <c r="AQ187" s="44"/>
      <c r="AR187" s="44"/>
      <c r="AS187" s="44"/>
      <c r="AT187" s="44"/>
      <c r="AU187" s="44"/>
      <c r="AW187" s="19"/>
      <c r="AX187" s="106"/>
    </row>
    <row r="188" spans="27:50">
      <c r="AA188" s="44"/>
      <c r="AB188" s="44"/>
      <c r="AC188" s="44"/>
      <c r="AD188" s="44"/>
      <c r="AE188" s="44"/>
      <c r="AG188" s="45"/>
      <c r="AN188" s="44"/>
      <c r="AO188" s="44"/>
      <c r="AP188" s="44"/>
      <c r="AQ188" s="44"/>
      <c r="AR188" s="44"/>
      <c r="AS188" s="44"/>
      <c r="AT188" s="44"/>
      <c r="AU188" s="44"/>
      <c r="AW188" s="19"/>
      <c r="AX188" s="106"/>
    </row>
    <row r="189" spans="27:50">
      <c r="AA189" s="44"/>
      <c r="AB189" s="44"/>
      <c r="AC189" s="44"/>
      <c r="AD189" s="44"/>
      <c r="AE189" s="44"/>
      <c r="AG189" s="45"/>
      <c r="AN189" s="44"/>
      <c r="AO189" s="44"/>
      <c r="AP189" s="44"/>
      <c r="AQ189" s="44"/>
      <c r="AR189" s="44"/>
      <c r="AS189" s="44"/>
      <c r="AT189" s="44"/>
      <c r="AU189" s="44"/>
      <c r="AW189" s="19"/>
      <c r="AX189" s="106"/>
    </row>
    <row r="190" spans="27:50">
      <c r="AA190" s="44"/>
      <c r="AB190" s="44"/>
      <c r="AC190" s="44"/>
      <c r="AD190" s="44"/>
      <c r="AE190" s="44"/>
      <c r="AG190" s="45"/>
      <c r="AN190" s="44"/>
      <c r="AO190" s="44"/>
      <c r="AP190" s="44"/>
      <c r="AQ190" s="44"/>
      <c r="AR190" s="44"/>
      <c r="AS190" s="44"/>
      <c r="AT190" s="44"/>
      <c r="AU190" s="44"/>
      <c r="AV190" s="44"/>
      <c r="AW190" s="19"/>
      <c r="AX190" s="106"/>
    </row>
    <row r="191" spans="27:50">
      <c r="AA191" s="44"/>
      <c r="AB191" s="44"/>
      <c r="AC191" s="44"/>
      <c r="AD191" s="44"/>
      <c r="AE191" s="44"/>
      <c r="AG191" s="45"/>
      <c r="AN191" s="44"/>
      <c r="AO191" s="44"/>
      <c r="AP191" s="44"/>
      <c r="AQ191" s="44"/>
      <c r="AR191" s="44"/>
      <c r="AS191" s="44"/>
      <c r="AT191" s="44"/>
      <c r="AU191" s="44"/>
      <c r="AW191" s="19"/>
      <c r="AX191" s="106"/>
    </row>
    <row r="192" spans="27:50">
      <c r="AA192" s="44"/>
      <c r="AB192" s="44"/>
      <c r="AC192" s="44"/>
      <c r="AD192" s="44"/>
      <c r="AE192" s="44"/>
      <c r="AG192" s="45"/>
      <c r="AN192" s="44"/>
      <c r="AO192" s="44"/>
      <c r="AP192" s="44"/>
      <c r="AQ192" s="44"/>
      <c r="AR192" s="44"/>
      <c r="AS192" s="44"/>
      <c r="AT192" s="44"/>
      <c r="AU192" s="44"/>
      <c r="AW192" s="19"/>
      <c r="AX192" s="106"/>
    </row>
    <row r="193" spans="27:50">
      <c r="AA193" s="44"/>
      <c r="AB193" s="44"/>
      <c r="AC193" s="44"/>
      <c r="AD193" s="44"/>
      <c r="AE193" s="44"/>
      <c r="AG193" s="45"/>
      <c r="AN193" s="44"/>
      <c r="AO193" s="44"/>
      <c r="AP193" s="44"/>
      <c r="AQ193" s="44"/>
      <c r="AR193" s="44"/>
      <c r="AS193" s="44"/>
      <c r="AT193" s="44"/>
      <c r="AU193" s="44"/>
      <c r="AV193" s="44"/>
      <c r="AW193" s="19"/>
      <c r="AX193" s="106"/>
    </row>
    <row r="194" spans="27:50">
      <c r="AA194" s="44"/>
      <c r="AB194" s="44"/>
      <c r="AC194" s="44"/>
      <c r="AD194" s="44"/>
      <c r="AE194" s="44"/>
      <c r="AG194" s="45"/>
      <c r="AN194" s="44"/>
      <c r="AO194" s="44"/>
      <c r="AP194" s="44"/>
      <c r="AQ194" s="44"/>
      <c r="AR194" s="44"/>
      <c r="AS194" s="44"/>
      <c r="AT194" s="44"/>
      <c r="AU194" s="44"/>
      <c r="AW194" s="19"/>
      <c r="AX194" s="106"/>
    </row>
    <row r="195" spans="27:50">
      <c r="AA195" s="44"/>
      <c r="AB195" s="44"/>
      <c r="AC195" s="44"/>
      <c r="AD195" s="44"/>
      <c r="AE195" s="44"/>
      <c r="AG195" s="45"/>
      <c r="AN195" s="44"/>
      <c r="AO195" s="44"/>
      <c r="AP195" s="44"/>
      <c r="AQ195" s="44"/>
      <c r="AR195" s="44"/>
      <c r="AS195" s="44"/>
      <c r="AT195" s="44"/>
      <c r="AU195" s="44"/>
      <c r="AW195" s="19"/>
      <c r="AX195" s="106"/>
    </row>
    <row r="196" spans="27:50">
      <c r="AA196" s="44"/>
      <c r="AB196" s="44"/>
      <c r="AC196" s="44"/>
      <c r="AD196" s="44"/>
      <c r="AE196" s="44"/>
      <c r="AG196" s="45"/>
      <c r="AN196" s="44"/>
      <c r="AO196" s="44"/>
      <c r="AP196" s="44"/>
      <c r="AQ196" s="44"/>
      <c r="AR196" s="44"/>
      <c r="AS196" s="44"/>
      <c r="AT196" s="44"/>
      <c r="AU196" s="44"/>
      <c r="AW196" s="19"/>
      <c r="AX196" s="106"/>
    </row>
    <row r="197" spans="27:50">
      <c r="AA197" s="44"/>
      <c r="AB197" s="44"/>
      <c r="AC197" s="44"/>
      <c r="AD197" s="44"/>
      <c r="AE197" s="44"/>
      <c r="AG197" s="45"/>
      <c r="AN197" s="44"/>
      <c r="AO197" s="44"/>
      <c r="AP197" s="44"/>
      <c r="AQ197" s="44"/>
      <c r="AR197" s="44"/>
      <c r="AS197" s="44"/>
      <c r="AT197" s="44"/>
      <c r="AU197" s="44"/>
      <c r="AW197" s="19"/>
      <c r="AX197" s="106"/>
    </row>
    <row r="198" spans="27:50">
      <c r="AA198" s="44"/>
      <c r="AB198" s="44"/>
      <c r="AC198" s="44"/>
      <c r="AD198" s="44"/>
      <c r="AE198" s="44"/>
      <c r="AG198" s="45"/>
      <c r="AN198" s="44"/>
      <c r="AO198" s="44"/>
      <c r="AP198" s="44"/>
      <c r="AQ198" s="44"/>
      <c r="AR198" s="44"/>
      <c r="AS198" s="44"/>
      <c r="AT198" s="44"/>
      <c r="AU198" s="44"/>
      <c r="AW198" s="19"/>
      <c r="AX198" s="106"/>
    </row>
    <row r="199" spans="27:50">
      <c r="AA199" s="44"/>
      <c r="AB199" s="44"/>
      <c r="AC199" s="44"/>
      <c r="AD199" s="44"/>
      <c r="AE199" s="44"/>
      <c r="AG199" s="45"/>
      <c r="AN199" s="44"/>
      <c r="AO199" s="44"/>
      <c r="AP199" s="44"/>
      <c r="AQ199" s="44"/>
      <c r="AR199" s="44"/>
      <c r="AS199" s="44"/>
      <c r="AT199" s="44"/>
      <c r="AU199" s="44"/>
      <c r="AW199" s="19"/>
      <c r="AX199" s="106"/>
    </row>
    <row r="200" spans="27:50">
      <c r="AA200" s="44"/>
      <c r="AB200" s="44"/>
      <c r="AC200" s="44"/>
      <c r="AD200" s="44"/>
      <c r="AE200" s="44"/>
      <c r="AG200" s="45"/>
      <c r="AN200" s="44"/>
      <c r="AO200" s="44"/>
      <c r="AP200" s="44"/>
      <c r="AQ200" s="44"/>
      <c r="AR200" s="44"/>
      <c r="AS200" s="44"/>
      <c r="AT200" s="44"/>
      <c r="AU200" s="44"/>
      <c r="AW200" s="19"/>
      <c r="AX200" s="106"/>
    </row>
    <row r="201" spans="27:50">
      <c r="AA201" s="44"/>
      <c r="AB201" s="44"/>
      <c r="AC201" s="44"/>
      <c r="AD201" s="44"/>
      <c r="AE201" s="44"/>
      <c r="AG201" s="45"/>
      <c r="AN201" s="44"/>
      <c r="AO201" s="44"/>
      <c r="AP201" s="44"/>
      <c r="AQ201" s="44"/>
      <c r="AR201" s="44"/>
      <c r="AS201" s="44"/>
      <c r="AT201" s="44"/>
      <c r="AU201" s="44"/>
      <c r="AW201" s="19"/>
      <c r="AX201" s="106"/>
    </row>
    <row r="202" spans="27:50">
      <c r="AA202" s="44"/>
      <c r="AB202" s="44"/>
      <c r="AC202" s="44"/>
      <c r="AD202" s="44"/>
      <c r="AE202" s="44"/>
      <c r="AG202" s="45"/>
      <c r="AN202" s="44"/>
      <c r="AO202" s="44"/>
      <c r="AP202" s="44"/>
      <c r="AQ202" s="44"/>
      <c r="AR202" s="44"/>
      <c r="AS202" s="44"/>
      <c r="AT202" s="44"/>
      <c r="AU202" s="44"/>
      <c r="AW202" s="19"/>
      <c r="AX202" s="106"/>
    </row>
    <row r="203" spans="27:50">
      <c r="AA203" s="44"/>
      <c r="AB203" s="44"/>
      <c r="AC203" s="44"/>
      <c r="AD203" s="44"/>
      <c r="AE203" s="44"/>
      <c r="AG203" s="45"/>
      <c r="AN203" s="44"/>
      <c r="AO203" s="44"/>
      <c r="AP203" s="44"/>
      <c r="AQ203" s="44"/>
      <c r="AR203" s="44"/>
      <c r="AS203" s="44"/>
      <c r="AT203" s="44"/>
      <c r="AU203" s="44"/>
      <c r="AW203" s="19"/>
      <c r="AX203" s="106"/>
    </row>
    <row r="204" spans="27:50">
      <c r="AA204" s="44"/>
      <c r="AB204" s="44"/>
      <c r="AC204" s="44"/>
      <c r="AD204" s="44"/>
      <c r="AE204" s="44"/>
      <c r="AG204" s="45"/>
      <c r="AN204" s="44"/>
      <c r="AO204" s="44"/>
      <c r="AP204" s="44"/>
      <c r="AQ204" s="44"/>
      <c r="AR204" s="44"/>
      <c r="AS204" s="44"/>
      <c r="AT204" s="44"/>
      <c r="AU204" s="44"/>
      <c r="AW204" s="19"/>
      <c r="AX204" s="106"/>
    </row>
    <row r="205" spans="27:50">
      <c r="AA205" s="44"/>
      <c r="AB205" s="44"/>
      <c r="AC205" s="44"/>
      <c r="AD205" s="44"/>
      <c r="AE205" s="44"/>
      <c r="AG205" s="45"/>
      <c r="AN205" s="44"/>
      <c r="AO205" s="44"/>
      <c r="AP205" s="44"/>
      <c r="AQ205" s="44"/>
      <c r="AR205" s="44"/>
      <c r="AS205" s="44"/>
      <c r="AT205" s="44"/>
      <c r="AU205" s="44"/>
      <c r="AW205" s="19"/>
      <c r="AX205" s="106"/>
    </row>
    <row r="206" spans="27:50">
      <c r="AA206" s="44"/>
      <c r="AB206" s="44"/>
      <c r="AC206" s="44"/>
      <c r="AD206" s="44"/>
      <c r="AE206" s="44"/>
      <c r="AG206" s="45"/>
      <c r="AN206" s="44"/>
      <c r="AO206" s="44"/>
      <c r="AP206" s="44"/>
      <c r="AQ206" s="44"/>
      <c r="AR206" s="44"/>
      <c r="AS206" s="44"/>
      <c r="AT206" s="44"/>
      <c r="AU206" s="44"/>
      <c r="AW206" s="19"/>
      <c r="AX206" s="106"/>
    </row>
    <row r="207" spans="27:50">
      <c r="AA207" s="44"/>
      <c r="AB207" s="44"/>
      <c r="AC207" s="44"/>
      <c r="AD207" s="44"/>
      <c r="AE207" s="44"/>
      <c r="AG207" s="45"/>
      <c r="AN207" s="44"/>
      <c r="AO207" s="44"/>
      <c r="AP207" s="44"/>
      <c r="AQ207" s="44"/>
      <c r="AR207" s="44"/>
      <c r="AS207" s="44"/>
      <c r="AT207" s="44"/>
      <c r="AU207" s="44"/>
      <c r="AV207" s="44"/>
      <c r="AW207" s="19"/>
      <c r="AX207" s="106"/>
    </row>
    <row r="208" spans="27:50">
      <c r="AA208" s="44"/>
      <c r="AB208" s="44"/>
      <c r="AC208" s="44"/>
      <c r="AD208" s="44"/>
      <c r="AE208" s="44"/>
      <c r="AG208" s="45"/>
      <c r="AN208" s="44"/>
      <c r="AO208" s="44"/>
      <c r="AP208" s="44"/>
      <c r="AQ208" s="44"/>
      <c r="AR208" s="44"/>
      <c r="AS208" s="44"/>
      <c r="AT208" s="44"/>
      <c r="AU208" s="44"/>
      <c r="AV208" s="44"/>
      <c r="AW208" s="19"/>
      <c r="AX208" s="106"/>
    </row>
    <row r="209" spans="27:50">
      <c r="AA209" s="44"/>
      <c r="AB209" s="44"/>
      <c r="AC209" s="44"/>
      <c r="AD209" s="44"/>
      <c r="AE209" s="44"/>
      <c r="AG209" s="45"/>
      <c r="AN209" s="44"/>
      <c r="AO209" s="44"/>
      <c r="AP209" s="44"/>
      <c r="AQ209" s="44"/>
      <c r="AR209" s="44"/>
      <c r="AS209" s="44"/>
      <c r="AT209" s="44"/>
      <c r="AU209" s="44"/>
      <c r="AV209" s="44"/>
      <c r="AW209" s="19"/>
      <c r="AX209" s="106"/>
    </row>
    <row r="210" spans="27:50">
      <c r="AA210" s="44"/>
      <c r="AB210" s="44"/>
      <c r="AC210" s="44"/>
      <c r="AD210" s="44"/>
      <c r="AE210" s="44"/>
      <c r="AG210" s="45"/>
      <c r="AN210" s="44"/>
      <c r="AO210" s="44"/>
      <c r="AP210" s="44"/>
      <c r="AQ210" s="44"/>
      <c r="AR210" s="44"/>
      <c r="AS210" s="44"/>
      <c r="AT210" s="44"/>
      <c r="AU210" s="44"/>
      <c r="AW210" s="19"/>
      <c r="AX210" s="106"/>
    </row>
    <row r="211" spans="27:50">
      <c r="AA211" s="44"/>
      <c r="AB211" s="44"/>
      <c r="AC211" s="44"/>
      <c r="AD211" s="44"/>
      <c r="AE211" s="44"/>
      <c r="AG211" s="45"/>
      <c r="AN211" s="44"/>
      <c r="AO211" s="44"/>
      <c r="AP211" s="44"/>
      <c r="AQ211" s="44"/>
      <c r="AR211" s="44"/>
      <c r="AS211" s="44"/>
      <c r="AT211" s="44"/>
      <c r="AU211" s="44"/>
      <c r="AW211" s="19"/>
      <c r="AX211" s="106"/>
    </row>
    <row r="212" spans="27:50">
      <c r="AA212" s="44"/>
      <c r="AB212" s="44"/>
      <c r="AC212" s="44"/>
      <c r="AD212" s="44"/>
      <c r="AE212" s="44"/>
      <c r="AG212" s="45"/>
      <c r="AN212" s="44"/>
      <c r="AO212" s="44"/>
      <c r="AP212" s="44"/>
      <c r="AQ212" s="44"/>
      <c r="AR212" s="44"/>
      <c r="AS212" s="44"/>
      <c r="AT212" s="44"/>
      <c r="AU212" s="44"/>
      <c r="AW212" s="19"/>
      <c r="AX212" s="106"/>
    </row>
    <row r="213" spans="27:50">
      <c r="AA213" s="44"/>
      <c r="AB213" s="44"/>
      <c r="AC213" s="44"/>
      <c r="AD213" s="44"/>
      <c r="AE213" s="44"/>
      <c r="AG213" s="45"/>
      <c r="AN213" s="44"/>
      <c r="AO213" s="44"/>
      <c r="AP213" s="44"/>
      <c r="AQ213" s="44"/>
      <c r="AR213" s="44"/>
      <c r="AS213" s="44"/>
      <c r="AT213" s="44"/>
      <c r="AU213" s="44"/>
      <c r="AW213" s="19"/>
      <c r="AX213" s="106"/>
    </row>
    <row r="214" spans="27:50">
      <c r="AA214" s="44"/>
      <c r="AB214" s="44"/>
      <c r="AC214" s="44"/>
      <c r="AD214" s="44"/>
      <c r="AE214" s="44"/>
      <c r="AG214" s="45"/>
      <c r="AN214" s="44"/>
      <c r="AO214" s="44"/>
      <c r="AP214" s="44"/>
      <c r="AQ214" s="44"/>
      <c r="AR214" s="44"/>
      <c r="AS214" s="44"/>
      <c r="AT214" s="44"/>
      <c r="AU214" s="44"/>
      <c r="AW214" s="19"/>
      <c r="AX214" s="106"/>
    </row>
    <row r="215" spans="27:50">
      <c r="AA215" s="44"/>
      <c r="AB215" s="44"/>
      <c r="AC215" s="44"/>
      <c r="AD215" s="44"/>
      <c r="AE215" s="44"/>
      <c r="AG215" s="45"/>
      <c r="AN215" s="44"/>
      <c r="AO215" s="44"/>
      <c r="AP215" s="44"/>
      <c r="AQ215" s="44"/>
      <c r="AR215" s="44"/>
      <c r="AS215" s="44"/>
      <c r="AT215" s="44"/>
      <c r="AU215" s="44"/>
      <c r="AW215" s="19"/>
      <c r="AX215" s="106"/>
    </row>
    <row r="216" spans="27:50">
      <c r="AA216" s="44"/>
      <c r="AB216" s="44"/>
      <c r="AC216" s="44"/>
      <c r="AD216" s="44"/>
      <c r="AE216" s="44"/>
      <c r="AG216" s="45"/>
      <c r="AN216" s="44"/>
      <c r="AO216" s="44"/>
      <c r="AP216" s="44"/>
      <c r="AQ216" s="44"/>
      <c r="AR216" s="44"/>
      <c r="AS216" s="44"/>
      <c r="AT216" s="44"/>
      <c r="AU216" s="44"/>
      <c r="AW216" s="19"/>
      <c r="AX216" s="106"/>
    </row>
    <row r="217" spans="27:50">
      <c r="AA217" s="44"/>
      <c r="AB217" s="44"/>
      <c r="AC217" s="44"/>
      <c r="AD217" s="44"/>
      <c r="AE217" s="44"/>
      <c r="AG217" s="45"/>
      <c r="AN217" s="44"/>
      <c r="AO217" s="44"/>
      <c r="AP217" s="44"/>
      <c r="AQ217" s="44"/>
      <c r="AR217" s="44"/>
      <c r="AS217" s="44"/>
      <c r="AT217" s="44"/>
      <c r="AU217" s="44"/>
      <c r="AW217" s="19"/>
      <c r="AX217" s="106"/>
    </row>
    <row r="218" spans="27:50">
      <c r="AA218" s="44"/>
      <c r="AB218" s="44"/>
      <c r="AC218" s="44"/>
      <c r="AD218" s="44"/>
      <c r="AE218" s="44"/>
      <c r="AG218" s="45"/>
      <c r="AN218" s="44"/>
      <c r="AO218" s="44"/>
      <c r="AP218" s="44"/>
      <c r="AQ218" s="44"/>
      <c r="AR218" s="44"/>
      <c r="AS218" s="44"/>
      <c r="AT218" s="44"/>
      <c r="AU218" s="44"/>
      <c r="AW218" s="19"/>
      <c r="AX218" s="106"/>
    </row>
    <row r="219" spans="27:50">
      <c r="AA219" s="44"/>
      <c r="AB219" s="44"/>
      <c r="AC219" s="44"/>
      <c r="AD219" s="44"/>
      <c r="AE219" s="44"/>
      <c r="AG219" s="45"/>
      <c r="AN219" s="44"/>
      <c r="AO219" s="44"/>
      <c r="AP219" s="44"/>
      <c r="AQ219" s="44"/>
      <c r="AR219" s="44"/>
      <c r="AS219" s="44"/>
      <c r="AT219" s="44"/>
      <c r="AU219" s="44"/>
      <c r="AW219" s="19"/>
      <c r="AX219" s="106"/>
    </row>
    <row r="220" spans="27:50">
      <c r="AA220" s="44"/>
      <c r="AB220" s="44"/>
      <c r="AC220" s="44"/>
      <c r="AD220" s="44"/>
      <c r="AE220" s="44"/>
      <c r="AG220" s="45"/>
      <c r="AN220" s="44"/>
      <c r="AO220" s="44"/>
      <c r="AP220" s="44"/>
      <c r="AQ220" s="44"/>
      <c r="AR220" s="44"/>
      <c r="AS220" s="44"/>
      <c r="AT220" s="44"/>
      <c r="AU220" s="44"/>
      <c r="AW220" s="19"/>
      <c r="AX220" s="106"/>
    </row>
    <row r="221" spans="27:50">
      <c r="AA221" s="44"/>
      <c r="AB221" s="44"/>
      <c r="AC221" s="44"/>
      <c r="AD221" s="44"/>
      <c r="AE221" s="44"/>
      <c r="AG221" s="45"/>
      <c r="AN221" s="44"/>
      <c r="AO221" s="44"/>
      <c r="AP221" s="44"/>
      <c r="AQ221" s="44"/>
      <c r="AR221" s="44"/>
      <c r="AS221" s="44"/>
      <c r="AT221" s="44"/>
      <c r="AU221" s="44"/>
      <c r="AW221" s="19"/>
      <c r="AX221" s="106"/>
    </row>
    <row r="222" spans="27:50">
      <c r="AA222" s="44"/>
      <c r="AB222" s="44"/>
      <c r="AC222" s="44"/>
      <c r="AD222" s="44"/>
      <c r="AE222" s="44"/>
      <c r="AG222" s="45"/>
      <c r="AN222" s="44"/>
      <c r="AO222" s="44"/>
      <c r="AP222" s="44"/>
      <c r="AQ222" s="44"/>
      <c r="AR222" s="44"/>
      <c r="AS222" s="44"/>
      <c r="AT222" s="44"/>
      <c r="AU222" s="44"/>
      <c r="AW222" s="19"/>
      <c r="AX222" s="106"/>
    </row>
    <row r="223" spans="27:50">
      <c r="AA223" s="44"/>
      <c r="AB223" s="44"/>
      <c r="AC223" s="44"/>
      <c r="AD223" s="44"/>
      <c r="AE223" s="44"/>
      <c r="AG223" s="45"/>
      <c r="AN223" s="44"/>
      <c r="AO223" s="44"/>
      <c r="AP223" s="44"/>
      <c r="AQ223" s="44"/>
      <c r="AR223" s="44"/>
      <c r="AS223" s="44"/>
      <c r="AT223" s="44"/>
      <c r="AU223" s="44"/>
      <c r="AW223" s="19"/>
      <c r="AX223" s="106"/>
    </row>
    <row r="224" spans="27:50">
      <c r="AA224" s="44"/>
      <c r="AB224" s="44"/>
      <c r="AC224" s="44"/>
      <c r="AD224" s="44"/>
      <c r="AE224" s="44"/>
      <c r="AG224" s="45"/>
      <c r="AN224" s="44"/>
      <c r="AO224" s="44"/>
      <c r="AP224" s="44"/>
      <c r="AQ224" s="44"/>
      <c r="AR224" s="44"/>
      <c r="AS224" s="44"/>
      <c r="AT224" s="44"/>
      <c r="AU224" s="44"/>
      <c r="AW224" s="19"/>
      <c r="AX224" s="106"/>
    </row>
    <row r="225" spans="27:50">
      <c r="AA225" s="44"/>
      <c r="AB225" s="44"/>
      <c r="AC225" s="44"/>
      <c r="AD225" s="44"/>
      <c r="AE225" s="44"/>
      <c r="AG225" s="45"/>
      <c r="AN225" s="44"/>
      <c r="AO225" s="44"/>
      <c r="AP225" s="44"/>
      <c r="AQ225" s="44"/>
      <c r="AR225" s="44"/>
      <c r="AS225" s="44"/>
      <c r="AT225" s="44"/>
      <c r="AU225" s="44"/>
      <c r="AW225" s="19"/>
      <c r="AX225" s="106"/>
    </row>
    <row r="226" spans="27:50">
      <c r="AA226" s="44"/>
      <c r="AB226" s="44"/>
      <c r="AC226" s="44"/>
      <c r="AD226" s="44"/>
      <c r="AE226" s="44"/>
      <c r="AG226" s="45"/>
      <c r="AN226" s="44"/>
      <c r="AO226" s="44"/>
      <c r="AP226" s="44"/>
      <c r="AQ226" s="44"/>
      <c r="AR226" s="44"/>
      <c r="AS226" s="44"/>
      <c r="AT226" s="44"/>
      <c r="AU226" s="44"/>
      <c r="AW226" s="19"/>
      <c r="AX226" s="106"/>
    </row>
    <row r="227" spans="27:50">
      <c r="AA227" s="44"/>
      <c r="AB227" s="44"/>
      <c r="AC227" s="44"/>
      <c r="AD227" s="44"/>
      <c r="AE227" s="44"/>
      <c r="AG227" s="45"/>
      <c r="AN227" s="44"/>
      <c r="AO227" s="44"/>
      <c r="AP227" s="44"/>
      <c r="AQ227" s="44"/>
      <c r="AR227" s="44"/>
      <c r="AS227" s="44"/>
      <c r="AT227" s="44"/>
      <c r="AU227" s="44"/>
      <c r="AW227" s="19"/>
      <c r="AX227" s="106"/>
    </row>
    <row r="228" spans="27:50">
      <c r="AA228" s="44"/>
      <c r="AB228" s="44"/>
      <c r="AC228" s="44"/>
      <c r="AD228" s="44"/>
      <c r="AE228" s="44"/>
      <c r="AG228" s="45"/>
      <c r="AN228" s="44"/>
      <c r="AO228" s="44"/>
      <c r="AP228" s="44"/>
      <c r="AQ228" s="44"/>
      <c r="AR228" s="44"/>
      <c r="AS228" s="44"/>
      <c r="AT228" s="44"/>
      <c r="AU228" s="44"/>
      <c r="AW228" s="19"/>
      <c r="AX228" s="106"/>
    </row>
    <row r="229" spans="27:50">
      <c r="AA229" s="44"/>
      <c r="AB229" s="44"/>
      <c r="AC229" s="44"/>
      <c r="AD229" s="44"/>
      <c r="AE229" s="44"/>
      <c r="AG229" s="45"/>
      <c r="AN229" s="44"/>
      <c r="AO229" s="44"/>
      <c r="AP229" s="44"/>
      <c r="AQ229" s="44"/>
      <c r="AR229" s="44"/>
      <c r="AS229" s="44"/>
      <c r="AT229" s="44"/>
      <c r="AU229" s="44"/>
      <c r="AW229" s="19"/>
      <c r="AX229" s="106"/>
    </row>
    <row r="230" spans="27:50">
      <c r="AA230" s="44"/>
      <c r="AB230" s="44"/>
      <c r="AC230" s="44"/>
      <c r="AD230" s="44"/>
      <c r="AE230" s="44"/>
      <c r="AG230" s="45"/>
      <c r="AN230" s="44"/>
      <c r="AO230" s="44"/>
      <c r="AP230" s="44"/>
      <c r="AQ230" s="44"/>
      <c r="AR230" s="44"/>
      <c r="AS230" s="44"/>
      <c r="AT230" s="44"/>
      <c r="AU230" s="44"/>
      <c r="AW230" s="19"/>
      <c r="AX230" s="106"/>
    </row>
    <row r="231" spans="27:50">
      <c r="AA231" s="44"/>
      <c r="AB231" s="44"/>
      <c r="AC231" s="44"/>
      <c r="AD231" s="44"/>
      <c r="AE231" s="44"/>
      <c r="AG231" s="45"/>
      <c r="AN231" s="44"/>
      <c r="AO231" s="44"/>
      <c r="AP231" s="44"/>
      <c r="AQ231" s="44"/>
      <c r="AR231" s="44"/>
      <c r="AS231" s="44"/>
      <c r="AT231" s="44"/>
      <c r="AU231" s="44"/>
      <c r="AV231" s="44"/>
      <c r="AW231" s="19"/>
      <c r="AX231" s="106"/>
    </row>
    <row r="232" spans="27:50">
      <c r="AA232" s="44"/>
      <c r="AB232" s="44"/>
      <c r="AC232" s="44"/>
      <c r="AD232" s="44"/>
      <c r="AE232" s="44"/>
      <c r="AG232" s="45"/>
      <c r="AN232" s="44"/>
      <c r="AO232" s="44"/>
      <c r="AP232" s="44"/>
      <c r="AQ232" s="44"/>
      <c r="AR232" s="44"/>
      <c r="AS232" s="44"/>
      <c r="AT232" s="44"/>
      <c r="AU232" s="44"/>
      <c r="AW232" s="19"/>
      <c r="AX232" s="106"/>
    </row>
    <row r="233" spans="27:50">
      <c r="AA233" s="44"/>
      <c r="AB233" s="44"/>
      <c r="AC233" s="44"/>
      <c r="AD233" s="44"/>
      <c r="AE233" s="44"/>
      <c r="AG233" s="45"/>
      <c r="AN233" s="44"/>
      <c r="AO233" s="44"/>
      <c r="AP233" s="44"/>
      <c r="AQ233" s="44"/>
      <c r="AR233" s="44"/>
      <c r="AS233" s="44"/>
      <c r="AT233" s="44"/>
      <c r="AU233" s="44"/>
      <c r="AW233" s="19"/>
      <c r="AX233" s="106"/>
    </row>
    <row r="234" spans="27:50">
      <c r="AA234" s="44"/>
      <c r="AB234" s="44"/>
      <c r="AC234" s="44"/>
      <c r="AD234" s="44"/>
      <c r="AE234" s="44"/>
      <c r="AG234" s="45"/>
      <c r="AN234" s="44"/>
      <c r="AO234" s="44"/>
      <c r="AP234" s="44"/>
      <c r="AQ234" s="44"/>
      <c r="AR234" s="44"/>
      <c r="AS234" s="44"/>
      <c r="AT234" s="44"/>
      <c r="AU234" s="44"/>
      <c r="AW234" s="19"/>
      <c r="AX234" s="106"/>
    </row>
    <row r="235" spans="27:50">
      <c r="AA235" s="44"/>
      <c r="AB235" s="44"/>
      <c r="AC235" s="44"/>
      <c r="AD235" s="44"/>
      <c r="AE235" s="44"/>
      <c r="AG235" s="45"/>
      <c r="AN235" s="44"/>
      <c r="AO235" s="44"/>
      <c r="AP235" s="44"/>
      <c r="AQ235" s="44"/>
      <c r="AR235" s="44"/>
      <c r="AS235" s="44"/>
      <c r="AT235" s="44"/>
      <c r="AU235" s="44"/>
      <c r="AW235" s="19"/>
      <c r="AX235" s="106"/>
    </row>
    <row r="236" spans="27:50">
      <c r="AA236" s="44"/>
      <c r="AB236" s="44"/>
      <c r="AC236" s="44"/>
      <c r="AD236" s="44"/>
      <c r="AE236" s="44"/>
      <c r="AG236" s="45"/>
      <c r="AN236" s="44"/>
      <c r="AO236" s="44"/>
      <c r="AP236" s="44"/>
      <c r="AQ236" s="44"/>
      <c r="AR236" s="44"/>
      <c r="AS236" s="44"/>
      <c r="AT236" s="44"/>
      <c r="AU236" s="44"/>
      <c r="AW236" s="19"/>
      <c r="AX236" s="106"/>
    </row>
    <row r="237" spans="27:50">
      <c r="AA237" s="44"/>
      <c r="AB237" s="44"/>
      <c r="AC237" s="44"/>
      <c r="AD237" s="44"/>
      <c r="AE237" s="44"/>
      <c r="AG237" s="45"/>
      <c r="AN237" s="44"/>
      <c r="AO237" s="44"/>
      <c r="AP237" s="44"/>
      <c r="AQ237" s="44"/>
      <c r="AR237" s="44"/>
      <c r="AS237" s="44"/>
      <c r="AT237" s="44"/>
      <c r="AU237" s="44"/>
      <c r="AW237" s="19"/>
      <c r="AX237" s="106"/>
    </row>
    <row r="238" spans="27:50">
      <c r="AA238" s="44"/>
      <c r="AB238" s="44"/>
      <c r="AC238" s="44"/>
      <c r="AD238" s="44"/>
      <c r="AE238" s="44"/>
      <c r="AG238" s="45"/>
      <c r="AN238" s="44"/>
      <c r="AO238" s="44"/>
      <c r="AP238" s="44"/>
      <c r="AQ238" s="44"/>
      <c r="AR238" s="44"/>
      <c r="AS238" s="44"/>
      <c r="AT238" s="44"/>
      <c r="AU238" s="44"/>
      <c r="AW238" s="19"/>
      <c r="AX238" s="106"/>
    </row>
    <row r="239" spans="27:50">
      <c r="AA239" s="44"/>
      <c r="AB239" s="44"/>
      <c r="AC239" s="44"/>
      <c r="AD239" s="44"/>
      <c r="AE239" s="44"/>
      <c r="AG239" s="45"/>
      <c r="AN239" s="44"/>
      <c r="AO239" s="44"/>
      <c r="AP239" s="44"/>
      <c r="AQ239" s="44"/>
      <c r="AR239" s="44"/>
      <c r="AS239" s="44"/>
      <c r="AT239" s="44"/>
      <c r="AU239" s="44"/>
      <c r="AW239" s="19"/>
      <c r="AX239" s="106"/>
    </row>
    <row r="240" spans="27:50">
      <c r="AA240" s="44"/>
      <c r="AB240" s="44"/>
      <c r="AC240" s="44"/>
      <c r="AD240" s="44"/>
      <c r="AE240" s="44"/>
      <c r="AG240" s="45"/>
      <c r="AN240" s="44"/>
      <c r="AO240" s="44"/>
      <c r="AP240" s="44"/>
      <c r="AQ240" s="44"/>
      <c r="AR240" s="44"/>
      <c r="AS240" s="44"/>
      <c r="AT240" s="44"/>
      <c r="AU240" s="44"/>
      <c r="AW240" s="19"/>
      <c r="AX240" s="106"/>
    </row>
    <row r="241" spans="27:50">
      <c r="AA241" s="44"/>
      <c r="AB241" s="44"/>
      <c r="AC241" s="44"/>
      <c r="AD241" s="44"/>
      <c r="AE241" s="44"/>
      <c r="AG241" s="45"/>
      <c r="AN241" s="44"/>
      <c r="AO241" s="44"/>
      <c r="AP241" s="44"/>
      <c r="AQ241" s="44"/>
      <c r="AR241" s="44"/>
      <c r="AS241" s="44"/>
      <c r="AT241" s="44"/>
      <c r="AU241" s="44"/>
      <c r="AW241" s="19"/>
      <c r="AX241" s="106"/>
    </row>
    <row r="242" spans="27:50">
      <c r="AA242" s="44"/>
      <c r="AB242" s="44"/>
      <c r="AC242" s="44"/>
      <c r="AD242" s="44"/>
      <c r="AE242" s="44"/>
      <c r="AG242" s="45"/>
      <c r="AN242" s="44"/>
      <c r="AO242" s="44"/>
      <c r="AP242" s="44"/>
      <c r="AQ242" s="44"/>
      <c r="AR242" s="44"/>
      <c r="AS242" s="44"/>
      <c r="AT242" s="44"/>
      <c r="AU242" s="44"/>
      <c r="AW242" s="19"/>
      <c r="AX242" s="106"/>
    </row>
    <row r="243" spans="27:50">
      <c r="AA243" s="44"/>
      <c r="AB243" s="44"/>
      <c r="AC243" s="44"/>
      <c r="AD243" s="44"/>
      <c r="AE243" s="44"/>
      <c r="AG243" s="45"/>
      <c r="AN243" s="44"/>
      <c r="AO243" s="44"/>
      <c r="AP243" s="44"/>
      <c r="AQ243" s="44"/>
      <c r="AR243" s="44"/>
      <c r="AS243" s="44"/>
      <c r="AT243" s="44"/>
      <c r="AU243" s="44"/>
      <c r="AW243" s="19"/>
      <c r="AX243" s="106"/>
    </row>
    <row r="244" spans="27:50">
      <c r="AA244" s="44"/>
      <c r="AB244" s="44"/>
      <c r="AC244" s="44"/>
      <c r="AD244" s="44"/>
      <c r="AE244" s="44"/>
      <c r="AG244" s="45"/>
      <c r="AN244" s="44"/>
      <c r="AO244" s="44"/>
      <c r="AP244" s="44"/>
      <c r="AQ244" s="44"/>
      <c r="AR244" s="44"/>
      <c r="AS244" s="44"/>
      <c r="AT244" s="44"/>
      <c r="AU244" s="44"/>
      <c r="AW244" s="19"/>
      <c r="AX244" s="106"/>
    </row>
    <row r="245" spans="27:50">
      <c r="AA245" s="44"/>
      <c r="AB245" s="44"/>
      <c r="AC245" s="44"/>
      <c r="AD245" s="44"/>
      <c r="AE245" s="44"/>
      <c r="AG245" s="45"/>
      <c r="AN245" s="44"/>
      <c r="AO245" s="44"/>
      <c r="AP245" s="44"/>
      <c r="AQ245" s="44"/>
      <c r="AR245" s="44"/>
      <c r="AS245" s="44"/>
      <c r="AT245" s="44"/>
      <c r="AU245" s="44"/>
      <c r="AW245" s="19"/>
      <c r="AX245" s="106"/>
    </row>
    <row r="246" spans="27:50">
      <c r="AA246" s="44"/>
      <c r="AB246" s="44"/>
      <c r="AC246" s="44"/>
      <c r="AD246" s="44"/>
      <c r="AE246" s="44"/>
      <c r="AG246" s="45"/>
      <c r="AN246" s="44"/>
      <c r="AO246" s="44"/>
      <c r="AP246" s="44"/>
      <c r="AQ246" s="44"/>
      <c r="AR246" s="44"/>
      <c r="AS246" s="44"/>
      <c r="AT246" s="44"/>
      <c r="AU246" s="44"/>
      <c r="AW246" s="19"/>
      <c r="AX246" s="106"/>
    </row>
    <row r="247" spans="27:50">
      <c r="AA247" s="44"/>
      <c r="AB247" s="44"/>
      <c r="AC247" s="44"/>
      <c r="AD247" s="44"/>
      <c r="AE247" s="44"/>
      <c r="AG247" s="45"/>
      <c r="AN247" s="44"/>
      <c r="AO247" s="44"/>
      <c r="AP247" s="44"/>
      <c r="AQ247" s="44"/>
      <c r="AR247" s="44"/>
      <c r="AS247" s="44"/>
      <c r="AT247" s="44"/>
      <c r="AU247" s="44"/>
      <c r="AW247" s="19"/>
      <c r="AX247" s="106"/>
    </row>
    <row r="248" spans="27:50">
      <c r="AA248" s="44"/>
      <c r="AB248" s="44"/>
      <c r="AC248" s="44"/>
      <c r="AD248" s="44"/>
      <c r="AE248" s="44"/>
      <c r="AG248" s="45"/>
      <c r="AN248" s="44"/>
      <c r="AO248" s="44"/>
      <c r="AP248" s="44"/>
      <c r="AQ248" s="44"/>
      <c r="AR248" s="44"/>
      <c r="AS248" s="44"/>
      <c r="AT248" s="44"/>
      <c r="AU248" s="44"/>
      <c r="AW248" s="19"/>
      <c r="AX248" s="106"/>
    </row>
    <row r="249" spans="27:50">
      <c r="AA249" s="44"/>
      <c r="AB249" s="44"/>
      <c r="AC249" s="44"/>
      <c r="AD249" s="44"/>
      <c r="AE249" s="44"/>
      <c r="AG249" s="45"/>
      <c r="AN249" s="44"/>
      <c r="AO249" s="44"/>
      <c r="AP249" s="44"/>
      <c r="AQ249" s="44"/>
      <c r="AR249" s="44"/>
      <c r="AS249" s="44"/>
      <c r="AT249" s="44"/>
      <c r="AU249" s="44"/>
      <c r="AW249" s="19"/>
      <c r="AX249" s="106"/>
    </row>
    <row r="250" spans="27:50">
      <c r="AA250" s="44"/>
      <c r="AB250" s="44"/>
      <c r="AC250" s="44"/>
      <c r="AD250" s="44"/>
      <c r="AE250" s="44"/>
      <c r="AG250" s="45"/>
      <c r="AN250" s="44"/>
      <c r="AO250" s="44"/>
      <c r="AP250" s="44"/>
      <c r="AQ250" s="44"/>
      <c r="AR250" s="44"/>
      <c r="AS250" s="44"/>
      <c r="AT250" s="44"/>
      <c r="AU250" s="44"/>
      <c r="AW250" s="19"/>
      <c r="AX250" s="106"/>
    </row>
    <row r="251" spans="27:50">
      <c r="AA251" s="44"/>
      <c r="AB251" s="44"/>
      <c r="AC251" s="44"/>
      <c r="AD251" s="44"/>
      <c r="AE251" s="44"/>
      <c r="AG251" s="45"/>
      <c r="AN251" s="44"/>
      <c r="AO251" s="44"/>
      <c r="AP251" s="44"/>
      <c r="AQ251" s="44"/>
      <c r="AR251" s="44"/>
      <c r="AS251" s="44"/>
      <c r="AT251" s="44"/>
      <c r="AU251" s="44"/>
      <c r="AW251" s="19"/>
      <c r="AX251" s="106"/>
    </row>
    <row r="252" spans="27:50">
      <c r="AA252" s="44"/>
      <c r="AB252" s="44"/>
      <c r="AC252" s="44"/>
      <c r="AD252" s="44"/>
      <c r="AE252" s="44"/>
      <c r="AG252" s="45"/>
      <c r="AN252" s="44"/>
      <c r="AO252" s="44"/>
      <c r="AP252" s="44"/>
      <c r="AQ252" s="44"/>
      <c r="AR252" s="44"/>
      <c r="AS252" s="44"/>
      <c r="AT252" s="44"/>
      <c r="AU252" s="44"/>
      <c r="AV252" s="44"/>
      <c r="AW252" s="19"/>
      <c r="AX252" s="106"/>
    </row>
    <row r="253" spans="27:50">
      <c r="AA253" s="44"/>
      <c r="AB253" s="44"/>
      <c r="AC253" s="44"/>
      <c r="AD253" s="44"/>
      <c r="AE253" s="44"/>
      <c r="AG253" s="45"/>
      <c r="AN253" s="44"/>
      <c r="AO253" s="44"/>
      <c r="AP253" s="44"/>
      <c r="AQ253" s="44"/>
      <c r="AR253" s="44"/>
      <c r="AS253" s="44"/>
      <c r="AT253" s="44"/>
      <c r="AU253" s="44"/>
      <c r="AW253" s="19"/>
      <c r="AX253" s="106"/>
    </row>
    <row r="254" spans="27:50">
      <c r="AA254" s="44"/>
      <c r="AB254" s="44"/>
      <c r="AC254" s="44"/>
      <c r="AD254" s="44"/>
      <c r="AE254" s="44"/>
      <c r="AG254" s="45"/>
      <c r="AN254" s="44"/>
      <c r="AO254" s="44"/>
      <c r="AP254" s="44"/>
      <c r="AQ254" s="44"/>
      <c r="AR254" s="44"/>
      <c r="AS254" s="44"/>
      <c r="AT254" s="44"/>
      <c r="AU254" s="44"/>
      <c r="AV254" s="44"/>
      <c r="AW254" s="19"/>
      <c r="AX254" s="106"/>
    </row>
    <row r="255" spans="27:50">
      <c r="AA255" s="44"/>
      <c r="AB255" s="44"/>
      <c r="AC255" s="44"/>
      <c r="AD255" s="44"/>
      <c r="AE255" s="44"/>
      <c r="AG255" s="45"/>
      <c r="AN255" s="44"/>
      <c r="AO255" s="44"/>
      <c r="AP255" s="44"/>
      <c r="AQ255" s="44"/>
      <c r="AR255" s="44"/>
      <c r="AS255" s="44"/>
      <c r="AT255" s="44"/>
      <c r="AU255" s="44"/>
      <c r="AW255" s="19"/>
      <c r="AX255" s="106"/>
    </row>
    <row r="256" spans="27:50">
      <c r="AA256" s="44"/>
      <c r="AB256" s="44"/>
      <c r="AC256" s="44"/>
      <c r="AD256" s="44"/>
      <c r="AE256" s="44"/>
      <c r="AG256" s="45"/>
      <c r="AN256" s="44"/>
      <c r="AO256" s="44"/>
      <c r="AP256" s="44"/>
      <c r="AQ256" s="44"/>
      <c r="AR256" s="44"/>
      <c r="AS256" s="44"/>
      <c r="AT256" s="44"/>
      <c r="AU256" s="44"/>
      <c r="AV256" s="44"/>
      <c r="AW256" s="19"/>
      <c r="AX256" s="106"/>
    </row>
    <row r="257" spans="27:50">
      <c r="AA257" s="44"/>
      <c r="AB257" s="44"/>
      <c r="AC257" s="44"/>
      <c r="AD257" s="44"/>
      <c r="AE257" s="44"/>
      <c r="AG257" s="45"/>
      <c r="AN257" s="44"/>
      <c r="AO257" s="44"/>
      <c r="AP257" s="44"/>
      <c r="AQ257" s="44"/>
      <c r="AR257" s="44"/>
      <c r="AS257" s="44"/>
      <c r="AT257" s="44"/>
      <c r="AU257" s="44"/>
      <c r="AV257" s="44"/>
      <c r="AW257" s="19"/>
      <c r="AX257" s="106"/>
    </row>
    <row r="258" spans="27:50">
      <c r="AA258" s="44"/>
      <c r="AB258" s="44"/>
      <c r="AC258" s="44"/>
      <c r="AD258" s="44"/>
      <c r="AE258" s="44"/>
      <c r="AG258" s="45"/>
      <c r="AN258" s="44"/>
      <c r="AO258" s="44"/>
      <c r="AP258" s="44"/>
      <c r="AQ258" s="44"/>
      <c r="AR258" s="44"/>
      <c r="AS258" s="44"/>
      <c r="AT258" s="44"/>
      <c r="AU258" s="44"/>
      <c r="AW258" s="19"/>
      <c r="AX258" s="106"/>
    </row>
    <row r="259" spans="27:50">
      <c r="AA259" s="44"/>
      <c r="AB259" s="44"/>
      <c r="AC259" s="44"/>
      <c r="AD259" s="44"/>
      <c r="AE259" s="44"/>
      <c r="AG259" s="45"/>
      <c r="AN259" s="44"/>
      <c r="AO259" s="44"/>
      <c r="AP259" s="44"/>
      <c r="AQ259" s="44"/>
      <c r="AR259" s="44"/>
      <c r="AS259" s="44"/>
      <c r="AT259" s="44"/>
      <c r="AU259" s="44"/>
      <c r="AV259" s="44"/>
      <c r="AW259" s="19"/>
      <c r="AX259" s="106"/>
    </row>
    <row r="260" spans="27:50">
      <c r="AA260" s="44"/>
      <c r="AB260" s="44"/>
      <c r="AC260" s="44"/>
      <c r="AD260" s="44"/>
      <c r="AE260" s="44"/>
      <c r="AG260" s="45"/>
      <c r="AN260" s="44"/>
      <c r="AO260" s="44"/>
      <c r="AP260" s="44"/>
      <c r="AQ260" s="44"/>
      <c r="AR260" s="44"/>
      <c r="AS260" s="44"/>
      <c r="AT260" s="44"/>
      <c r="AU260" s="44"/>
      <c r="AV260" s="44"/>
      <c r="AW260" s="19"/>
      <c r="AX260" s="106"/>
    </row>
    <row r="261" spans="27:50">
      <c r="AA261" s="44"/>
      <c r="AB261" s="44"/>
      <c r="AC261" s="44"/>
      <c r="AD261" s="44"/>
      <c r="AE261" s="44"/>
      <c r="AG261" s="45"/>
      <c r="AN261" s="44"/>
      <c r="AO261" s="44"/>
      <c r="AP261" s="44"/>
      <c r="AQ261" s="44"/>
      <c r="AR261" s="44"/>
      <c r="AS261" s="44"/>
      <c r="AT261" s="44"/>
      <c r="AU261" s="44"/>
      <c r="AW261" s="19"/>
      <c r="AX261" s="106"/>
    </row>
    <row r="262" spans="27:50">
      <c r="AA262" s="44"/>
      <c r="AB262" s="44"/>
      <c r="AC262" s="44"/>
      <c r="AD262" s="44"/>
      <c r="AE262" s="44"/>
      <c r="AG262" s="45"/>
      <c r="AN262" s="44"/>
      <c r="AO262" s="44"/>
      <c r="AP262" s="44"/>
      <c r="AQ262" s="44"/>
      <c r="AR262" s="44"/>
      <c r="AS262" s="44"/>
      <c r="AT262" s="44"/>
      <c r="AU262" s="44"/>
      <c r="AV262" s="44"/>
      <c r="AW262" s="19"/>
      <c r="AX262" s="106"/>
    </row>
    <row r="263" spans="27:50">
      <c r="AA263" s="44"/>
      <c r="AB263" s="44"/>
      <c r="AC263" s="44"/>
      <c r="AD263" s="44"/>
      <c r="AE263" s="44"/>
      <c r="AG263" s="45"/>
      <c r="AN263" s="44"/>
      <c r="AO263" s="44"/>
      <c r="AP263" s="44"/>
      <c r="AQ263" s="44"/>
      <c r="AR263" s="44"/>
      <c r="AS263" s="44"/>
      <c r="AT263" s="44"/>
      <c r="AU263" s="44"/>
      <c r="AV263" s="44"/>
      <c r="AW263" s="19"/>
      <c r="AX263" s="106"/>
    </row>
    <row r="264" spans="27:50">
      <c r="AA264" s="44"/>
      <c r="AB264" s="44"/>
      <c r="AC264" s="44"/>
      <c r="AD264" s="44"/>
      <c r="AE264" s="44"/>
      <c r="AG264" s="45"/>
      <c r="AN264" s="44"/>
      <c r="AO264" s="44"/>
      <c r="AP264" s="44"/>
      <c r="AQ264" s="44"/>
      <c r="AR264" s="44"/>
      <c r="AS264" s="44"/>
      <c r="AT264" s="44"/>
      <c r="AU264" s="44"/>
      <c r="AV264" s="44"/>
      <c r="AW264" s="19"/>
      <c r="AX264" s="106"/>
    </row>
    <row r="265" spans="27:50">
      <c r="AA265" s="44"/>
      <c r="AB265" s="44"/>
      <c r="AC265" s="44"/>
      <c r="AD265" s="44"/>
      <c r="AE265" s="44"/>
      <c r="AG265" s="45"/>
      <c r="AN265" s="44"/>
      <c r="AO265" s="44"/>
      <c r="AP265" s="44"/>
      <c r="AQ265" s="44"/>
      <c r="AR265" s="44"/>
      <c r="AS265" s="44"/>
      <c r="AT265" s="44"/>
      <c r="AU265" s="44"/>
      <c r="AV265" s="44"/>
      <c r="AW265" s="19"/>
      <c r="AX265" s="106"/>
    </row>
    <row r="266" spans="27:50">
      <c r="AA266" s="44"/>
      <c r="AB266" s="44"/>
      <c r="AC266" s="44"/>
      <c r="AD266" s="44"/>
      <c r="AE266" s="44"/>
      <c r="AG266" s="45"/>
      <c r="AN266" s="44"/>
      <c r="AO266" s="44"/>
      <c r="AP266" s="44"/>
      <c r="AQ266" s="44"/>
      <c r="AR266" s="44"/>
      <c r="AS266" s="44"/>
      <c r="AT266" s="44"/>
      <c r="AU266" s="44"/>
      <c r="AW266" s="19"/>
      <c r="AX266" s="106"/>
    </row>
    <row r="267" spans="27:50">
      <c r="AA267" s="44"/>
      <c r="AB267" s="44"/>
      <c r="AC267" s="44"/>
      <c r="AD267" s="44"/>
      <c r="AE267" s="44"/>
      <c r="AG267" s="45"/>
      <c r="AN267" s="44"/>
      <c r="AO267" s="44"/>
      <c r="AP267" s="44"/>
      <c r="AQ267" s="44"/>
      <c r="AR267" s="44"/>
      <c r="AS267" s="44"/>
      <c r="AT267" s="44"/>
      <c r="AU267" s="44"/>
      <c r="AV267" s="44"/>
      <c r="AW267" s="19"/>
      <c r="AX267" s="106"/>
    </row>
    <row r="268" spans="27:50">
      <c r="AA268" s="44"/>
      <c r="AB268" s="44"/>
      <c r="AC268" s="44"/>
      <c r="AD268" s="44"/>
      <c r="AE268" s="44"/>
      <c r="AG268" s="45"/>
      <c r="AN268" s="44"/>
      <c r="AO268" s="44"/>
      <c r="AP268" s="44"/>
      <c r="AQ268" s="44"/>
      <c r="AR268" s="44"/>
      <c r="AS268" s="44"/>
      <c r="AT268" s="44"/>
      <c r="AU268" s="44"/>
      <c r="AW268" s="19"/>
      <c r="AX268" s="106"/>
    </row>
    <row r="269" spans="27:50">
      <c r="AA269" s="44"/>
      <c r="AB269" s="44"/>
      <c r="AC269" s="44"/>
      <c r="AD269" s="44"/>
      <c r="AE269" s="44"/>
      <c r="AG269" s="45"/>
      <c r="AN269" s="44"/>
      <c r="AO269" s="44"/>
      <c r="AP269" s="44"/>
      <c r="AQ269" s="44"/>
      <c r="AR269" s="44"/>
      <c r="AS269" s="44"/>
      <c r="AT269" s="44"/>
      <c r="AU269" s="44"/>
      <c r="AW269" s="19"/>
      <c r="AX269" s="106"/>
    </row>
    <row r="270" spans="27:50">
      <c r="AA270" s="44"/>
      <c r="AB270" s="44"/>
      <c r="AC270" s="44"/>
      <c r="AD270" s="44"/>
      <c r="AE270" s="44"/>
      <c r="AG270" s="45"/>
      <c r="AN270" s="44"/>
      <c r="AO270" s="44"/>
      <c r="AP270" s="44"/>
      <c r="AQ270" s="44"/>
      <c r="AR270" s="44"/>
      <c r="AS270" s="44"/>
      <c r="AT270" s="44"/>
      <c r="AU270" s="44"/>
      <c r="AW270" s="19"/>
      <c r="AX270" s="106"/>
    </row>
    <row r="271" spans="27:50">
      <c r="AA271" s="44"/>
      <c r="AB271" s="44"/>
      <c r="AC271" s="44"/>
      <c r="AD271" s="44"/>
      <c r="AE271" s="44"/>
      <c r="AG271" s="45"/>
      <c r="AN271" s="44"/>
      <c r="AO271" s="44"/>
      <c r="AP271" s="44"/>
      <c r="AQ271" s="44"/>
      <c r="AR271" s="44"/>
      <c r="AS271" s="44"/>
      <c r="AT271" s="44"/>
      <c r="AU271" s="44"/>
      <c r="AW271" s="19"/>
      <c r="AX271" s="106"/>
    </row>
    <row r="272" spans="27:50">
      <c r="AA272" s="44"/>
      <c r="AB272" s="44"/>
      <c r="AC272" s="44"/>
      <c r="AD272" s="44"/>
      <c r="AE272" s="44"/>
      <c r="AG272" s="45"/>
      <c r="AN272" s="44"/>
      <c r="AO272" s="44"/>
      <c r="AP272" s="44"/>
      <c r="AQ272" s="44"/>
      <c r="AR272" s="44"/>
      <c r="AS272" s="44"/>
      <c r="AT272" s="44"/>
      <c r="AU272" s="44"/>
      <c r="AW272" s="19"/>
      <c r="AX272" s="106"/>
    </row>
    <row r="273" spans="27:50">
      <c r="AA273" s="44"/>
      <c r="AB273" s="44"/>
      <c r="AC273" s="44"/>
      <c r="AD273" s="44"/>
      <c r="AE273" s="44"/>
      <c r="AG273" s="45"/>
      <c r="AN273" s="44"/>
      <c r="AO273" s="44"/>
      <c r="AP273" s="44"/>
      <c r="AQ273" s="44"/>
      <c r="AR273" s="44"/>
      <c r="AS273" s="44"/>
      <c r="AT273" s="44"/>
      <c r="AU273" s="44"/>
      <c r="AW273" s="19"/>
      <c r="AX273" s="106"/>
    </row>
    <row r="274" spans="27:50">
      <c r="AA274" s="44"/>
      <c r="AB274" s="44"/>
      <c r="AC274" s="44"/>
      <c r="AD274" s="44"/>
      <c r="AE274" s="44"/>
      <c r="AG274" s="45"/>
      <c r="AN274" s="44"/>
      <c r="AO274" s="44"/>
      <c r="AP274" s="44"/>
      <c r="AQ274" s="44"/>
      <c r="AR274" s="44"/>
      <c r="AS274" s="44"/>
      <c r="AT274" s="44"/>
      <c r="AU274" s="44"/>
      <c r="AW274" s="19"/>
      <c r="AX274" s="106"/>
    </row>
    <row r="275" spans="27:50">
      <c r="AA275" s="44"/>
      <c r="AB275" s="44"/>
      <c r="AC275" s="44"/>
      <c r="AD275" s="44"/>
      <c r="AE275" s="44"/>
      <c r="AG275" s="45"/>
      <c r="AN275" s="44"/>
      <c r="AO275" s="44"/>
      <c r="AP275" s="44"/>
      <c r="AQ275" s="44"/>
      <c r="AR275" s="44"/>
      <c r="AS275" s="44"/>
      <c r="AT275" s="44"/>
      <c r="AU275" s="44"/>
      <c r="AV275" s="44"/>
      <c r="AW275" s="19"/>
      <c r="AX275" s="106"/>
    </row>
    <row r="276" spans="27:50">
      <c r="AA276" s="44"/>
      <c r="AB276" s="44"/>
      <c r="AC276" s="44"/>
      <c r="AD276" s="44"/>
      <c r="AE276" s="44"/>
      <c r="AG276" s="45"/>
      <c r="AN276" s="44"/>
      <c r="AO276" s="44"/>
      <c r="AP276" s="44"/>
      <c r="AQ276" s="44"/>
      <c r="AR276" s="44"/>
      <c r="AS276" s="44"/>
      <c r="AT276" s="44"/>
      <c r="AU276" s="44"/>
      <c r="AW276" s="19"/>
      <c r="AX276" s="106"/>
    </row>
    <row r="277" spans="27:50">
      <c r="AA277" s="44"/>
      <c r="AB277" s="44"/>
      <c r="AC277" s="44"/>
      <c r="AD277" s="44"/>
      <c r="AE277" s="44"/>
      <c r="AG277" s="45"/>
      <c r="AN277" s="44"/>
      <c r="AO277" s="44"/>
      <c r="AP277" s="44"/>
      <c r="AQ277" s="44"/>
      <c r="AR277" s="44"/>
      <c r="AS277" s="44"/>
      <c r="AT277" s="44"/>
      <c r="AU277" s="44"/>
      <c r="AW277" s="19"/>
      <c r="AX277" s="106"/>
    </row>
    <row r="278" spans="27:50">
      <c r="AA278" s="44"/>
      <c r="AB278" s="44"/>
      <c r="AC278" s="44"/>
      <c r="AD278" s="44"/>
      <c r="AE278" s="44"/>
      <c r="AG278" s="45"/>
      <c r="AN278" s="44"/>
      <c r="AO278" s="44"/>
      <c r="AP278" s="44"/>
      <c r="AQ278" s="44"/>
      <c r="AR278" s="44"/>
      <c r="AS278" s="44"/>
      <c r="AT278" s="44"/>
      <c r="AU278" s="44"/>
      <c r="AW278" s="19"/>
      <c r="AX278" s="106"/>
    </row>
    <row r="279" spans="27:50">
      <c r="AA279" s="44"/>
      <c r="AB279" s="44"/>
      <c r="AC279" s="44"/>
      <c r="AD279" s="44"/>
      <c r="AE279" s="44"/>
      <c r="AG279" s="45"/>
      <c r="AN279" s="44"/>
      <c r="AO279" s="44"/>
      <c r="AP279" s="44"/>
      <c r="AQ279" s="44"/>
      <c r="AR279" s="44"/>
      <c r="AS279" s="44"/>
      <c r="AT279" s="44"/>
      <c r="AU279" s="44"/>
      <c r="AW279" s="19"/>
      <c r="AX279" s="106"/>
    </row>
    <row r="280" spans="27:50">
      <c r="AA280" s="44"/>
      <c r="AB280" s="44"/>
      <c r="AC280" s="44"/>
      <c r="AD280" s="44"/>
      <c r="AE280" s="44"/>
      <c r="AG280" s="45"/>
      <c r="AN280" s="44"/>
      <c r="AO280" s="44"/>
      <c r="AP280" s="44"/>
      <c r="AQ280" s="44"/>
      <c r="AR280" s="44"/>
      <c r="AS280" s="44"/>
      <c r="AT280" s="44"/>
      <c r="AU280" s="44"/>
      <c r="AV280" s="44"/>
      <c r="AW280" s="19"/>
      <c r="AX280" s="106"/>
    </row>
    <row r="281" spans="27:50">
      <c r="AA281" s="44"/>
      <c r="AB281" s="44"/>
      <c r="AC281" s="44"/>
      <c r="AD281" s="44"/>
      <c r="AE281" s="44"/>
      <c r="AG281" s="45"/>
      <c r="AN281" s="44"/>
      <c r="AO281" s="44"/>
      <c r="AP281" s="44"/>
      <c r="AQ281" s="44"/>
      <c r="AR281" s="44"/>
      <c r="AS281" s="44"/>
      <c r="AT281" s="44"/>
      <c r="AU281" s="44"/>
      <c r="AV281" s="44"/>
      <c r="AW281" s="19"/>
      <c r="AX281" s="106"/>
    </row>
    <row r="282" spans="27:50">
      <c r="AA282" s="44"/>
      <c r="AB282" s="44"/>
      <c r="AC282" s="44"/>
      <c r="AD282" s="44"/>
      <c r="AE282" s="44"/>
      <c r="AG282" s="45"/>
      <c r="AN282" s="44"/>
      <c r="AO282" s="44"/>
      <c r="AP282" s="44"/>
      <c r="AQ282" s="44"/>
      <c r="AR282" s="44"/>
      <c r="AS282" s="44"/>
      <c r="AT282" s="44"/>
      <c r="AU282" s="44"/>
      <c r="AW282" s="19"/>
      <c r="AX282" s="106"/>
    </row>
    <row r="283" spans="27:50">
      <c r="AA283" s="44"/>
      <c r="AB283" s="44"/>
      <c r="AC283" s="44"/>
      <c r="AD283" s="44"/>
      <c r="AE283" s="44"/>
      <c r="AG283" s="45"/>
      <c r="AN283" s="44"/>
      <c r="AO283" s="44"/>
      <c r="AP283" s="44"/>
      <c r="AQ283" s="44"/>
      <c r="AR283" s="44"/>
      <c r="AS283" s="44"/>
      <c r="AT283" s="44"/>
      <c r="AU283" s="44"/>
      <c r="AW283" s="19"/>
      <c r="AX283" s="106"/>
    </row>
    <row r="284" spans="27:50">
      <c r="AA284" s="44"/>
      <c r="AB284" s="44"/>
      <c r="AC284" s="44"/>
      <c r="AD284" s="44"/>
      <c r="AE284" s="44"/>
      <c r="AG284" s="45"/>
      <c r="AN284" s="44"/>
      <c r="AO284" s="44"/>
      <c r="AP284" s="44"/>
      <c r="AQ284" s="44"/>
      <c r="AR284" s="44"/>
      <c r="AS284" s="44"/>
      <c r="AT284" s="44"/>
      <c r="AU284" s="44"/>
      <c r="AW284" s="19"/>
      <c r="AX284" s="106"/>
    </row>
    <row r="285" spans="27:50">
      <c r="AA285" s="44"/>
      <c r="AB285" s="44"/>
      <c r="AC285" s="44"/>
      <c r="AD285" s="44"/>
      <c r="AE285" s="44"/>
      <c r="AG285" s="45"/>
      <c r="AN285" s="44"/>
      <c r="AO285" s="44"/>
      <c r="AP285" s="44"/>
      <c r="AQ285" s="44"/>
      <c r="AR285" s="44"/>
      <c r="AS285" s="44"/>
      <c r="AT285" s="44"/>
      <c r="AU285" s="44"/>
      <c r="AW285" s="19"/>
      <c r="AX285" s="106"/>
    </row>
    <row r="286" spans="27:50">
      <c r="AA286" s="44"/>
      <c r="AB286" s="44"/>
      <c r="AC286" s="44"/>
      <c r="AD286" s="44"/>
      <c r="AE286" s="44"/>
      <c r="AG286" s="45"/>
      <c r="AN286" s="44"/>
      <c r="AO286" s="44"/>
      <c r="AP286" s="44"/>
      <c r="AQ286" s="44"/>
      <c r="AR286" s="44"/>
      <c r="AS286" s="44"/>
      <c r="AT286" s="44"/>
      <c r="AU286" s="44"/>
      <c r="AV286" s="44"/>
      <c r="AW286" s="19"/>
      <c r="AX286" s="106"/>
    </row>
    <row r="287" spans="27:50">
      <c r="AA287" s="44"/>
      <c r="AB287" s="44"/>
      <c r="AC287" s="44"/>
      <c r="AD287" s="44"/>
      <c r="AE287" s="44"/>
      <c r="AG287" s="45"/>
      <c r="AN287" s="44"/>
      <c r="AO287" s="44"/>
      <c r="AP287" s="44"/>
      <c r="AQ287" s="44"/>
      <c r="AR287" s="44"/>
      <c r="AS287" s="44"/>
      <c r="AT287" s="44"/>
      <c r="AU287" s="44"/>
      <c r="AV287" s="44"/>
      <c r="AW287" s="19"/>
      <c r="AX287" s="106"/>
    </row>
    <row r="288" spans="27:50">
      <c r="AA288" s="44"/>
      <c r="AB288" s="44"/>
      <c r="AC288" s="44"/>
      <c r="AD288" s="44"/>
      <c r="AE288" s="44"/>
      <c r="AG288" s="45"/>
      <c r="AN288" s="44"/>
      <c r="AO288" s="44"/>
      <c r="AP288" s="44"/>
      <c r="AQ288" s="44"/>
      <c r="AR288" s="44"/>
      <c r="AS288" s="44"/>
      <c r="AT288" s="44"/>
      <c r="AU288" s="44"/>
      <c r="AW288" s="19"/>
      <c r="AX288" s="106"/>
    </row>
    <row r="289" spans="27:50">
      <c r="AA289" s="44"/>
      <c r="AB289" s="44"/>
      <c r="AC289" s="44"/>
      <c r="AD289" s="44"/>
      <c r="AE289" s="44"/>
      <c r="AG289" s="45"/>
      <c r="AN289" s="44"/>
      <c r="AO289" s="44"/>
      <c r="AP289" s="44"/>
      <c r="AQ289" s="44"/>
      <c r="AR289" s="44"/>
      <c r="AS289" s="44"/>
      <c r="AT289" s="44"/>
      <c r="AU289" s="44"/>
      <c r="AW289" s="19"/>
      <c r="AX289" s="106"/>
    </row>
    <row r="290" spans="27:50">
      <c r="AA290" s="44"/>
      <c r="AB290" s="44"/>
      <c r="AC290" s="44"/>
      <c r="AD290" s="44"/>
      <c r="AE290" s="44"/>
      <c r="AG290" s="45"/>
      <c r="AN290" s="44"/>
      <c r="AO290" s="44"/>
      <c r="AP290" s="44"/>
      <c r="AQ290" s="44"/>
      <c r="AR290" s="44"/>
      <c r="AS290" s="44"/>
      <c r="AT290" s="44"/>
      <c r="AU290" s="44"/>
      <c r="AW290" s="19"/>
      <c r="AX290" s="106"/>
    </row>
    <row r="291" spans="27:50">
      <c r="AA291" s="44"/>
      <c r="AB291" s="44"/>
      <c r="AC291" s="44"/>
      <c r="AD291" s="44"/>
      <c r="AE291" s="44"/>
      <c r="AG291" s="45"/>
      <c r="AN291" s="44"/>
      <c r="AO291" s="44"/>
      <c r="AP291" s="44"/>
      <c r="AQ291" s="44"/>
      <c r="AR291" s="44"/>
      <c r="AS291" s="44"/>
      <c r="AT291" s="44"/>
      <c r="AU291" s="44"/>
      <c r="AW291" s="19"/>
      <c r="AX291" s="106"/>
    </row>
    <row r="292" spans="27:50">
      <c r="AA292" s="44"/>
      <c r="AB292" s="44"/>
      <c r="AC292" s="44"/>
      <c r="AD292" s="44"/>
      <c r="AE292" s="44"/>
      <c r="AG292" s="45"/>
      <c r="AN292" s="44"/>
      <c r="AO292" s="44"/>
      <c r="AP292" s="44"/>
      <c r="AQ292" s="44"/>
      <c r="AR292" s="44"/>
      <c r="AS292" s="44"/>
      <c r="AT292" s="44"/>
      <c r="AU292" s="44"/>
      <c r="AW292" s="19"/>
      <c r="AX292" s="106"/>
    </row>
    <row r="293" spans="27:50">
      <c r="AA293" s="44"/>
      <c r="AB293" s="44"/>
      <c r="AC293" s="44"/>
      <c r="AD293" s="44"/>
      <c r="AE293" s="44"/>
      <c r="AG293" s="45"/>
      <c r="AN293" s="44"/>
      <c r="AO293" s="44"/>
      <c r="AP293" s="44"/>
      <c r="AQ293" s="44"/>
      <c r="AR293" s="44"/>
      <c r="AS293" s="44"/>
      <c r="AT293" s="44"/>
      <c r="AU293" s="44"/>
      <c r="AW293" s="19"/>
      <c r="AX293" s="106"/>
    </row>
    <row r="294" spans="27:50">
      <c r="AA294" s="44"/>
      <c r="AB294" s="44"/>
      <c r="AC294" s="44"/>
      <c r="AD294" s="44"/>
      <c r="AE294" s="44"/>
      <c r="AG294" s="45"/>
      <c r="AN294" s="44"/>
      <c r="AO294" s="44"/>
      <c r="AP294" s="44"/>
      <c r="AQ294" s="44"/>
      <c r="AR294" s="44"/>
      <c r="AS294" s="44"/>
      <c r="AT294" s="44"/>
      <c r="AU294" s="44"/>
      <c r="AV294" s="44"/>
      <c r="AW294" s="19"/>
      <c r="AX294" s="106"/>
    </row>
    <row r="295" spans="27:50">
      <c r="AA295" s="44"/>
      <c r="AB295" s="44"/>
      <c r="AC295" s="44"/>
      <c r="AD295" s="44"/>
      <c r="AE295" s="44"/>
      <c r="AG295" s="45"/>
      <c r="AN295" s="44"/>
      <c r="AO295" s="44"/>
      <c r="AP295" s="44"/>
      <c r="AQ295" s="44"/>
      <c r="AR295" s="44"/>
      <c r="AS295" s="44"/>
      <c r="AT295" s="44"/>
      <c r="AU295" s="44"/>
      <c r="AV295" s="44"/>
      <c r="AW295" s="19"/>
      <c r="AX295" s="106"/>
    </row>
    <row r="296" spans="27:50">
      <c r="AA296" s="44"/>
      <c r="AB296" s="44"/>
      <c r="AC296" s="44"/>
      <c r="AD296" s="44"/>
      <c r="AE296" s="44"/>
      <c r="AG296" s="45"/>
      <c r="AN296" s="44"/>
      <c r="AO296" s="44"/>
      <c r="AP296" s="44"/>
      <c r="AQ296" s="44"/>
      <c r="AR296" s="44"/>
      <c r="AS296" s="44"/>
      <c r="AT296" s="44"/>
      <c r="AU296" s="44"/>
      <c r="AV296" s="44"/>
      <c r="AW296" s="19"/>
      <c r="AX296" s="106"/>
    </row>
    <row r="297" spans="27:50">
      <c r="AA297" s="44"/>
      <c r="AB297" s="44"/>
      <c r="AC297" s="44"/>
      <c r="AD297" s="44"/>
      <c r="AE297" s="44"/>
      <c r="AG297" s="45"/>
      <c r="AN297" s="44"/>
      <c r="AO297" s="44"/>
      <c r="AP297" s="44"/>
      <c r="AQ297" s="44"/>
      <c r="AR297" s="44"/>
      <c r="AS297" s="44"/>
      <c r="AT297" s="44"/>
      <c r="AU297" s="44"/>
      <c r="AW297" s="19"/>
      <c r="AX297" s="106"/>
    </row>
    <row r="298" spans="27:50">
      <c r="AA298" s="44"/>
      <c r="AB298" s="44"/>
      <c r="AC298" s="44"/>
      <c r="AD298" s="44"/>
      <c r="AE298" s="44"/>
      <c r="AG298" s="45"/>
      <c r="AN298" s="44"/>
      <c r="AO298" s="44"/>
      <c r="AP298" s="44"/>
      <c r="AQ298" s="44"/>
      <c r="AR298" s="44"/>
      <c r="AS298" s="44"/>
      <c r="AT298" s="44"/>
      <c r="AU298" s="44"/>
      <c r="AW298" s="19"/>
      <c r="AX298" s="106"/>
    </row>
    <row r="299" spans="27:50">
      <c r="AA299" s="44"/>
      <c r="AB299" s="44"/>
      <c r="AC299" s="44"/>
      <c r="AD299" s="44"/>
      <c r="AE299" s="44"/>
      <c r="AG299" s="45"/>
      <c r="AN299" s="44"/>
      <c r="AO299" s="44"/>
      <c r="AP299" s="44"/>
      <c r="AQ299" s="44"/>
      <c r="AR299" s="44"/>
      <c r="AS299" s="44"/>
      <c r="AT299" s="44"/>
      <c r="AU299" s="44"/>
      <c r="AW299" s="19"/>
      <c r="AX299" s="106"/>
    </row>
    <row r="300" spans="27:50">
      <c r="AA300" s="44"/>
      <c r="AB300" s="44"/>
      <c r="AC300" s="44"/>
      <c r="AD300" s="44"/>
      <c r="AE300" s="44"/>
      <c r="AG300" s="45"/>
      <c r="AN300" s="44"/>
      <c r="AO300" s="44"/>
      <c r="AP300" s="44"/>
      <c r="AQ300" s="44"/>
      <c r="AR300" s="44"/>
      <c r="AS300" s="44"/>
      <c r="AT300" s="44"/>
      <c r="AU300" s="44"/>
      <c r="AW300" s="19"/>
      <c r="AX300" s="106"/>
    </row>
    <row r="301" spans="27:50">
      <c r="AA301" s="44"/>
      <c r="AB301" s="44"/>
      <c r="AC301" s="44"/>
      <c r="AD301" s="44"/>
      <c r="AE301" s="44"/>
      <c r="AG301" s="45"/>
      <c r="AN301" s="44"/>
      <c r="AO301" s="44"/>
      <c r="AP301" s="44"/>
      <c r="AQ301" s="44"/>
      <c r="AR301" s="44"/>
      <c r="AS301" s="44"/>
      <c r="AT301" s="44"/>
      <c r="AU301" s="44"/>
      <c r="AW301" s="19"/>
      <c r="AX301" s="106"/>
    </row>
    <row r="302" spans="27:50">
      <c r="AA302" s="44"/>
      <c r="AB302" s="44"/>
      <c r="AC302" s="44"/>
      <c r="AD302" s="44"/>
      <c r="AE302" s="44"/>
      <c r="AG302" s="45"/>
      <c r="AN302" s="44"/>
      <c r="AO302" s="44"/>
      <c r="AP302" s="44"/>
      <c r="AQ302" s="44"/>
      <c r="AR302" s="44"/>
      <c r="AS302" s="44"/>
      <c r="AT302" s="44"/>
      <c r="AU302" s="44"/>
      <c r="AW302" s="19"/>
      <c r="AX302" s="106"/>
    </row>
    <row r="303" spans="27:50">
      <c r="AA303" s="44"/>
      <c r="AB303" s="44"/>
      <c r="AC303" s="44"/>
      <c r="AD303" s="44"/>
      <c r="AE303" s="44"/>
      <c r="AG303" s="45"/>
      <c r="AN303" s="44"/>
      <c r="AO303" s="44"/>
      <c r="AP303" s="44"/>
      <c r="AQ303" s="44"/>
      <c r="AR303" s="44"/>
      <c r="AS303" s="44"/>
      <c r="AT303" s="44"/>
      <c r="AU303" s="44"/>
      <c r="AW303" s="19"/>
      <c r="AX303" s="106"/>
    </row>
    <row r="304" spans="27:50">
      <c r="AA304" s="44"/>
      <c r="AB304" s="44"/>
      <c r="AC304" s="44"/>
      <c r="AD304" s="44"/>
      <c r="AE304" s="44"/>
      <c r="AG304" s="45"/>
      <c r="AN304" s="44"/>
      <c r="AO304" s="44"/>
      <c r="AP304" s="44"/>
      <c r="AQ304" s="44"/>
      <c r="AR304" s="44"/>
      <c r="AS304" s="44"/>
      <c r="AT304" s="44"/>
      <c r="AU304" s="44"/>
      <c r="AV304" s="44"/>
      <c r="AW304" s="19"/>
      <c r="AX304" s="106"/>
    </row>
    <row r="305" spans="27:50">
      <c r="AA305" s="44"/>
      <c r="AB305" s="44"/>
      <c r="AC305" s="44"/>
      <c r="AD305" s="44"/>
      <c r="AE305" s="44"/>
      <c r="AG305" s="45"/>
      <c r="AN305" s="44"/>
      <c r="AO305" s="44"/>
      <c r="AP305" s="44"/>
      <c r="AQ305" s="44"/>
      <c r="AR305" s="44"/>
      <c r="AS305" s="44"/>
      <c r="AT305" s="44"/>
      <c r="AU305" s="44"/>
      <c r="AV305" s="44"/>
      <c r="AW305" s="19"/>
      <c r="AX305" s="106"/>
    </row>
    <row r="306" spans="27:50">
      <c r="AA306" s="44"/>
      <c r="AB306" s="44"/>
      <c r="AC306" s="44"/>
      <c r="AD306" s="44"/>
      <c r="AE306" s="44"/>
      <c r="AG306" s="45"/>
      <c r="AN306" s="44"/>
      <c r="AO306" s="44"/>
      <c r="AP306" s="44"/>
      <c r="AQ306" s="44"/>
      <c r="AR306" s="44"/>
      <c r="AS306" s="44"/>
      <c r="AT306" s="44"/>
      <c r="AU306" s="44"/>
      <c r="AV306" s="44"/>
      <c r="AW306" s="19"/>
      <c r="AX306" s="106"/>
    </row>
    <row r="307" spans="27:50">
      <c r="AA307" s="44"/>
      <c r="AB307" s="44"/>
      <c r="AC307" s="44"/>
      <c r="AD307" s="44"/>
      <c r="AE307" s="44"/>
      <c r="AG307" s="45"/>
      <c r="AN307" s="44"/>
      <c r="AO307" s="44"/>
      <c r="AP307" s="44"/>
      <c r="AQ307" s="44"/>
      <c r="AR307" s="44"/>
      <c r="AS307" s="44"/>
      <c r="AT307" s="44"/>
      <c r="AU307" s="44"/>
      <c r="AW307" s="19"/>
      <c r="AX307" s="106"/>
    </row>
    <row r="308" spans="27:50">
      <c r="AA308" s="44"/>
      <c r="AB308" s="44"/>
      <c r="AC308" s="44"/>
      <c r="AD308" s="44"/>
      <c r="AE308" s="44"/>
      <c r="AG308" s="45"/>
      <c r="AN308" s="44"/>
      <c r="AO308" s="44"/>
      <c r="AP308" s="44"/>
      <c r="AQ308" s="44"/>
      <c r="AR308" s="44"/>
      <c r="AS308" s="44"/>
      <c r="AT308" s="44"/>
      <c r="AU308" s="44"/>
      <c r="AW308" s="19"/>
      <c r="AX308" s="106"/>
    </row>
    <row r="309" spans="27:50">
      <c r="AA309" s="44"/>
      <c r="AB309" s="44"/>
      <c r="AC309" s="44"/>
      <c r="AD309" s="44"/>
      <c r="AE309" s="44"/>
      <c r="AG309" s="45"/>
      <c r="AN309" s="44"/>
      <c r="AO309" s="44"/>
      <c r="AP309" s="44"/>
      <c r="AQ309" s="44"/>
      <c r="AR309" s="44"/>
      <c r="AS309" s="44"/>
      <c r="AT309" s="44"/>
      <c r="AU309" s="44"/>
      <c r="AW309" s="19"/>
      <c r="AX309" s="106"/>
    </row>
    <row r="310" spans="27:50">
      <c r="AA310" s="44"/>
      <c r="AB310" s="44"/>
      <c r="AC310" s="44"/>
      <c r="AD310" s="44"/>
      <c r="AE310" s="44"/>
      <c r="AG310" s="45"/>
      <c r="AN310" s="44"/>
      <c r="AO310" s="44"/>
      <c r="AP310" s="44"/>
      <c r="AQ310" s="44"/>
      <c r="AR310" s="44"/>
      <c r="AS310" s="44"/>
      <c r="AT310" s="44"/>
      <c r="AU310" s="44"/>
      <c r="AW310" s="19"/>
      <c r="AX310" s="106"/>
    </row>
    <row r="311" spans="27:50">
      <c r="AA311" s="44"/>
      <c r="AB311" s="44"/>
      <c r="AC311" s="44"/>
      <c r="AD311" s="44"/>
      <c r="AE311" s="44"/>
      <c r="AG311" s="45"/>
      <c r="AN311" s="44"/>
      <c r="AO311" s="44"/>
      <c r="AP311" s="44"/>
      <c r="AQ311" s="44"/>
      <c r="AR311" s="44"/>
      <c r="AS311" s="44"/>
      <c r="AT311" s="44"/>
      <c r="AU311" s="44"/>
      <c r="AW311" s="19"/>
      <c r="AX311" s="106"/>
    </row>
    <row r="312" spans="27:50">
      <c r="AA312" s="44"/>
      <c r="AB312" s="44"/>
      <c r="AC312" s="44"/>
      <c r="AD312" s="44"/>
      <c r="AE312" s="44"/>
      <c r="AG312" s="45"/>
      <c r="AN312" s="44"/>
      <c r="AO312" s="44"/>
      <c r="AP312" s="44"/>
      <c r="AQ312" s="44"/>
      <c r="AR312" s="44"/>
      <c r="AS312" s="44"/>
      <c r="AT312" s="44"/>
      <c r="AU312" s="44"/>
      <c r="AW312" s="19"/>
      <c r="AX312" s="106"/>
    </row>
    <row r="313" spans="27:50">
      <c r="AA313" s="44"/>
      <c r="AB313" s="44"/>
      <c r="AC313" s="44"/>
      <c r="AD313" s="44"/>
      <c r="AE313" s="44"/>
      <c r="AG313" s="45"/>
      <c r="AN313" s="44"/>
      <c r="AO313" s="44"/>
      <c r="AP313" s="44"/>
      <c r="AQ313" s="44"/>
      <c r="AR313" s="44"/>
      <c r="AS313" s="44"/>
      <c r="AT313" s="44"/>
      <c r="AU313" s="44"/>
      <c r="AW313" s="19"/>
      <c r="AX313" s="106"/>
    </row>
    <row r="314" spans="27:50">
      <c r="AA314" s="44"/>
      <c r="AB314" s="44"/>
      <c r="AC314" s="44"/>
      <c r="AD314" s="44"/>
      <c r="AE314" s="44"/>
      <c r="AG314" s="45"/>
      <c r="AN314" s="44"/>
      <c r="AO314" s="44"/>
      <c r="AP314" s="44"/>
      <c r="AQ314" s="44"/>
      <c r="AR314" s="44"/>
      <c r="AS314" s="44"/>
      <c r="AT314" s="44"/>
      <c r="AU314" s="44"/>
      <c r="AW314" s="19"/>
      <c r="AX314" s="106"/>
    </row>
    <row r="315" spans="27:50">
      <c r="AA315" s="44"/>
      <c r="AB315" s="44"/>
      <c r="AC315" s="44"/>
      <c r="AD315" s="44"/>
      <c r="AE315" s="44"/>
      <c r="AG315" s="45"/>
      <c r="AN315" s="44"/>
      <c r="AO315" s="44"/>
      <c r="AP315" s="44"/>
      <c r="AQ315" s="44"/>
      <c r="AR315" s="44"/>
      <c r="AS315" s="44"/>
      <c r="AT315" s="44"/>
      <c r="AU315" s="44"/>
      <c r="AW315" s="19"/>
      <c r="AX315" s="106"/>
    </row>
    <row r="316" spans="27:50">
      <c r="AA316" s="44"/>
      <c r="AB316" s="44"/>
      <c r="AC316" s="44"/>
      <c r="AD316" s="44"/>
      <c r="AE316" s="44"/>
      <c r="AG316" s="45"/>
      <c r="AN316" s="44"/>
      <c r="AO316" s="44"/>
      <c r="AP316" s="44"/>
      <c r="AQ316" s="44"/>
      <c r="AR316" s="44"/>
      <c r="AS316" s="44"/>
      <c r="AT316" s="44"/>
      <c r="AU316" s="44"/>
      <c r="AW316" s="19"/>
      <c r="AX316" s="106"/>
    </row>
    <row r="317" spans="27:50">
      <c r="AA317" s="44"/>
      <c r="AB317" s="44"/>
      <c r="AC317" s="44"/>
      <c r="AD317" s="44"/>
      <c r="AE317" s="44"/>
      <c r="AG317" s="45"/>
      <c r="AN317" s="44"/>
      <c r="AO317" s="44"/>
      <c r="AP317" s="44"/>
      <c r="AQ317" s="44"/>
      <c r="AR317" s="44"/>
      <c r="AS317" s="44"/>
      <c r="AT317" s="44"/>
      <c r="AU317" s="44"/>
      <c r="AW317" s="19"/>
      <c r="AX317" s="106"/>
    </row>
    <row r="318" spans="27:50">
      <c r="AA318" s="44"/>
      <c r="AB318" s="44"/>
      <c r="AC318" s="44"/>
      <c r="AD318" s="44"/>
      <c r="AE318" s="44"/>
      <c r="AG318" s="45"/>
      <c r="AN318" s="44"/>
      <c r="AO318" s="44"/>
      <c r="AP318" s="44"/>
      <c r="AQ318" s="44"/>
      <c r="AR318" s="44"/>
      <c r="AS318" s="44"/>
      <c r="AT318" s="44"/>
      <c r="AU318" s="44"/>
      <c r="AW318" s="19"/>
      <c r="AX318" s="106"/>
    </row>
    <row r="319" spans="27:50">
      <c r="AA319" s="44"/>
      <c r="AB319" s="44"/>
      <c r="AC319" s="44"/>
      <c r="AD319" s="44"/>
      <c r="AE319" s="44"/>
      <c r="AG319" s="45"/>
      <c r="AN319" s="44"/>
      <c r="AO319" s="44"/>
      <c r="AP319" s="44"/>
      <c r="AQ319" s="44"/>
      <c r="AR319" s="44"/>
      <c r="AS319" s="44"/>
      <c r="AT319" s="44"/>
      <c r="AU319" s="44"/>
      <c r="AW319" s="19"/>
      <c r="AX319" s="106"/>
    </row>
    <row r="320" spans="27:50">
      <c r="AA320" s="44"/>
      <c r="AB320" s="44"/>
      <c r="AC320" s="44"/>
      <c r="AD320" s="44"/>
      <c r="AE320" s="44"/>
      <c r="AG320" s="45"/>
      <c r="AN320" s="44"/>
      <c r="AO320" s="44"/>
      <c r="AP320" s="44"/>
      <c r="AQ320" s="44"/>
      <c r="AR320" s="44"/>
      <c r="AS320" s="44"/>
      <c r="AT320" s="44"/>
      <c r="AU320" s="44"/>
      <c r="AW320" s="19"/>
      <c r="AX320" s="106"/>
    </row>
    <row r="321" spans="27:50">
      <c r="AA321" s="44"/>
      <c r="AB321" s="44"/>
      <c r="AC321" s="44"/>
      <c r="AD321" s="44"/>
      <c r="AE321" s="44"/>
      <c r="AG321" s="45"/>
      <c r="AN321" s="44"/>
      <c r="AO321" s="44"/>
      <c r="AP321" s="44"/>
      <c r="AQ321" s="44"/>
      <c r="AR321" s="44"/>
      <c r="AS321" s="44"/>
      <c r="AT321" s="44"/>
      <c r="AU321" s="44"/>
      <c r="AW321" s="19"/>
      <c r="AX321" s="106"/>
    </row>
    <row r="322" spans="27:50">
      <c r="AA322" s="44"/>
      <c r="AB322" s="44"/>
      <c r="AC322" s="44"/>
      <c r="AD322" s="44"/>
      <c r="AE322" s="44"/>
      <c r="AG322" s="45"/>
      <c r="AN322" s="44"/>
      <c r="AO322" s="44"/>
      <c r="AP322" s="44"/>
      <c r="AQ322" s="44"/>
      <c r="AR322" s="44"/>
      <c r="AS322" s="44"/>
      <c r="AT322" s="44"/>
      <c r="AU322" s="44"/>
      <c r="AV322" s="44"/>
      <c r="AW322" s="19"/>
      <c r="AX322" s="106"/>
    </row>
    <row r="323" spans="27:50">
      <c r="AA323" s="44"/>
      <c r="AB323" s="44"/>
      <c r="AC323" s="44"/>
      <c r="AD323" s="44"/>
      <c r="AE323" s="44"/>
      <c r="AG323" s="45"/>
      <c r="AN323" s="44"/>
      <c r="AO323" s="44"/>
      <c r="AP323" s="44"/>
      <c r="AQ323" s="44"/>
      <c r="AR323" s="44"/>
      <c r="AS323" s="44"/>
      <c r="AT323" s="44"/>
      <c r="AU323" s="44"/>
      <c r="AW323" s="19"/>
      <c r="AX323" s="106"/>
    </row>
    <row r="324" spans="27:50">
      <c r="AA324" s="44"/>
      <c r="AB324" s="44"/>
      <c r="AC324" s="44"/>
      <c r="AD324" s="44"/>
      <c r="AE324" s="44"/>
      <c r="AG324" s="45"/>
      <c r="AN324" s="44"/>
      <c r="AO324" s="44"/>
      <c r="AP324" s="44"/>
      <c r="AQ324" s="44"/>
      <c r="AR324" s="44"/>
      <c r="AS324" s="44"/>
      <c r="AT324" s="44"/>
      <c r="AU324" s="44"/>
      <c r="AW324" s="19"/>
      <c r="AX324" s="106"/>
    </row>
    <row r="325" spans="27:50">
      <c r="AA325" s="44"/>
      <c r="AB325" s="44"/>
      <c r="AC325" s="44"/>
      <c r="AD325" s="44"/>
      <c r="AE325" s="44"/>
      <c r="AG325" s="45"/>
      <c r="AN325" s="44"/>
      <c r="AO325" s="44"/>
      <c r="AP325" s="44"/>
      <c r="AQ325" s="44"/>
      <c r="AR325" s="44"/>
      <c r="AS325" s="44"/>
      <c r="AT325" s="44"/>
      <c r="AU325" s="44"/>
      <c r="AW325" s="19"/>
      <c r="AX325" s="106"/>
    </row>
    <row r="326" spans="27:50">
      <c r="AA326" s="44"/>
      <c r="AB326" s="44"/>
      <c r="AC326" s="44"/>
      <c r="AD326" s="44"/>
      <c r="AE326" s="44"/>
      <c r="AG326" s="45"/>
      <c r="AN326" s="44"/>
      <c r="AO326" s="44"/>
      <c r="AP326" s="44"/>
      <c r="AQ326" s="44"/>
      <c r="AR326" s="44"/>
      <c r="AS326" s="44"/>
      <c r="AT326" s="44"/>
      <c r="AU326" s="44"/>
      <c r="AW326" s="19"/>
      <c r="AX326" s="106"/>
    </row>
    <row r="327" spans="27:50">
      <c r="AA327" s="44"/>
      <c r="AB327" s="44"/>
      <c r="AC327" s="44"/>
      <c r="AD327" s="44"/>
      <c r="AE327" s="44"/>
      <c r="AG327" s="45"/>
      <c r="AN327" s="44"/>
      <c r="AO327" s="44"/>
      <c r="AP327" s="44"/>
      <c r="AQ327" s="44"/>
      <c r="AR327" s="44"/>
      <c r="AS327" s="44"/>
      <c r="AT327" s="44"/>
      <c r="AU327" s="44"/>
      <c r="AW327" s="19"/>
      <c r="AX327" s="106"/>
    </row>
    <row r="328" spans="27:50">
      <c r="AA328" s="44"/>
      <c r="AB328" s="44"/>
      <c r="AC328" s="44"/>
      <c r="AD328" s="44"/>
      <c r="AE328" s="44"/>
      <c r="AG328" s="45"/>
      <c r="AN328" s="44"/>
      <c r="AO328" s="44"/>
      <c r="AP328" s="44"/>
      <c r="AQ328" s="44"/>
      <c r="AR328" s="44"/>
      <c r="AS328" s="44"/>
      <c r="AT328" s="44"/>
      <c r="AU328" s="44"/>
      <c r="AW328" s="19"/>
      <c r="AX328" s="106"/>
    </row>
    <row r="329" spans="27:50">
      <c r="AA329" s="44"/>
      <c r="AB329" s="44"/>
      <c r="AC329" s="44"/>
      <c r="AD329" s="44"/>
      <c r="AE329" s="44"/>
      <c r="AG329" s="45"/>
      <c r="AN329" s="44"/>
      <c r="AO329" s="44"/>
      <c r="AP329" s="44"/>
      <c r="AQ329" s="44"/>
      <c r="AR329" s="44"/>
      <c r="AS329" s="44"/>
      <c r="AT329" s="44"/>
      <c r="AU329" s="44"/>
      <c r="AW329" s="19"/>
      <c r="AX329" s="106"/>
    </row>
    <row r="330" spans="27:50">
      <c r="AA330" s="44"/>
      <c r="AB330" s="44"/>
      <c r="AC330" s="44"/>
      <c r="AD330" s="44"/>
      <c r="AE330" s="44"/>
      <c r="AG330" s="45"/>
      <c r="AN330" s="44"/>
      <c r="AO330" s="44"/>
      <c r="AP330" s="44"/>
      <c r="AQ330" s="44"/>
      <c r="AR330" s="44"/>
      <c r="AS330" s="44"/>
      <c r="AT330" s="44"/>
      <c r="AU330" s="44"/>
      <c r="AW330" s="19"/>
      <c r="AX330" s="106"/>
    </row>
    <row r="331" spans="27:50">
      <c r="AA331" s="44"/>
      <c r="AB331" s="44"/>
      <c r="AC331" s="44"/>
      <c r="AD331" s="44"/>
      <c r="AE331" s="44"/>
      <c r="AG331" s="45"/>
      <c r="AN331" s="44"/>
      <c r="AO331" s="44"/>
      <c r="AP331" s="44"/>
      <c r="AQ331" s="44"/>
      <c r="AR331" s="44"/>
      <c r="AS331" s="44"/>
      <c r="AT331" s="44"/>
      <c r="AU331" s="44"/>
      <c r="AW331" s="19"/>
      <c r="AX331" s="106"/>
    </row>
    <row r="332" spans="27:50">
      <c r="AA332" s="44"/>
      <c r="AB332" s="44"/>
      <c r="AC332" s="44"/>
      <c r="AD332" s="44"/>
      <c r="AE332" s="44"/>
      <c r="AG332" s="45"/>
      <c r="AN332" s="44"/>
      <c r="AO332" s="44"/>
      <c r="AP332" s="44"/>
      <c r="AQ332" s="44"/>
      <c r="AR332" s="44"/>
      <c r="AS332" s="44"/>
      <c r="AT332" s="44"/>
      <c r="AU332" s="44"/>
      <c r="AW332" s="19"/>
      <c r="AX332" s="106"/>
    </row>
    <row r="333" spans="27:50">
      <c r="AA333" s="44"/>
      <c r="AB333" s="44"/>
      <c r="AC333" s="44"/>
      <c r="AD333" s="44"/>
      <c r="AE333" s="44"/>
      <c r="AG333" s="45"/>
      <c r="AN333" s="44"/>
      <c r="AO333" s="44"/>
      <c r="AP333" s="44"/>
      <c r="AQ333" s="44"/>
      <c r="AR333" s="44"/>
      <c r="AS333" s="44"/>
      <c r="AT333" s="44"/>
      <c r="AU333" s="44"/>
      <c r="AW333" s="19"/>
      <c r="AX333" s="106"/>
    </row>
    <row r="334" spans="27:50">
      <c r="AA334" s="44"/>
      <c r="AB334" s="44"/>
      <c r="AC334" s="44"/>
      <c r="AD334" s="44"/>
      <c r="AE334" s="44"/>
      <c r="AG334" s="45"/>
      <c r="AN334" s="44"/>
      <c r="AO334" s="44"/>
      <c r="AP334" s="44"/>
      <c r="AQ334" s="44"/>
      <c r="AR334" s="44"/>
      <c r="AS334" s="44"/>
      <c r="AT334" s="44"/>
      <c r="AU334" s="44"/>
      <c r="AW334" s="19"/>
      <c r="AX334" s="106"/>
    </row>
    <row r="335" spans="27:50">
      <c r="AA335" s="44"/>
      <c r="AB335" s="44"/>
      <c r="AC335" s="44"/>
      <c r="AD335" s="44"/>
      <c r="AE335" s="44"/>
      <c r="AG335" s="45"/>
      <c r="AN335" s="44"/>
      <c r="AO335" s="44"/>
      <c r="AP335" s="44"/>
      <c r="AQ335" s="44"/>
      <c r="AR335" s="44"/>
      <c r="AS335" s="44"/>
      <c r="AT335" s="44"/>
      <c r="AU335" s="44"/>
      <c r="AW335" s="19"/>
      <c r="AX335" s="106"/>
    </row>
    <row r="336" spans="27:50">
      <c r="AA336" s="44"/>
      <c r="AB336" s="44"/>
      <c r="AC336" s="44"/>
      <c r="AD336" s="44"/>
      <c r="AE336" s="44"/>
      <c r="AG336" s="45"/>
      <c r="AN336" s="44"/>
      <c r="AO336" s="44"/>
      <c r="AP336" s="44"/>
      <c r="AQ336" s="44"/>
      <c r="AR336" s="44"/>
      <c r="AS336" s="44"/>
      <c r="AT336" s="44"/>
      <c r="AU336" s="44"/>
      <c r="AV336" s="44"/>
      <c r="AW336" s="19"/>
      <c r="AX336" s="106"/>
    </row>
    <row r="337" spans="27:50">
      <c r="AA337" s="44"/>
      <c r="AB337" s="44"/>
      <c r="AC337" s="44"/>
      <c r="AD337" s="44"/>
      <c r="AE337" s="44"/>
      <c r="AG337" s="45"/>
      <c r="AN337" s="44"/>
      <c r="AO337" s="44"/>
      <c r="AP337" s="44"/>
      <c r="AQ337" s="44"/>
      <c r="AR337" s="44"/>
      <c r="AS337" s="44"/>
      <c r="AT337" s="44"/>
      <c r="AU337" s="44"/>
      <c r="AW337" s="19"/>
      <c r="AX337" s="106"/>
    </row>
    <row r="338" spans="27:50">
      <c r="AA338" s="44"/>
      <c r="AB338" s="44"/>
      <c r="AC338" s="44"/>
      <c r="AD338" s="44"/>
      <c r="AE338" s="44"/>
      <c r="AG338" s="45"/>
      <c r="AN338" s="44"/>
      <c r="AO338" s="44"/>
      <c r="AP338" s="44"/>
      <c r="AQ338" s="44"/>
      <c r="AR338" s="44"/>
      <c r="AS338" s="44"/>
      <c r="AT338" s="44"/>
      <c r="AU338" s="44"/>
      <c r="AW338" s="19"/>
      <c r="AX338" s="106"/>
    </row>
    <row r="339" spans="27:50">
      <c r="AA339" s="44"/>
      <c r="AB339" s="44"/>
      <c r="AC339" s="44"/>
      <c r="AD339" s="44"/>
      <c r="AE339" s="44"/>
      <c r="AG339" s="45"/>
      <c r="AN339" s="44"/>
      <c r="AO339" s="44"/>
      <c r="AP339" s="44"/>
      <c r="AQ339" s="44"/>
      <c r="AR339" s="44"/>
      <c r="AS339" s="44"/>
      <c r="AT339" s="44"/>
      <c r="AU339" s="44"/>
      <c r="AW339" s="19"/>
      <c r="AX339" s="106"/>
    </row>
    <row r="340" spans="27:50">
      <c r="AA340" s="44"/>
      <c r="AB340" s="44"/>
      <c r="AC340" s="44"/>
      <c r="AD340" s="44"/>
      <c r="AE340" s="44"/>
      <c r="AG340" s="45"/>
      <c r="AN340" s="44"/>
      <c r="AO340" s="44"/>
      <c r="AP340" s="44"/>
      <c r="AQ340" s="44"/>
      <c r="AR340" s="44"/>
      <c r="AS340" s="44"/>
      <c r="AT340" s="44"/>
      <c r="AU340" s="44"/>
      <c r="AW340" s="19"/>
      <c r="AX340" s="106"/>
    </row>
    <row r="341" spans="27:50">
      <c r="AA341" s="44"/>
      <c r="AB341" s="44"/>
      <c r="AC341" s="44"/>
      <c r="AD341" s="44"/>
      <c r="AE341" s="44"/>
      <c r="AG341" s="45"/>
      <c r="AN341" s="44"/>
      <c r="AO341" s="44"/>
      <c r="AP341" s="44"/>
      <c r="AQ341" s="44"/>
      <c r="AR341" s="44"/>
      <c r="AS341" s="44"/>
      <c r="AT341" s="44"/>
      <c r="AU341" s="44"/>
      <c r="AW341" s="19"/>
      <c r="AX341" s="106"/>
    </row>
    <row r="342" spans="27:50">
      <c r="AA342" s="44"/>
      <c r="AB342" s="44"/>
      <c r="AC342" s="44"/>
      <c r="AD342" s="44"/>
      <c r="AE342" s="44"/>
      <c r="AG342" s="45"/>
      <c r="AN342" s="44"/>
      <c r="AO342" s="44"/>
      <c r="AP342" s="44"/>
      <c r="AQ342" s="44"/>
      <c r="AR342" s="44"/>
      <c r="AS342" s="44"/>
      <c r="AT342" s="44"/>
      <c r="AU342" s="44"/>
      <c r="AW342" s="19"/>
      <c r="AX342" s="106"/>
    </row>
    <row r="343" spans="27:50">
      <c r="AA343" s="44"/>
      <c r="AB343" s="44"/>
      <c r="AC343" s="44"/>
      <c r="AD343" s="44"/>
      <c r="AE343" s="44"/>
      <c r="AG343" s="45"/>
      <c r="AN343" s="44"/>
      <c r="AO343" s="44"/>
      <c r="AP343" s="44"/>
      <c r="AQ343" s="44"/>
      <c r="AR343" s="44"/>
      <c r="AS343" s="44"/>
      <c r="AT343" s="44"/>
      <c r="AU343" s="44"/>
      <c r="AW343" s="19"/>
      <c r="AX343" s="106"/>
    </row>
    <row r="344" spans="27:50">
      <c r="AA344" s="44"/>
      <c r="AB344" s="44"/>
      <c r="AC344" s="44"/>
      <c r="AD344" s="44"/>
      <c r="AE344" s="44"/>
      <c r="AG344" s="45"/>
      <c r="AN344" s="44"/>
      <c r="AO344" s="44"/>
      <c r="AP344" s="44"/>
      <c r="AQ344" s="44"/>
      <c r="AR344" s="44"/>
      <c r="AS344" s="44"/>
      <c r="AT344" s="44"/>
      <c r="AU344" s="44"/>
      <c r="AW344" s="19"/>
      <c r="AX344" s="106"/>
    </row>
    <row r="345" spans="27:50">
      <c r="AA345" s="44"/>
      <c r="AB345" s="44"/>
      <c r="AC345" s="44"/>
      <c r="AD345" s="44"/>
      <c r="AE345" s="44"/>
      <c r="AG345" s="45"/>
      <c r="AN345" s="44"/>
      <c r="AO345" s="44"/>
      <c r="AP345" s="44"/>
      <c r="AQ345" s="44"/>
      <c r="AR345" s="44"/>
      <c r="AS345" s="44"/>
      <c r="AT345" s="44"/>
      <c r="AU345" s="44"/>
      <c r="AW345" s="19"/>
      <c r="AX345" s="106"/>
    </row>
    <row r="346" spans="27:50">
      <c r="AA346" s="44"/>
      <c r="AB346" s="44"/>
      <c r="AC346" s="44"/>
      <c r="AD346" s="44"/>
      <c r="AE346" s="44"/>
      <c r="AG346" s="45"/>
      <c r="AN346" s="44"/>
      <c r="AO346" s="44"/>
      <c r="AP346" s="44"/>
      <c r="AQ346" s="44"/>
      <c r="AR346" s="44"/>
      <c r="AS346" s="44"/>
      <c r="AT346" s="44"/>
      <c r="AU346" s="44"/>
      <c r="AW346" s="19"/>
      <c r="AX346" s="106"/>
    </row>
    <row r="347" spans="27:50">
      <c r="AA347" s="44"/>
      <c r="AB347" s="44"/>
      <c r="AC347" s="44"/>
      <c r="AD347" s="44"/>
      <c r="AE347" s="44"/>
      <c r="AG347" s="45"/>
      <c r="AN347" s="44"/>
      <c r="AO347" s="44"/>
      <c r="AP347" s="44"/>
      <c r="AQ347" s="44"/>
      <c r="AR347" s="44"/>
      <c r="AS347" s="44"/>
      <c r="AT347" s="44"/>
      <c r="AU347" s="44"/>
      <c r="AW347" s="19"/>
      <c r="AX347" s="106"/>
    </row>
    <row r="348" spans="27:50">
      <c r="AA348" s="44"/>
      <c r="AB348" s="44"/>
      <c r="AC348" s="44"/>
      <c r="AD348" s="44"/>
      <c r="AE348" s="44"/>
      <c r="AG348" s="45"/>
      <c r="AN348" s="44"/>
      <c r="AO348" s="44"/>
      <c r="AP348" s="44"/>
      <c r="AQ348" s="44"/>
      <c r="AR348" s="44"/>
      <c r="AS348" s="44"/>
      <c r="AT348" s="44"/>
      <c r="AU348" s="44"/>
      <c r="AW348" s="19"/>
      <c r="AX348" s="106"/>
    </row>
    <row r="349" spans="27:50">
      <c r="AA349" s="44"/>
      <c r="AB349" s="44"/>
      <c r="AC349" s="44"/>
      <c r="AD349" s="44"/>
      <c r="AE349" s="44"/>
      <c r="AG349" s="45"/>
      <c r="AN349" s="44"/>
      <c r="AO349" s="44"/>
      <c r="AP349" s="44"/>
      <c r="AQ349" s="44"/>
      <c r="AR349" s="44"/>
      <c r="AS349" s="44"/>
      <c r="AT349" s="44"/>
      <c r="AU349" s="44"/>
      <c r="AW349" s="19"/>
      <c r="AX349" s="106"/>
    </row>
    <row r="350" spans="27:50">
      <c r="AA350" s="44"/>
      <c r="AB350" s="44"/>
      <c r="AC350" s="44"/>
      <c r="AD350" s="44"/>
      <c r="AE350" s="44"/>
      <c r="AG350" s="45"/>
      <c r="AN350" s="44"/>
      <c r="AO350" s="44"/>
      <c r="AP350" s="44"/>
      <c r="AQ350" s="44"/>
      <c r="AR350" s="44"/>
      <c r="AS350" s="44"/>
      <c r="AT350" s="44"/>
      <c r="AU350" s="44"/>
      <c r="AW350" s="19"/>
      <c r="AX350" s="106"/>
    </row>
    <row r="351" spans="27:50">
      <c r="AA351" s="44"/>
      <c r="AB351" s="44"/>
      <c r="AC351" s="44"/>
      <c r="AD351" s="44"/>
      <c r="AE351" s="44"/>
      <c r="AG351" s="45"/>
      <c r="AN351" s="44"/>
      <c r="AO351" s="44"/>
      <c r="AP351" s="44"/>
      <c r="AQ351" s="44"/>
      <c r="AR351" s="44"/>
      <c r="AS351" s="44"/>
      <c r="AT351" s="44"/>
      <c r="AU351" s="44"/>
      <c r="AW351" s="19"/>
      <c r="AX351" s="106"/>
    </row>
    <row r="352" spans="27:50">
      <c r="AA352" s="44"/>
      <c r="AB352" s="44"/>
      <c r="AC352" s="44"/>
      <c r="AD352" s="44"/>
      <c r="AE352" s="44"/>
      <c r="AG352" s="45"/>
      <c r="AN352" s="44"/>
      <c r="AO352" s="44"/>
      <c r="AP352" s="44"/>
      <c r="AQ352" s="44"/>
      <c r="AR352" s="44"/>
      <c r="AS352" s="44"/>
      <c r="AT352" s="44"/>
      <c r="AU352" s="44"/>
      <c r="AW352" s="19"/>
      <c r="AX352" s="106"/>
    </row>
    <row r="353" spans="27:64">
      <c r="AA353" s="44"/>
      <c r="AB353" s="44"/>
      <c r="AC353" s="44"/>
      <c r="AD353" s="44"/>
      <c r="AE353" s="44"/>
      <c r="AG353" s="45"/>
      <c r="AN353" s="44"/>
      <c r="AO353" s="44"/>
      <c r="AP353" s="44"/>
      <c r="AQ353" s="44"/>
      <c r="AR353" s="44"/>
      <c r="AS353" s="44"/>
      <c r="AT353" s="44"/>
      <c r="AU353" s="44"/>
      <c r="AW353" s="19"/>
      <c r="AX353" s="106"/>
    </row>
    <row r="354" spans="27:64">
      <c r="AA354" s="44"/>
      <c r="AB354" s="44"/>
      <c r="AC354" s="44"/>
      <c r="AD354" s="44"/>
      <c r="AE354" s="44"/>
      <c r="AG354" s="45"/>
      <c r="AN354" s="44"/>
      <c r="AO354" s="44"/>
      <c r="AP354" s="44"/>
      <c r="AQ354" s="44"/>
      <c r="AR354" s="44"/>
      <c r="AS354" s="44"/>
      <c r="AT354" s="44"/>
      <c r="AU354" s="44"/>
      <c r="AV354" s="44"/>
      <c r="AW354" s="19"/>
      <c r="AX354" s="106"/>
    </row>
    <row r="355" spans="27:64">
      <c r="AA355" s="44"/>
      <c r="AB355" s="44"/>
      <c r="AC355" s="44"/>
      <c r="AD355" s="44"/>
      <c r="AE355" s="44"/>
      <c r="AG355" s="45"/>
      <c r="AN355" s="44"/>
      <c r="AO355" s="44"/>
      <c r="AP355" s="44"/>
      <c r="AQ355" s="44"/>
      <c r="AR355" s="44"/>
      <c r="AS355" s="44"/>
      <c r="AT355" s="44"/>
      <c r="AU355" s="44"/>
      <c r="AW355" s="19"/>
      <c r="AX355" s="106"/>
    </row>
    <row r="356" spans="27:64">
      <c r="AA356" s="44"/>
      <c r="AB356" s="44"/>
      <c r="AC356" s="44"/>
      <c r="AD356" s="44"/>
      <c r="AE356" s="44"/>
      <c r="AG356" s="45"/>
      <c r="AN356" s="44"/>
      <c r="AO356" s="44"/>
      <c r="AP356" s="44"/>
      <c r="AQ356" s="44"/>
      <c r="AR356" s="44"/>
      <c r="AS356" s="44"/>
      <c r="AT356" s="44"/>
      <c r="AU356" s="44"/>
      <c r="AW356" s="19"/>
      <c r="AX356" s="106"/>
    </row>
    <row r="357" spans="27:64">
      <c r="AA357" s="44"/>
      <c r="AB357" s="44"/>
      <c r="AC357" s="44"/>
      <c r="AD357" s="44"/>
      <c r="AE357" s="44"/>
      <c r="AG357" s="45"/>
      <c r="AN357" s="44"/>
      <c r="AO357" s="44"/>
      <c r="AP357" s="44"/>
      <c r="AQ357" s="44"/>
      <c r="AR357" s="44"/>
      <c r="AS357" s="44"/>
      <c r="AT357" s="44"/>
      <c r="AU357" s="44"/>
      <c r="AW357" s="19"/>
      <c r="AX357" s="106"/>
    </row>
    <row r="358" spans="27:64">
      <c r="AA358" s="44"/>
      <c r="AB358" s="44"/>
      <c r="AC358" s="44"/>
      <c r="AD358" s="44"/>
      <c r="AE358" s="44"/>
      <c r="AG358" s="45"/>
      <c r="AN358" s="44"/>
      <c r="AO358" s="44"/>
      <c r="AP358" s="44"/>
      <c r="AQ358" s="44"/>
      <c r="AR358" s="44"/>
      <c r="AS358" s="44"/>
      <c r="AT358" s="44"/>
      <c r="AU358" s="44"/>
      <c r="AW358" s="19"/>
      <c r="AX358" s="106"/>
    </row>
    <row r="359" spans="27:64">
      <c r="AA359" s="44"/>
      <c r="AB359" s="44"/>
      <c r="AC359" s="44"/>
      <c r="AD359" s="44"/>
      <c r="AE359" s="44"/>
      <c r="AG359" s="45"/>
      <c r="AN359" s="44"/>
      <c r="AO359" s="44"/>
      <c r="AP359" s="44"/>
      <c r="AQ359" s="44"/>
      <c r="AR359" s="44"/>
      <c r="AS359" s="44"/>
      <c r="AT359" s="44"/>
      <c r="AU359" s="44"/>
      <c r="AW359" s="19"/>
      <c r="AX359" s="106"/>
    </row>
    <row r="360" spans="27:64">
      <c r="AA360" s="44"/>
      <c r="AB360" s="44"/>
      <c r="AC360" s="44"/>
      <c r="AD360" s="44"/>
      <c r="AE360" s="44"/>
      <c r="AG360" s="45"/>
      <c r="AN360" s="44"/>
      <c r="AO360" s="44"/>
      <c r="AP360" s="44"/>
      <c r="AQ360" s="44"/>
      <c r="AR360" s="44"/>
      <c r="AS360" s="44"/>
      <c r="AT360" s="44"/>
      <c r="AU360" s="44"/>
      <c r="AW360" s="19"/>
      <c r="AX360" s="106"/>
    </row>
    <row r="361" spans="27:64">
      <c r="AA361" s="44"/>
      <c r="AB361" s="44"/>
      <c r="AC361" s="44"/>
      <c r="AD361" s="44"/>
      <c r="AE361" s="44"/>
      <c r="AG361" s="45"/>
      <c r="AN361" s="44"/>
      <c r="AO361" s="44"/>
      <c r="AP361" s="44"/>
      <c r="AQ361" s="44"/>
      <c r="AR361" s="44"/>
      <c r="AS361" s="44"/>
      <c r="AT361" s="44"/>
      <c r="AU361" s="44"/>
    </row>
    <row r="362" spans="27:64">
      <c r="AA362" s="44"/>
      <c r="AB362" s="44"/>
      <c r="AC362" s="44"/>
      <c r="AD362" s="44"/>
      <c r="AE362" s="44"/>
      <c r="AG362" s="45"/>
      <c r="AN362" s="44"/>
      <c r="AO362" s="44"/>
      <c r="AP362" s="44"/>
      <c r="AQ362" s="44"/>
      <c r="AR362" s="44"/>
      <c r="AS362" s="44"/>
      <c r="AT362" s="44"/>
      <c r="AU362" s="44"/>
    </row>
    <row r="363" spans="27:64">
      <c r="AA363" s="44"/>
      <c r="AB363" s="44"/>
      <c r="AC363" s="44"/>
      <c r="AD363" s="44"/>
      <c r="AE363" s="44"/>
      <c r="AG363" s="45"/>
      <c r="AN363" s="44"/>
      <c r="AO363" s="44"/>
      <c r="AP363" s="44"/>
      <c r="AQ363" s="44"/>
      <c r="AR363" s="44"/>
      <c r="AS363" s="44"/>
      <c r="AT363" s="44"/>
      <c r="AU363" s="44"/>
    </row>
    <row r="364" spans="27:64">
      <c r="AA364" s="44"/>
      <c r="AB364" s="44"/>
      <c r="AC364" s="44"/>
      <c r="AD364" s="44"/>
      <c r="AE364" s="44"/>
      <c r="AG364" s="45"/>
      <c r="AN364" s="44"/>
      <c r="AO364" s="44"/>
      <c r="AP364" s="44"/>
      <c r="AQ364" s="44"/>
      <c r="AR364" s="44"/>
      <c r="AS364" s="44"/>
      <c r="AT364" s="44"/>
      <c r="AU364" s="44"/>
    </row>
    <row r="365" spans="27:64">
      <c r="AA365" s="44"/>
      <c r="AB365" s="44"/>
      <c r="AC365" s="44"/>
      <c r="AD365" s="44"/>
      <c r="AE365" s="44"/>
      <c r="AG365" s="45"/>
      <c r="AN365" s="44"/>
      <c r="AO365" s="44"/>
      <c r="AP365" s="44"/>
      <c r="AQ365" s="44"/>
      <c r="AR365" s="44"/>
      <c r="AS365" s="44"/>
      <c r="AT365" s="44"/>
      <c r="AU365" s="44"/>
    </row>
    <row r="366" spans="27:64">
      <c r="AA366" s="44"/>
      <c r="AB366" s="44"/>
      <c r="AC366" s="44"/>
      <c r="AD366" s="44"/>
      <c r="AE366" s="44"/>
      <c r="AG366" s="45"/>
      <c r="AN366" s="44"/>
      <c r="AO366" s="44"/>
      <c r="AP366" s="44"/>
      <c r="AQ366" s="44"/>
      <c r="AR366" s="44"/>
      <c r="AS366" s="44"/>
      <c r="AT366" s="44"/>
      <c r="AU366" s="44"/>
    </row>
    <row r="367" spans="27:64">
      <c r="AA367" s="44"/>
      <c r="AB367" s="44"/>
      <c r="AC367" s="44"/>
      <c r="AD367" s="44"/>
      <c r="AE367" s="44"/>
      <c r="AG367" s="45"/>
      <c r="AN367" s="44"/>
      <c r="AO367" s="44"/>
      <c r="AP367" s="44"/>
      <c r="AQ367" s="44"/>
      <c r="AR367" s="44"/>
      <c r="AS367" s="44"/>
      <c r="AT367" s="44"/>
      <c r="AU367" s="44"/>
    </row>
    <row r="368" spans="27:64">
      <c r="AA368" s="44"/>
      <c r="AB368" s="44"/>
      <c r="AC368" s="44"/>
      <c r="AD368" s="44"/>
      <c r="AE368" s="44"/>
      <c r="AG368" s="45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</row>
    <row r="369" spans="27:47">
      <c r="AA369" s="44"/>
      <c r="AB369" s="44"/>
      <c r="AC369" s="44"/>
      <c r="AD369" s="44"/>
      <c r="AE369" s="44"/>
      <c r="AG369" s="45"/>
      <c r="AN369" s="44"/>
      <c r="AO369" s="44"/>
      <c r="AP369" s="44"/>
      <c r="AQ369" s="44"/>
      <c r="AR369" s="44"/>
      <c r="AS369" s="44"/>
      <c r="AT369" s="44"/>
      <c r="AU369" s="44"/>
    </row>
    <row r="370" spans="27:47">
      <c r="AA370" s="44"/>
      <c r="AB370" s="44"/>
      <c r="AC370" s="44"/>
      <c r="AD370" s="44"/>
      <c r="AE370" s="44"/>
      <c r="AG370" s="45"/>
      <c r="AN370" s="44"/>
      <c r="AO370" s="44"/>
      <c r="AP370" s="44"/>
      <c r="AQ370" s="44"/>
      <c r="AR370" s="44"/>
      <c r="AS370" s="44"/>
      <c r="AT370" s="44"/>
      <c r="AU370" s="44"/>
    </row>
    <row r="371" spans="27:47">
      <c r="AA371" s="44"/>
      <c r="AB371" s="44"/>
      <c r="AC371" s="44"/>
      <c r="AD371" s="44"/>
      <c r="AE371" s="44"/>
      <c r="AG371" s="45"/>
      <c r="AN371" s="44"/>
      <c r="AO371" s="44"/>
      <c r="AP371" s="44"/>
      <c r="AQ371" s="44"/>
      <c r="AR371" s="44"/>
      <c r="AS371" s="44"/>
      <c r="AT371" s="44"/>
      <c r="AU371" s="44"/>
    </row>
    <row r="372" spans="27:47">
      <c r="AA372" s="44"/>
      <c r="AB372" s="44"/>
      <c r="AC372" s="44"/>
      <c r="AD372" s="44"/>
      <c r="AE372" s="44"/>
      <c r="AG372" s="45"/>
      <c r="AN372" s="44"/>
      <c r="AO372" s="44"/>
      <c r="AP372" s="44"/>
      <c r="AQ372" s="44"/>
      <c r="AR372" s="44"/>
      <c r="AS372" s="44"/>
      <c r="AT372" s="44"/>
      <c r="AU372" s="44"/>
    </row>
    <row r="373" spans="27:47">
      <c r="AA373" s="44"/>
      <c r="AB373" s="44"/>
      <c r="AC373" s="44"/>
      <c r="AD373" s="44"/>
      <c r="AE373" s="44"/>
      <c r="AG373" s="45"/>
      <c r="AN373" s="44"/>
      <c r="AO373" s="44"/>
      <c r="AP373" s="44"/>
      <c r="AQ373" s="44"/>
      <c r="AR373" s="44"/>
      <c r="AS373" s="44"/>
      <c r="AT373" s="44"/>
      <c r="AU373" s="44"/>
    </row>
    <row r="374" spans="27:47">
      <c r="AA374" s="44"/>
      <c r="AB374" s="44"/>
      <c r="AC374" s="44"/>
      <c r="AD374" s="44"/>
      <c r="AE374" s="44"/>
      <c r="AG374" s="45"/>
      <c r="AN374" s="44"/>
      <c r="AO374" s="44"/>
      <c r="AP374" s="44"/>
      <c r="AQ374" s="44"/>
      <c r="AR374" s="44"/>
      <c r="AS374" s="44"/>
      <c r="AT374" s="44"/>
      <c r="AU374" s="44"/>
    </row>
    <row r="375" spans="27:47">
      <c r="AA375" s="44"/>
      <c r="AB375" s="44"/>
      <c r="AC375" s="44"/>
      <c r="AD375" s="44"/>
      <c r="AE375" s="44"/>
      <c r="AG375" s="45"/>
      <c r="AN375" s="44"/>
      <c r="AO375" s="44"/>
      <c r="AP375" s="44"/>
      <c r="AQ375" s="44"/>
      <c r="AR375" s="44"/>
      <c r="AS375" s="44"/>
      <c r="AT375" s="44"/>
      <c r="AU375" s="44"/>
    </row>
    <row r="376" spans="27:47">
      <c r="AA376" s="44"/>
      <c r="AB376" s="44"/>
      <c r="AC376" s="44"/>
      <c r="AD376" s="44"/>
      <c r="AE376" s="44"/>
      <c r="AG376" s="45"/>
      <c r="AN376" s="44"/>
      <c r="AO376" s="44"/>
      <c r="AP376" s="44"/>
      <c r="AQ376" s="44"/>
      <c r="AR376" s="44"/>
      <c r="AS376" s="44"/>
      <c r="AT376" s="44"/>
      <c r="AU376" s="44"/>
    </row>
    <row r="377" spans="27:47">
      <c r="AA377" s="44"/>
      <c r="AB377" s="44"/>
      <c r="AC377" s="44"/>
      <c r="AD377" s="44"/>
      <c r="AE377" s="44"/>
      <c r="AG377" s="45"/>
      <c r="AN377" s="44"/>
      <c r="AO377" s="44"/>
      <c r="AP377" s="44"/>
      <c r="AQ377" s="44"/>
      <c r="AR377" s="44"/>
      <c r="AS377" s="44"/>
      <c r="AT377" s="44"/>
      <c r="AU377" s="44"/>
    </row>
    <row r="378" spans="27:47">
      <c r="AA378" s="44"/>
      <c r="AB378" s="44"/>
      <c r="AC378" s="44"/>
      <c r="AD378" s="44"/>
      <c r="AE378" s="44"/>
      <c r="AG378" s="45"/>
      <c r="AN378" s="44"/>
      <c r="AO378" s="44"/>
      <c r="AP378" s="44"/>
      <c r="AQ378" s="44"/>
      <c r="AR378" s="44"/>
      <c r="AS378" s="44"/>
      <c r="AT378" s="44"/>
      <c r="AU378" s="44"/>
    </row>
    <row r="379" spans="27:47">
      <c r="AA379" s="44"/>
      <c r="AB379" s="44"/>
      <c r="AC379" s="44"/>
      <c r="AD379" s="44"/>
      <c r="AE379" s="44"/>
      <c r="AG379" s="45"/>
      <c r="AN379" s="44"/>
      <c r="AO379" s="44"/>
      <c r="AP379" s="44"/>
      <c r="AQ379" s="44"/>
      <c r="AR379" s="44"/>
      <c r="AS379" s="44"/>
      <c r="AT379" s="44"/>
      <c r="AU379" s="44"/>
    </row>
    <row r="380" spans="27:47">
      <c r="AA380" s="44"/>
      <c r="AB380" s="44"/>
      <c r="AC380" s="44"/>
      <c r="AD380" s="44"/>
      <c r="AE380" s="44"/>
      <c r="AG380" s="45"/>
      <c r="AN380" s="44"/>
      <c r="AO380" s="44"/>
      <c r="AP380" s="44"/>
      <c r="AQ380" s="44"/>
      <c r="AR380" s="44"/>
      <c r="AS380" s="44"/>
      <c r="AT380" s="44"/>
      <c r="AU380" s="44"/>
    </row>
    <row r="381" spans="27:47">
      <c r="AA381" s="44"/>
      <c r="AB381" s="44"/>
      <c r="AC381" s="44"/>
      <c r="AD381" s="44"/>
      <c r="AE381" s="44"/>
      <c r="AG381" s="45"/>
      <c r="AN381" s="44"/>
      <c r="AO381" s="44"/>
      <c r="AP381" s="44"/>
      <c r="AQ381" s="44"/>
      <c r="AR381" s="44"/>
      <c r="AS381" s="44"/>
      <c r="AT381" s="44"/>
      <c r="AU381" s="44"/>
    </row>
    <row r="382" spans="27:47">
      <c r="AA382" s="44"/>
      <c r="AB382" s="44"/>
      <c r="AC382" s="44"/>
      <c r="AD382" s="44"/>
      <c r="AE382" s="44"/>
      <c r="AG382" s="45"/>
      <c r="AN382" s="44"/>
      <c r="AO382" s="44"/>
      <c r="AP382" s="44"/>
      <c r="AQ382" s="44"/>
      <c r="AR382" s="44"/>
      <c r="AS382" s="44"/>
      <c r="AT382" s="44"/>
      <c r="AU382" s="44"/>
    </row>
    <row r="383" spans="27:47">
      <c r="AA383" s="44"/>
      <c r="AB383" s="44"/>
      <c r="AC383" s="44"/>
      <c r="AD383" s="44"/>
      <c r="AE383" s="44"/>
      <c r="AG383" s="45"/>
      <c r="AN383" s="44"/>
      <c r="AO383" s="44"/>
      <c r="AP383" s="44"/>
      <c r="AQ383" s="44"/>
      <c r="AR383" s="44"/>
      <c r="AS383" s="44"/>
      <c r="AT383" s="44"/>
      <c r="AU383" s="44"/>
    </row>
    <row r="384" spans="27:47">
      <c r="AA384" s="44"/>
      <c r="AB384" s="44"/>
      <c r="AC384" s="44"/>
      <c r="AD384" s="44"/>
      <c r="AE384" s="44"/>
      <c r="AG384" s="45"/>
      <c r="AN384" s="44"/>
      <c r="AO384" s="44"/>
      <c r="AP384" s="44"/>
      <c r="AQ384" s="44"/>
      <c r="AR384" s="44"/>
      <c r="AS384" s="44"/>
      <c r="AT384" s="44"/>
      <c r="AU384" s="44"/>
    </row>
    <row r="385" spans="27:64">
      <c r="AA385" s="44"/>
      <c r="AB385" s="44"/>
      <c r="AC385" s="44"/>
      <c r="AD385" s="44"/>
      <c r="AE385" s="44"/>
      <c r="AG385" s="45"/>
      <c r="AN385" s="44"/>
      <c r="AO385" s="44"/>
      <c r="AP385" s="44"/>
      <c r="AQ385" s="44"/>
      <c r="AR385" s="44"/>
      <c r="AS385" s="44"/>
      <c r="AT385" s="44"/>
      <c r="AU385" s="44"/>
    </row>
    <row r="386" spans="27:64">
      <c r="AA386" s="44"/>
      <c r="AB386" s="44"/>
      <c r="AC386" s="44"/>
      <c r="AD386" s="44"/>
      <c r="AE386" s="44"/>
      <c r="AG386" s="45"/>
      <c r="AN386" s="44"/>
      <c r="AO386" s="44"/>
      <c r="AP386" s="44"/>
      <c r="AQ386" s="44"/>
      <c r="AR386" s="44"/>
      <c r="AS386" s="44"/>
      <c r="AT386" s="44"/>
      <c r="AU386" s="44"/>
    </row>
    <row r="387" spans="27:64">
      <c r="AA387" s="44"/>
      <c r="AB387" s="44"/>
      <c r="AC387" s="44"/>
      <c r="AD387" s="44"/>
      <c r="AE387" s="44"/>
      <c r="AG387" s="45"/>
      <c r="AN387" s="44"/>
      <c r="AO387" s="44"/>
      <c r="AP387" s="44"/>
      <c r="AQ387" s="44"/>
      <c r="AR387" s="44"/>
      <c r="AS387" s="44"/>
      <c r="AT387" s="44"/>
      <c r="AU387" s="44"/>
    </row>
    <row r="388" spans="27:64">
      <c r="AA388" s="44"/>
      <c r="AB388" s="44"/>
      <c r="AC388" s="44"/>
      <c r="AD388" s="44"/>
      <c r="AE388" s="44"/>
      <c r="AG388" s="45"/>
      <c r="AN388" s="44"/>
      <c r="AO388" s="44"/>
      <c r="AP388" s="44"/>
      <c r="AQ388" s="44"/>
      <c r="AR388" s="44"/>
      <c r="AS388" s="44"/>
      <c r="AT388" s="44"/>
      <c r="AU388" s="44"/>
    </row>
    <row r="389" spans="27:64">
      <c r="AA389" s="44"/>
      <c r="AB389" s="44"/>
      <c r="AC389" s="44"/>
      <c r="AD389" s="44"/>
      <c r="AE389" s="44"/>
      <c r="AG389" s="45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13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</row>
    <row r="390" spans="27:64">
      <c r="AA390" s="44"/>
      <c r="AB390" s="44"/>
      <c r="AC390" s="44"/>
      <c r="AD390" s="44"/>
      <c r="AE390" s="44"/>
      <c r="AG390" s="45"/>
      <c r="AN390" s="44"/>
      <c r="AO390" s="44"/>
      <c r="AP390" s="44"/>
      <c r="AQ390" s="44"/>
      <c r="AR390" s="44"/>
      <c r="AS390" s="44"/>
      <c r="AT390" s="44"/>
      <c r="AU390" s="44"/>
    </row>
    <row r="391" spans="27:64">
      <c r="AA391" s="44"/>
      <c r="AB391" s="44"/>
      <c r="AC391" s="44"/>
      <c r="AD391" s="44"/>
      <c r="AE391" s="44"/>
      <c r="AG391" s="45"/>
      <c r="AN391" s="44"/>
      <c r="AO391" s="44"/>
      <c r="AP391" s="44"/>
      <c r="AQ391" s="44"/>
      <c r="AR391" s="44"/>
      <c r="AS391" s="44"/>
      <c r="AT391" s="44"/>
      <c r="AU391" s="44"/>
      <c r="AV391" s="44"/>
      <c r="AW391" s="19"/>
      <c r="AX391" s="106"/>
    </row>
    <row r="392" spans="27:64">
      <c r="AA392" s="44"/>
      <c r="AB392" s="44"/>
      <c r="AC392" s="44"/>
      <c r="AD392" s="44"/>
      <c r="AE392" s="44"/>
      <c r="AG392" s="45"/>
      <c r="AN392" s="44"/>
      <c r="AO392" s="44"/>
      <c r="AP392" s="44"/>
      <c r="AQ392" s="44"/>
      <c r="AR392" s="44"/>
      <c r="AS392" s="44"/>
      <c r="AT392" s="44"/>
      <c r="AU392" s="44"/>
    </row>
    <row r="393" spans="27:64">
      <c r="AA393" s="44"/>
      <c r="AB393" s="44"/>
      <c r="AC393" s="44"/>
      <c r="AD393" s="44"/>
      <c r="AE393" s="44"/>
      <c r="AG393" s="45"/>
      <c r="AN393" s="44"/>
      <c r="AO393" s="44"/>
      <c r="AP393" s="44"/>
      <c r="AQ393" s="44"/>
      <c r="AR393" s="44"/>
      <c r="AS393" s="44"/>
      <c r="AT393" s="44"/>
      <c r="AU393" s="44"/>
    </row>
    <row r="394" spans="27:64">
      <c r="AA394" s="44"/>
      <c r="AB394" s="44"/>
      <c r="AC394" s="44"/>
      <c r="AD394" s="44"/>
      <c r="AE394" s="44"/>
      <c r="AG394" s="45"/>
      <c r="AN394" s="44"/>
      <c r="AO394" s="44"/>
      <c r="AP394" s="44"/>
      <c r="AQ394" s="44"/>
      <c r="AR394" s="44"/>
      <c r="AS394" s="44"/>
      <c r="AT394" s="44"/>
      <c r="AU394" s="44"/>
    </row>
    <row r="395" spans="27:64">
      <c r="AA395" s="44"/>
      <c r="AB395" s="44"/>
      <c r="AC395" s="44"/>
      <c r="AD395" s="44"/>
      <c r="AE395" s="44"/>
      <c r="AG395" s="45"/>
      <c r="AN395" s="44"/>
      <c r="AO395" s="44"/>
      <c r="AP395" s="44"/>
      <c r="AQ395" s="44"/>
      <c r="AR395" s="44"/>
      <c r="AS395" s="44"/>
      <c r="AT395" s="44"/>
      <c r="AU395" s="44"/>
    </row>
    <row r="396" spans="27:64">
      <c r="AA396" s="44"/>
      <c r="AB396" s="44"/>
      <c r="AC396" s="44"/>
      <c r="AD396" s="44"/>
      <c r="AE396" s="44"/>
      <c r="AG396" s="45"/>
      <c r="AN396" s="44"/>
      <c r="AO396" s="44"/>
      <c r="AP396" s="44"/>
      <c r="AQ396" s="44"/>
      <c r="AR396" s="44"/>
      <c r="AS396" s="44"/>
      <c r="AT396" s="44"/>
      <c r="AU396" s="44"/>
    </row>
    <row r="397" spans="27:64">
      <c r="AA397" s="44"/>
      <c r="AB397" s="44"/>
      <c r="AC397" s="44"/>
      <c r="AD397" s="44"/>
      <c r="AE397" s="44"/>
      <c r="AG397" s="45"/>
      <c r="AN397" s="44"/>
      <c r="AO397" s="44"/>
      <c r="AP397" s="44"/>
      <c r="AQ397" s="44"/>
      <c r="AR397" s="44"/>
      <c r="AS397" s="44"/>
      <c r="AT397" s="44"/>
      <c r="AU397" s="44"/>
    </row>
    <row r="398" spans="27:64">
      <c r="AA398" s="44"/>
      <c r="AB398" s="44"/>
      <c r="AC398" s="44"/>
      <c r="AD398" s="44"/>
      <c r="AE398" s="44"/>
      <c r="AG398" s="45"/>
      <c r="AN398" s="44"/>
      <c r="AO398" s="44"/>
      <c r="AP398" s="44"/>
      <c r="AQ398" s="44"/>
      <c r="AR398" s="44"/>
      <c r="AS398" s="44"/>
      <c r="AT398" s="44"/>
      <c r="AU398" s="44"/>
    </row>
    <row r="399" spans="27:64">
      <c r="AA399" s="44"/>
      <c r="AB399" s="44"/>
      <c r="AC399" s="44"/>
      <c r="AD399" s="44"/>
      <c r="AE399" s="44"/>
      <c r="AG399" s="45"/>
      <c r="AN399" s="44"/>
      <c r="AO399" s="44"/>
      <c r="AP399" s="44"/>
      <c r="AQ399" s="44"/>
      <c r="AR399" s="44"/>
      <c r="AS399" s="44"/>
      <c r="AT399" s="44"/>
      <c r="AU399" s="44"/>
    </row>
    <row r="400" spans="27:64">
      <c r="AA400" s="44"/>
      <c r="AB400" s="44"/>
      <c r="AC400" s="44"/>
      <c r="AD400" s="44"/>
      <c r="AE400" s="44"/>
      <c r="AG400" s="45"/>
      <c r="AN400" s="44"/>
      <c r="AO400" s="44"/>
      <c r="AP400" s="44"/>
      <c r="AQ400" s="44"/>
      <c r="AR400" s="44"/>
      <c r="AS400" s="44"/>
      <c r="AT400" s="44"/>
      <c r="AU400" s="44"/>
    </row>
    <row r="401" spans="27:64">
      <c r="AA401" s="44"/>
      <c r="AB401" s="44"/>
      <c r="AC401" s="44"/>
      <c r="AD401" s="44"/>
      <c r="AE401" s="44"/>
      <c r="AG401" s="45"/>
      <c r="AN401" s="44"/>
      <c r="AO401" s="44"/>
      <c r="AP401" s="44"/>
      <c r="AQ401" s="44"/>
      <c r="AR401" s="44"/>
      <c r="AS401" s="44"/>
      <c r="AT401" s="44"/>
      <c r="AU401" s="44"/>
    </row>
    <row r="402" spans="27:64">
      <c r="AA402" s="44"/>
      <c r="AB402" s="44"/>
      <c r="AC402" s="44"/>
      <c r="AD402" s="44"/>
      <c r="AE402" s="44"/>
      <c r="AG402" s="45"/>
      <c r="AN402" s="44"/>
      <c r="AO402" s="44"/>
      <c r="AP402" s="44"/>
      <c r="AQ402" s="44"/>
      <c r="AR402" s="44"/>
      <c r="AS402" s="44"/>
      <c r="AT402" s="44"/>
      <c r="AU402" s="44"/>
    </row>
    <row r="403" spans="27:64">
      <c r="AA403" s="44"/>
      <c r="AB403" s="44"/>
      <c r="AC403" s="44"/>
      <c r="AD403" s="44"/>
      <c r="AE403" s="44"/>
      <c r="AG403" s="45"/>
      <c r="AN403" s="44"/>
      <c r="AO403" s="44"/>
      <c r="AP403" s="44"/>
      <c r="AQ403" s="44"/>
      <c r="AR403" s="44"/>
      <c r="AS403" s="44"/>
      <c r="AT403" s="44"/>
      <c r="AU403" s="44"/>
    </row>
    <row r="404" spans="27:64">
      <c r="AA404" s="44"/>
      <c r="AB404" s="44"/>
      <c r="AC404" s="44"/>
      <c r="AD404" s="44"/>
      <c r="AE404" s="44"/>
      <c r="AG404" s="45"/>
      <c r="AN404" s="44"/>
      <c r="AO404" s="44"/>
      <c r="AP404" s="44"/>
      <c r="AQ404" s="44"/>
      <c r="AR404" s="44"/>
      <c r="AS404" s="44"/>
      <c r="AT404" s="44"/>
      <c r="AU404" s="44"/>
    </row>
    <row r="405" spans="27:64">
      <c r="AA405" s="44"/>
      <c r="AB405" s="44"/>
      <c r="AC405" s="44"/>
      <c r="AD405" s="44"/>
      <c r="AE405" s="44"/>
      <c r="AG405" s="45"/>
      <c r="AN405" s="44"/>
      <c r="AO405" s="44"/>
      <c r="AP405" s="44"/>
      <c r="AQ405" s="44"/>
      <c r="AR405" s="44"/>
      <c r="AS405" s="44"/>
      <c r="AT405" s="44"/>
      <c r="AU405" s="44"/>
    </row>
    <row r="406" spans="27:64">
      <c r="AA406" s="44"/>
      <c r="AB406" s="44"/>
      <c r="AC406" s="44"/>
      <c r="AD406" s="44"/>
      <c r="AE406" s="44"/>
      <c r="AG406" s="45"/>
      <c r="AN406" s="44"/>
      <c r="AO406" s="44"/>
      <c r="AP406" s="44"/>
      <c r="AQ406" s="44"/>
      <c r="AR406" s="44"/>
      <c r="AS406" s="44"/>
      <c r="AT406" s="44"/>
      <c r="AU406" s="44"/>
    </row>
    <row r="407" spans="27:64">
      <c r="AA407" s="44"/>
      <c r="AB407" s="44"/>
      <c r="AC407" s="44"/>
      <c r="AD407" s="44"/>
      <c r="AE407" s="44"/>
      <c r="AG407" s="45"/>
      <c r="AN407" s="44"/>
      <c r="AO407" s="44"/>
      <c r="AP407" s="44"/>
      <c r="AQ407" s="44"/>
      <c r="AR407" s="44"/>
      <c r="AS407" s="44"/>
      <c r="AT407" s="44"/>
      <c r="AU407" s="44"/>
    </row>
    <row r="408" spans="27:64">
      <c r="AA408" s="44"/>
      <c r="AB408" s="44"/>
      <c r="AC408" s="44"/>
      <c r="AD408" s="44"/>
      <c r="AE408" s="44"/>
      <c r="AG408" s="45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</row>
    <row r="409" spans="27:64">
      <c r="AA409" s="44"/>
      <c r="AB409" s="44"/>
      <c r="AC409" s="44"/>
      <c r="AD409" s="44"/>
      <c r="AE409" s="44"/>
      <c r="AG409" s="45"/>
      <c r="AN409" s="44"/>
      <c r="AO409" s="44"/>
      <c r="AP409" s="44"/>
      <c r="AQ409" s="44"/>
      <c r="AR409" s="44"/>
      <c r="AS409" s="44"/>
      <c r="AT409" s="44"/>
      <c r="AU409" s="44"/>
      <c r="AV409" s="44"/>
    </row>
    <row r="410" spans="27:64">
      <c r="AA410" s="44"/>
      <c r="AB410" s="44"/>
      <c r="AC410" s="44"/>
      <c r="AD410" s="44"/>
      <c r="AE410" s="44"/>
      <c r="AG410" s="45"/>
      <c r="AN410" s="44"/>
      <c r="AO410" s="44"/>
      <c r="AP410" s="44"/>
      <c r="AQ410" s="44"/>
      <c r="AR410" s="44"/>
      <c r="AS410" s="44"/>
      <c r="AT410" s="44"/>
      <c r="AU410" s="44"/>
      <c r="AV410" s="44"/>
      <c r="AW410" s="19"/>
      <c r="AX410" s="134"/>
    </row>
    <row r="411" spans="27:64">
      <c r="AA411" s="44"/>
      <c r="AB411" s="44"/>
      <c r="AC411" s="44"/>
      <c r="AD411" s="44"/>
      <c r="AE411" s="44"/>
      <c r="AG411" s="45"/>
      <c r="AN411" s="44"/>
      <c r="AO411" s="44"/>
      <c r="AP411" s="44"/>
      <c r="AQ411" s="44"/>
      <c r="AR411" s="44"/>
      <c r="AS411" s="44"/>
      <c r="AT411" s="44"/>
      <c r="AU411" s="44"/>
    </row>
    <row r="412" spans="27:64">
      <c r="AA412" s="44"/>
      <c r="AB412" s="44"/>
      <c r="AC412" s="44"/>
      <c r="AD412" s="44"/>
      <c r="AE412" s="44"/>
      <c r="AG412" s="45"/>
      <c r="AN412" s="44"/>
      <c r="AO412" s="44"/>
      <c r="AP412" s="44"/>
      <c r="AQ412" s="44"/>
      <c r="AR412" s="44"/>
      <c r="AS412" s="44"/>
      <c r="AT412" s="44"/>
      <c r="AU412" s="44"/>
    </row>
    <row r="413" spans="27:64">
      <c r="AA413" s="44"/>
      <c r="AB413" s="44"/>
      <c r="AC413" s="44"/>
      <c r="AD413" s="44"/>
      <c r="AE413" s="44"/>
      <c r="AG413" s="45"/>
      <c r="AN413" s="44"/>
      <c r="AO413" s="44"/>
      <c r="AP413" s="44"/>
      <c r="AQ413" s="44"/>
      <c r="AR413" s="44"/>
      <c r="AS413" s="44"/>
      <c r="AT413" s="44"/>
      <c r="AU413" s="44"/>
    </row>
    <row r="414" spans="27:64">
      <c r="AA414" s="44"/>
      <c r="AB414" s="44"/>
      <c r="AC414" s="44"/>
      <c r="AD414" s="44"/>
      <c r="AE414" s="44"/>
      <c r="AG414" s="45"/>
      <c r="AN414" s="44"/>
      <c r="AO414" s="44"/>
      <c r="AP414" s="44"/>
      <c r="AQ414" s="44"/>
      <c r="AR414" s="44"/>
      <c r="AS414" s="44"/>
      <c r="AT414" s="44"/>
      <c r="AU414" s="44"/>
      <c r="AV414" s="44"/>
      <c r="AW414" s="19"/>
      <c r="AX414" s="106"/>
    </row>
    <row r="415" spans="27:64">
      <c r="AA415" s="44"/>
      <c r="AB415" s="44"/>
      <c r="AC415" s="44"/>
      <c r="AD415" s="44"/>
      <c r="AE415" s="44"/>
      <c r="AG415" s="45"/>
      <c r="AN415" s="44"/>
      <c r="AO415" s="44"/>
      <c r="AP415" s="44"/>
      <c r="AQ415" s="44"/>
      <c r="AR415" s="44"/>
      <c r="AS415" s="44"/>
      <c r="AT415" s="44"/>
      <c r="AU415" s="44"/>
    </row>
    <row r="416" spans="27:64">
      <c r="AA416" s="44"/>
      <c r="AB416" s="44"/>
      <c r="AC416" s="44"/>
      <c r="AD416" s="44"/>
      <c r="AE416" s="44"/>
      <c r="AG416" s="45"/>
      <c r="AN416" s="44"/>
      <c r="AO416" s="44"/>
      <c r="AP416" s="44"/>
      <c r="AQ416" s="44"/>
      <c r="AR416" s="44"/>
      <c r="AS416" s="44"/>
      <c r="AT416" s="44"/>
      <c r="AU416" s="44"/>
    </row>
    <row r="417" spans="27:47">
      <c r="AA417" s="44"/>
      <c r="AB417" s="44"/>
      <c r="AC417" s="44"/>
      <c r="AD417" s="44"/>
      <c r="AE417" s="44"/>
      <c r="AG417" s="45"/>
      <c r="AN417" s="44"/>
      <c r="AO417" s="44"/>
      <c r="AP417" s="44"/>
      <c r="AQ417" s="44"/>
      <c r="AR417" s="44"/>
      <c r="AS417" s="44"/>
      <c r="AT417" s="44"/>
      <c r="AU417" s="44"/>
    </row>
    <row r="418" spans="27:47">
      <c r="AA418" s="44"/>
      <c r="AB418" s="44"/>
      <c r="AC418" s="44"/>
      <c r="AD418" s="44"/>
      <c r="AE418" s="44"/>
      <c r="AG418" s="45"/>
      <c r="AN418" s="44"/>
      <c r="AO418" s="44"/>
      <c r="AP418" s="44"/>
      <c r="AQ418" s="44"/>
      <c r="AR418" s="44"/>
      <c r="AS418" s="44"/>
      <c r="AT418" s="44"/>
      <c r="AU418" s="44"/>
    </row>
    <row r="419" spans="27:47">
      <c r="AA419" s="44"/>
      <c r="AB419" s="44"/>
      <c r="AC419" s="44"/>
      <c r="AD419" s="44"/>
      <c r="AE419" s="44"/>
      <c r="AG419" s="45"/>
      <c r="AN419" s="44"/>
      <c r="AO419" s="44"/>
      <c r="AP419" s="44"/>
      <c r="AQ419" s="44"/>
      <c r="AR419" s="44"/>
      <c r="AS419" s="44"/>
      <c r="AT419" s="44"/>
      <c r="AU419" s="44"/>
    </row>
    <row r="420" spans="27:47">
      <c r="AA420" s="44"/>
      <c r="AB420" s="44"/>
      <c r="AC420" s="44"/>
      <c r="AD420" s="44"/>
      <c r="AE420" s="44"/>
      <c r="AG420" s="45"/>
      <c r="AN420" s="44"/>
      <c r="AO420" s="44"/>
      <c r="AP420" s="44"/>
      <c r="AQ420" s="44"/>
      <c r="AR420" s="44"/>
      <c r="AS420" s="44"/>
      <c r="AT420" s="44"/>
      <c r="AU420" s="44"/>
    </row>
    <row r="421" spans="27:47">
      <c r="AA421" s="44"/>
      <c r="AB421" s="44"/>
      <c r="AC421" s="44"/>
      <c r="AD421" s="44"/>
      <c r="AE421" s="44"/>
      <c r="AG421" s="45"/>
      <c r="AN421" s="44"/>
      <c r="AO421" s="44"/>
      <c r="AP421" s="44"/>
      <c r="AQ421" s="44"/>
      <c r="AR421" s="44"/>
      <c r="AS421" s="44"/>
      <c r="AT421" s="44"/>
      <c r="AU421" s="44"/>
    </row>
    <row r="422" spans="27:47">
      <c r="AA422" s="44"/>
      <c r="AB422" s="44"/>
      <c r="AC422" s="44"/>
      <c r="AD422" s="44"/>
      <c r="AE422" s="44"/>
      <c r="AG422" s="45"/>
      <c r="AN422" s="44"/>
      <c r="AO422" s="44"/>
      <c r="AP422" s="44"/>
      <c r="AQ422" s="44"/>
      <c r="AR422" s="44"/>
      <c r="AS422" s="44"/>
      <c r="AT422" s="44"/>
      <c r="AU422" s="44"/>
    </row>
    <row r="423" spans="27:47">
      <c r="AA423" s="44"/>
      <c r="AB423" s="44"/>
      <c r="AC423" s="44"/>
      <c r="AD423" s="44"/>
      <c r="AE423" s="44"/>
      <c r="AG423" s="45"/>
      <c r="AN423" s="44"/>
      <c r="AO423" s="44"/>
      <c r="AP423" s="44"/>
      <c r="AQ423" s="44"/>
      <c r="AR423" s="44"/>
      <c r="AS423" s="44"/>
      <c r="AT423" s="44"/>
      <c r="AU423" s="44"/>
    </row>
    <row r="424" spans="27:47">
      <c r="AA424" s="44"/>
      <c r="AB424" s="44"/>
      <c r="AC424" s="44"/>
      <c r="AD424" s="44"/>
      <c r="AE424" s="44"/>
      <c r="AG424" s="45"/>
      <c r="AN424" s="44"/>
      <c r="AO424" s="44"/>
      <c r="AP424" s="44"/>
      <c r="AQ424" s="44"/>
      <c r="AR424" s="44"/>
      <c r="AS424" s="44"/>
      <c r="AT424" s="44"/>
      <c r="AU424" s="44"/>
    </row>
    <row r="425" spans="27:47">
      <c r="AA425" s="44"/>
      <c r="AB425" s="44"/>
      <c r="AC425" s="44"/>
      <c r="AD425" s="44"/>
      <c r="AE425" s="44"/>
      <c r="AG425" s="45"/>
      <c r="AN425" s="44"/>
      <c r="AO425" s="44"/>
      <c r="AP425" s="44"/>
      <c r="AQ425" s="44"/>
      <c r="AR425" s="44"/>
      <c r="AS425" s="44"/>
      <c r="AT425" s="44"/>
      <c r="AU425" s="44"/>
    </row>
    <row r="426" spans="27:47">
      <c r="AA426" s="44"/>
      <c r="AB426" s="44"/>
      <c r="AC426" s="44"/>
      <c r="AD426" s="44"/>
      <c r="AE426" s="44"/>
      <c r="AG426" s="45"/>
      <c r="AN426" s="44"/>
      <c r="AO426" s="44"/>
      <c r="AP426" s="44"/>
      <c r="AQ426" s="44"/>
      <c r="AR426" s="44"/>
      <c r="AS426" s="44"/>
      <c r="AT426" s="44"/>
      <c r="AU426" s="44"/>
    </row>
    <row r="427" spans="27:47">
      <c r="AA427" s="44"/>
      <c r="AB427" s="44"/>
      <c r="AC427" s="44"/>
      <c r="AD427" s="44"/>
      <c r="AE427" s="44"/>
      <c r="AG427" s="45"/>
      <c r="AN427" s="44"/>
      <c r="AO427" s="44"/>
      <c r="AP427" s="44"/>
      <c r="AQ427" s="44"/>
      <c r="AR427" s="44"/>
      <c r="AS427" s="44"/>
      <c r="AT427" s="44"/>
      <c r="AU427" s="44"/>
    </row>
    <row r="428" spans="27:47">
      <c r="AA428" s="44"/>
      <c r="AB428" s="44"/>
      <c r="AC428" s="44"/>
      <c r="AD428" s="44"/>
      <c r="AE428" s="44"/>
      <c r="AG428" s="45"/>
      <c r="AN428" s="44"/>
      <c r="AO428" s="44"/>
      <c r="AP428" s="44"/>
      <c r="AQ428" s="44"/>
      <c r="AR428" s="44"/>
      <c r="AS428" s="44"/>
      <c r="AT428" s="44"/>
      <c r="AU428" s="44"/>
    </row>
    <row r="429" spans="27:47">
      <c r="AA429" s="44"/>
      <c r="AB429" s="44"/>
      <c r="AC429" s="44"/>
      <c r="AD429" s="44"/>
      <c r="AE429" s="44"/>
      <c r="AG429" s="45"/>
      <c r="AN429" s="44"/>
      <c r="AO429" s="44"/>
      <c r="AP429" s="44"/>
      <c r="AQ429" s="44"/>
      <c r="AR429" s="44"/>
      <c r="AS429" s="44"/>
      <c r="AT429" s="44"/>
      <c r="AU429" s="44"/>
    </row>
    <row r="430" spans="27:47">
      <c r="AA430" s="44"/>
      <c r="AB430" s="44"/>
      <c r="AC430" s="44"/>
      <c r="AD430" s="44"/>
      <c r="AE430" s="44"/>
      <c r="AG430" s="45"/>
      <c r="AN430" s="44"/>
      <c r="AO430" s="44"/>
      <c r="AP430" s="44"/>
      <c r="AQ430" s="44"/>
      <c r="AR430" s="44"/>
      <c r="AS430" s="44"/>
      <c r="AT430" s="44"/>
      <c r="AU430" s="44"/>
    </row>
    <row r="431" spans="27:47">
      <c r="AA431" s="44"/>
      <c r="AB431" s="44"/>
      <c r="AC431" s="44"/>
      <c r="AD431" s="44"/>
      <c r="AE431" s="44"/>
      <c r="AG431" s="45"/>
      <c r="AN431" s="44"/>
      <c r="AO431" s="44"/>
      <c r="AP431" s="44"/>
      <c r="AQ431" s="44"/>
      <c r="AR431" s="44"/>
      <c r="AS431" s="44"/>
      <c r="AT431" s="44"/>
      <c r="AU431" s="44"/>
    </row>
    <row r="432" spans="27:47">
      <c r="AA432" s="44"/>
      <c r="AB432" s="44"/>
      <c r="AC432" s="44"/>
      <c r="AD432" s="44"/>
      <c r="AE432" s="44"/>
      <c r="AG432" s="45"/>
      <c r="AN432" s="44"/>
      <c r="AO432" s="44"/>
      <c r="AP432" s="44"/>
      <c r="AQ432" s="44"/>
      <c r="AR432" s="44"/>
      <c r="AS432" s="44"/>
      <c r="AT432" s="44"/>
      <c r="AU432" s="44"/>
    </row>
    <row r="433" spans="27:47">
      <c r="AA433" s="44"/>
      <c r="AB433" s="44"/>
      <c r="AC433" s="44"/>
      <c r="AD433" s="44"/>
      <c r="AE433" s="44"/>
      <c r="AG433" s="45"/>
      <c r="AN433" s="44"/>
      <c r="AO433" s="44"/>
      <c r="AP433" s="44"/>
      <c r="AQ433" s="44"/>
      <c r="AR433" s="44"/>
      <c r="AS433" s="44"/>
      <c r="AT433" s="44"/>
      <c r="AU433" s="44"/>
    </row>
    <row r="434" spans="27:47">
      <c r="AA434" s="44"/>
      <c r="AB434" s="44"/>
      <c r="AC434" s="44"/>
      <c r="AD434" s="44"/>
      <c r="AE434" s="44"/>
      <c r="AG434" s="45"/>
      <c r="AN434" s="44"/>
      <c r="AO434" s="44"/>
      <c r="AP434" s="44"/>
      <c r="AQ434" s="44"/>
      <c r="AR434" s="44"/>
      <c r="AS434" s="44"/>
      <c r="AT434" s="44"/>
      <c r="AU434" s="44"/>
    </row>
    <row r="435" spans="27:47">
      <c r="AA435" s="44"/>
      <c r="AB435" s="44"/>
      <c r="AC435" s="44"/>
      <c r="AD435" s="44"/>
      <c r="AE435" s="44"/>
      <c r="AG435" s="45"/>
      <c r="AN435" s="44"/>
      <c r="AO435" s="44"/>
      <c r="AP435" s="44"/>
      <c r="AQ435" s="44"/>
      <c r="AR435" s="44"/>
      <c r="AS435" s="44"/>
      <c r="AT435" s="44"/>
      <c r="AU435" s="44"/>
    </row>
    <row r="436" spans="27:47">
      <c r="AA436" s="44"/>
      <c r="AB436" s="44"/>
      <c r="AC436" s="44"/>
      <c r="AD436" s="44"/>
      <c r="AE436" s="44"/>
      <c r="AG436" s="45"/>
      <c r="AN436" s="44"/>
      <c r="AO436" s="44"/>
      <c r="AP436" s="44"/>
      <c r="AQ436" s="44"/>
      <c r="AR436" s="44"/>
      <c r="AS436" s="44"/>
      <c r="AT436" s="44"/>
      <c r="AU436" s="44"/>
    </row>
    <row r="437" spans="27:47">
      <c r="AA437" s="44"/>
      <c r="AB437" s="44"/>
      <c r="AC437" s="44"/>
      <c r="AD437" s="44"/>
      <c r="AE437" s="44"/>
      <c r="AG437" s="45"/>
      <c r="AN437" s="44"/>
      <c r="AO437" s="44"/>
      <c r="AP437" s="44"/>
      <c r="AQ437" s="44"/>
      <c r="AR437" s="44"/>
      <c r="AS437" s="44"/>
      <c r="AT437" s="44"/>
      <c r="AU437" s="44"/>
    </row>
    <row r="438" spans="27:47">
      <c r="AA438" s="44"/>
      <c r="AB438" s="44"/>
      <c r="AC438" s="44"/>
      <c r="AD438" s="44"/>
      <c r="AE438" s="44"/>
      <c r="AG438" s="45"/>
      <c r="AN438" s="44"/>
      <c r="AO438" s="44"/>
      <c r="AP438" s="44"/>
      <c r="AQ438" s="44"/>
      <c r="AR438" s="44"/>
      <c r="AS438" s="44"/>
      <c r="AT438" s="44"/>
      <c r="AU438" s="44"/>
    </row>
    <row r="439" spans="27:47">
      <c r="AA439" s="44"/>
      <c r="AB439" s="44"/>
      <c r="AC439" s="44"/>
      <c r="AD439" s="44"/>
      <c r="AE439" s="44"/>
      <c r="AG439" s="45"/>
      <c r="AN439" s="44"/>
      <c r="AO439" s="44"/>
      <c r="AP439" s="44"/>
      <c r="AQ439" s="44"/>
      <c r="AR439" s="44"/>
      <c r="AS439" s="44"/>
      <c r="AT439" s="44"/>
      <c r="AU439" s="44"/>
    </row>
    <row r="440" spans="27:47">
      <c r="AA440" s="44"/>
      <c r="AB440" s="44"/>
      <c r="AC440" s="44"/>
      <c r="AD440" s="44"/>
      <c r="AE440" s="44"/>
      <c r="AG440" s="45"/>
      <c r="AN440" s="44"/>
      <c r="AO440" s="44"/>
      <c r="AP440" s="44"/>
      <c r="AQ440" s="44"/>
      <c r="AR440" s="44"/>
      <c r="AS440" s="44"/>
      <c r="AT440" s="44"/>
      <c r="AU440" s="44"/>
    </row>
    <row r="441" spans="27:47">
      <c r="AA441" s="44"/>
      <c r="AB441" s="44"/>
      <c r="AC441" s="44"/>
      <c r="AD441" s="44"/>
      <c r="AE441" s="44"/>
      <c r="AG441" s="45"/>
      <c r="AN441" s="44"/>
      <c r="AO441" s="44"/>
      <c r="AP441" s="44"/>
      <c r="AQ441" s="44"/>
      <c r="AR441" s="44"/>
      <c r="AS441" s="44"/>
      <c r="AT441" s="44"/>
      <c r="AU441" s="44"/>
    </row>
    <row r="442" spans="27:47">
      <c r="AA442" s="44"/>
      <c r="AB442" s="44"/>
      <c r="AC442" s="44"/>
      <c r="AD442" s="44"/>
      <c r="AE442" s="44"/>
      <c r="AG442" s="45"/>
      <c r="AN442" s="44"/>
      <c r="AO442" s="44"/>
      <c r="AP442" s="44"/>
      <c r="AQ442" s="44"/>
      <c r="AR442" s="44"/>
      <c r="AS442" s="44"/>
      <c r="AT442" s="44"/>
      <c r="AU442" s="44"/>
    </row>
    <row r="443" spans="27:47">
      <c r="AA443" s="44"/>
      <c r="AB443" s="44"/>
      <c r="AC443" s="44"/>
      <c r="AD443" s="44"/>
      <c r="AE443" s="44"/>
      <c r="AG443" s="45"/>
      <c r="AN443" s="44"/>
      <c r="AO443" s="44"/>
      <c r="AP443" s="44"/>
      <c r="AQ443" s="44"/>
      <c r="AR443" s="44"/>
      <c r="AS443" s="44"/>
      <c r="AT443" s="44"/>
      <c r="AU443" s="44"/>
    </row>
    <row r="444" spans="27:47">
      <c r="AA444" s="44"/>
      <c r="AB444" s="44"/>
      <c r="AC444" s="44"/>
      <c r="AD444" s="44"/>
      <c r="AE444" s="44"/>
      <c r="AG444" s="45"/>
      <c r="AN444" s="44"/>
      <c r="AO444" s="44"/>
      <c r="AP444" s="44"/>
      <c r="AQ444" s="44"/>
      <c r="AR444" s="44"/>
      <c r="AS444" s="44"/>
      <c r="AT444" s="44"/>
      <c r="AU444" s="44"/>
    </row>
    <row r="445" spans="27:47">
      <c r="AA445" s="44"/>
      <c r="AB445" s="44"/>
      <c r="AC445" s="44"/>
      <c r="AD445" s="44"/>
      <c r="AE445" s="44"/>
      <c r="AG445" s="45"/>
      <c r="AN445" s="44"/>
      <c r="AO445" s="44"/>
      <c r="AP445" s="44"/>
      <c r="AQ445" s="44"/>
      <c r="AR445" s="44"/>
      <c r="AS445" s="44"/>
      <c r="AT445" s="44"/>
      <c r="AU445" s="44"/>
    </row>
    <row r="446" spans="27:47">
      <c r="AA446" s="44"/>
      <c r="AB446" s="44"/>
      <c r="AC446" s="44"/>
      <c r="AD446" s="44"/>
      <c r="AE446" s="44"/>
      <c r="AG446" s="45"/>
      <c r="AN446" s="44"/>
      <c r="AO446" s="44"/>
      <c r="AP446" s="44"/>
      <c r="AQ446" s="44"/>
      <c r="AR446" s="44"/>
      <c r="AS446" s="44"/>
      <c r="AT446" s="44"/>
      <c r="AU446" s="44"/>
    </row>
    <row r="447" spans="27:47">
      <c r="AA447" s="44"/>
      <c r="AB447" s="44"/>
      <c r="AC447" s="44"/>
      <c r="AD447" s="44"/>
      <c r="AE447" s="44"/>
      <c r="AG447" s="45"/>
      <c r="AN447" s="44"/>
      <c r="AO447" s="44"/>
      <c r="AP447" s="44"/>
      <c r="AQ447" s="44"/>
      <c r="AR447" s="44"/>
      <c r="AS447" s="44"/>
      <c r="AT447" s="44"/>
      <c r="AU447" s="44"/>
    </row>
    <row r="448" spans="27:47">
      <c r="AA448" s="44"/>
      <c r="AB448" s="44"/>
      <c r="AC448" s="44"/>
      <c r="AD448" s="44"/>
      <c r="AE448" s="44"/>
      <c r="AG448" s="45"/>
      <c r="AN448" s="44"/>
      <c r="AO448" s="44"/>
      <c r="AP448" s="44"/>
      <c r="AQ448" s="44"/>
      <c r="AR448" s="44"/>
      <c r="AS448" s="44"/>
      <c r="AT448" s="44"/>
      <c r="AU448" s="44"/>
    </row>
    <row r="449" spans="27:47">
      <c r="AA449" s="44"/>
      <c r="AB449" s="44"/>
      <c r="AC449" s="44"/>
      <c r="AD449" s="44"/>
      <c r="AE449" s="44"/>
      <c r="AG449" s="45"/>
      <c r="AN449" s="44"/>
      <c r="AO449" s="44"/>
      <c r="AP449" s="44"/>
      <c r="AQ449" s="44"/>
      <c r="AR449" s="44"/>
      <c r="AS449" s="44"/>
      <c r="AT449" s="44"/>
      <c r="AU449" s="44"/>
    </row>
    <row r="450" spans="27:47">
      <c r="AA450" s="44"/>
      <c r="AB450" s="44"/>
      <c r="AC450" s="44"/>
      <c r="AD450" s="44"/>
      <c r="AE450" s="44"/>
      <c r="AG450" s="45"/>
      <c r="AN450" s="44"/>
      <c r="AO450" s="44"/>
      <c r="AP450" s="44"/>
      <c r="AQ450" s="44"/>
      <c r="AR450" s="44"/>
      <c r="AS450" s="44"/>
      <c r="AT450" s="44"/>
      <c r="AU450" s="44"/>
    </row>
    <row r="451" spans="27:47">
      <c r="AA451" s="44"/>
      <c r="AB451" s="44"/>
      <c r="AC451" s="44"/>
      <c r="AD451" s="44"/>
      <c r="AE451" s="44"/>
      <c r="AG451" s="45"/>
      <c r="AN451" s="44"/>
      <c r="AO451" s="44"/>
      <c r="AP451" s="44"/>
      <c r="AQ451" s="44"/>
      <c r="AR451" s="44"/>
      <c r="AS451" s="44"/>
      <c r="AT451" s="44"/>
      <c r="AU451" s="44"/>
    </row>
    <row r="452" spans="27:47">
      <c r="AA452" s="44"/>
      <c r="AB452" s="44"/>
      <c r="AC452" s="44"/>
      <c r="AD452" s="44"/>
      <c r="AE452" s="44"/>
      <c r="AG452" s="45"/>
      <c r="AN452" s="44"/>
      <c r="AO452" s="44"/>
      <c r="AP452" s="44"/>
      <c r="AQ452" s="44"/>
      <c r="AR452" s="44"/>
      <c r="AS452" s="44"/>
      <c r="AT452" s="44"/>
      <c r="AU452" s="44"/>
    </row>
    <row r="453" spans="27:47">
      <c r="AA453" s="44"/>
      <c r="AB453" s="44"/>
      <c r="AC453" s="44"/>
      <c r="AD453" s="44"/>
      <c r="AE453" s="44"/>
      <c r="AG453" s="45"/>
      <c r="AN453" s="44"/>
      <c r="AO453" s="44"/>
      <c r="AP453" s="44"/>
      <c r="AQ453" s="44"/>
      <c r="AR453" s="44"/>
      <c r="AS453" s="44"/>
      <c r="AT453" s="44"/>
      <c r="AU453" s="44"/>
    </row>
    <row r="454" spans="27:47">
      <c r="AA454" s="44"/>
      <c r="AB454" s="44"/>
      <c r="AC454" s="44"/>
      <c r="AD454" s="44"/>
      <c r="AE454" s="44"/>
      <c r="AG454" s="45"/>
      <c r="AN454" s="44"/>
      <c r="AO454" s="44"/>
      <c r="AP454" s="44"/>
      <c r="AQ454" s="44"/>
      <c r="AR454" s="44"/>
      <c r="AS454" s="44"/>
      <c r="AT454" s="44"/>
      <c r="AU454" s="44"/>
    </row>
    <row r="455" spans="27:47">
      <c r="AA455" s="44"/>
      <c r="AB455" s="44"/>
      <c r="AC455" s="44"/>
      <c r="AD455" s="44"/>
      <c r="AE455" s="44"/>
      <c r="AG455" s="45"/>
      <c r="AN455" s="44"/>
      <c r="AO455" s="44"/>
      <c r="AP455" s="44"/>
      <c r="AQ455" s="44"/>
      <c r="AR455" s="44"/>
      <c r="AS455" s="44"/>
      <c r="AT455" s="44"/>
      <c r="AU455" s="44"/>
    </row>
    <row r="456" spans="27:47">
      <c r="AA456" s="44"/>
      <c r="AB456" s="44"/>
      <c r="AC456" s="44"/>
      <c r="AD456" s="44"/>
      <c r="AE456" s="44"/>
      <c r="AG456" s="45"/>
      <c r="AN456" s="44"/>
      <c r="AO456" s="44"/>
      <c r="AP456" s="44"/>
      <c r="AQ456" s="44"/>
      <c r="AR456" s="44"/>
      <c r="AS456" s="44"/>
      <c r="AT456" s="44"/>
      <c r="AU456" s="44"/>
    </row>
    <row r="457" spans="27:47">
      <c r="AA457" s="44"/>
      <c r="AB457" s="44"/>
      <c r="AC457" s="44"/>
      <c r="AD457" s="44"/>
      <c r="AE457" s="44"/>
      <c r="AG457" s="45"/>
      <c r="AN457" s="44"/>
      <c r="AO457" s="44"/>
      <c r="AP457" s="44"/>
      <c r="AQ457" s="44"/>
      <c r="AR457" s="44"/>
      <c r="AS457" s="44"/>
      <c r="AT457" s="44"/>
      <c r="AU457" s="44"/>
    </row>
    <row r="458" spans="27:47">
      <c r="AA458" s="44"/>
      <c r="AB458" s="44"/>
      <c r="AC458" s="44"/>
      <c r="AD458" s="44"/>
      <c r="AE458" s="44"/>
      <c r="AG458" s="45"/>
      <c r="AN458" s="44"/>
      <c r="AO458" s="44"/>
      <c r="AP458" s="44"/>
      <c r="AQ458" s="44"/>
      <c r="AR458" s="44"/>
      <c r="AS458" s="44"/>
      <c r="AT458" s="44"/>
      <c r="AU458" s="44"/>
    </row>
    <row r="459" spans="27:47">
      <c r="AA459" s="44"/>
      <c r="AB459" s="44"/>
      <c r="AC459" s="44"/>
      <c r="AD459" s="44"/>
      <c r="AE459" s="44"/>
      <c r="AG459" s="45"/>
      <c r="AN459" s="44"/>
      <c r="AO459" s="44"/>
      <c r="AP459" s="44"/>
      <c r="AQ459" s="44"/>
      <c r="AR459" s="44"/>
      <c r="AS459" s="44"/>
      <c r="AT459" s="44"/>
      <c r="AU459" s="44"/>
    </row>
    <row r="460" spans="27:47">
      <c r="AA460" s="44"/>
      <c r="AB460" s="44"/>
      <c r="AC460" s="44"/>
      <c r="AD460" s="44"/>
      <c r="AE460" s="44"/>
      <c r="AG460" s="45"/>
      <c r="AN460" s="44"/>
      <c r="AO460" s="44"/>
      <c r="AP460" s="44"/>
      <c r="AQ460" s="44"/>
      <c r="AR460" s="44"/>
      <c r="AS460" s="44"/>
      <c r="AT460" s="44"/>
      <c r="AU460" s="44"/>
    </row>
    <row r="461" spans="27:47">
      <c r="AA461" s="44"/>
      <c r="AB461" s="44"/>
      <c r="AC461" s="44"/>
      <c r="AD461" s="44"/>
      <c r="AE461" s="44"/>
      <c r="AG461" s="45"/>
      <c r="AN461" s="44"/>
      <c r="AO461" s="44"/>
      <c r="AP461" s="44"/>
      <c r="AQ461" s="44"/>
      <c r="AR461" s="44"/>
      <c r="AS461" s="44"/>
      <c r="AT461" s="44"/>
      <c r="AU461" s="44"/>
    </row>
    <row r="462" spans="27:47">
      <c r="AA462" s="44"/>
      <c r="AB462" s="44"/>
      <c r="AC462" s="44"/>
      <c r="AD462" s="44"/>
      <c r="AE462" s="44"/>
      <c r="AG462" s="45"/>
      <c r="AN462" s="44"/>
      <c r="AO462" s="44"/>
      <c r="AP462" s="44"/>
      <c r="AQ462" s="44"/>
      <c r="AR462" s="44"/>
      <c r="AS462" s="44"/>
      <c r="AT462" s="44"/>
      <c r="AU462" s="44"/>
    </row>
    <row r="463" spans="27:47">
      <c r="AA463" s="44"/>
      <c r="AB463" s="44"/>
      <c r="AC463" s="44"/>
      <c r="AD463" s="44"/>
      <c r="AE463" s="44"/>
      <c r="AG463" s="45"/>
      <c r="AN463" s="44"/>
      <c r="AO463" s="44"/>
      <c r="AP463" s="44"/>
      <c r="AQ463" s="44"/>
      <c r="AR463" s="44"/>
      <c r="AS463" s="44"/>
      <c r="AT463" s="44"/>
      <c r="AU463" s="44"/>
    </row>
    <row r="464" spans="27:47">
      <c r="AA464" s="44"/>
      <c r="AB464" s="44"/>
      <c r="AC464" s="44"/>
      <c r="AD464" s="44"/>
      <c r="AE464" s="44"/>
      <c r="AG464" s="45"/>
      <c r="AN464" s="44"/>
      <c r="AO464" s="44"/>
      <c r="AP464" s="44"/>
      <c r="AQ464" s="44"/>
      <c r="AR464" s="44"/>
      <c r="AS464" s="44"/>
      <c r="AT464" s="44"/>
      <c r="AU464" s="44"/>
    </row>
    <row r="465" spans="27:50">
      <c r="AA465" s="44"/>
      <c r="AB465" s="44"/>
      <c r="AC465" s="44"/>
      <c r="AD465" s="44"/>
      <c r="AE465" s="44"/>
      <c r="AG465" s="45"/>
      <c r="AN465" s="44"/>
      <c r="AO465" s="44"/>
      <c r="AP465" s="44"/>
      <c r="AQ465" s="44"/>
      <c r="AR465" s="44"/>
      <c r="AS465" s="44"/>
      <c r="AT465" s="44"/>
      <c r="AU465" s="44"/>
    </row>
    <row r="466" spans="27:50">
      <c r="AA466" s="44"/>
      <c r="AB466" s="44"/>
      <c r="AC466" s="44"/>
      <c r="AD466" s="44"/>
      <c r="AE466" s="44"/>
      <c r="AG466" s="45"/>
      <c r="AN466" s="44"/>
      <c r="AO466" s="44"/>
      <c r="AP466" s="44"/>
      <c r="AQ466" s="44"/>
      <c r="AR466" s="44"/>
      <c r="AS466" s="44"/>
      <c r="AT466" s="44"/>
      <c r="AU466" s="44"/>
    </row>
    <row r="467" spans="27:50">
      <c r="AA467" s="44"/>
      <c r="AB467" s="44"/>
      <c r="AC467" s="44"/>
      <c r="AD467" s="44"/>
      <c r="AE467" s="44"/>
      <c r="AG467" s="45"/>
      <c r="AN467" s="44"/>
      <c r="AO467" s="44"/>
      <c r="AP467" s="44"/>
      <c r="AQ467" s="44"/>
      <c r="AR467" s="44"/>
      <c r="AS467" s="44"/>
      <c r="AT467" s="44"/>
      <c r="AU467" s="44"/>
    </row>
    <row r="468" spans="27:50">
      <c r="AA468" s="44"/>
      <c r="AB468" s="44"/>
      <c r="AC468" s="44"/>
      <c r="AD468" s="44"/>
      <c r="AE468" s="44"/>
      <c r="AG468" s="45"/>
      <c r="AN468" s="44"/>
      <c r="AO468" s="44"/>
      <c r="AP468" s="44"/>
      <c r="AQ468" s="44"/>
      <c r="AR468" s="44"/>
      <c r="AS468" s="44"/>
      <c r="AT468" s="44"/>
      <c r="AU468" s="44"/>
    </row>
    <row r="469" spans="27:50">
      <c r="AA469" s="44"/>
      <c r="AB469" s="44"/>
      <c r="AC469" s="44"/>
      <c r="AD469" s="44"/>
      <c r="AE469" s="44"/>
      <c r="AG469" s="45"/>
      <c r="AN469" s="44"/>
      <c r="AO469" s="44"/>
      <c r="AP469" s="44"/>
      <c r="AQ469" s="44"/>
      <c r="AR469" s="44"/>
      <c r="AS469" s="44"/>
      <c r="AT469" s="44"/>
      <c r="AU469" s="44"/>
    </row>
    <row r="470" spans="27:50">
      <c r="AA470" s="44"/>
      <c r="AB470" s="44"/>
      <c r="AC470" s="44"/>
      <c r="AD470" s="44"/>
      <c r="AE470" s="44"/>
      <c r="AG470" s="45"/>
      <c r="AN470" s="44"/>
      <c r="AO470" s="44"/>
      <c r="AP470" s="44"/>
      <c r="AQ470" s="44"/>
      <c r="AR470" s="44"/>
      <c r="AS470" s="44"/>
      <c r="AT470" s="44"/>
      <c r="AU470" s="44"/>
    </row>
    <row r="471" spans="27:50">
      <c r="AA471" s="44"/>
      <c r="AB471" s="44"/>
      <c r="AC471" s="44"/>
      <c r="AD471" s="44"/>
      <c r="AE471" s="44"/>
      <c r="AG471" s="45"/>
      <c r="AN471" s="44"/>
      <c r="AO471" s="44"/>
      <c r="AP471" s="44"/>
      <c r="AQ471" s="44"/>
      <c r="AR471" s="44"/>
      <c r="AS471" s="44"/>
      <c r="AT471" s="44"/>
      <c r="AU471" s="44"/>
    </row>
    <row r="472" spans="27:50">
      <c r="AA472" s="44"/>
      <c r="AB472" s="44"/>
      <c r="AC472" s="44"/>
      <c r="AD472" s="44"/>
      <c r="AE472" s="44"/>
      <c r="AG472" s="45"/>
      <c r="AN472" s="44"/>
      <c r="AO472" s="44"/>
      <c r="AP472" s="44"/>
      <c r="AQ472" s="44"/>
      <c r="AR472" s="44"/>
      <c r="AS472" s="44"/>
      <c r="AT472" s="44"/>
      <c r="AU472" s="44"/>
      <c r="AV472" s="44"/>
      <c r="AW472" s="19"/>
      <c r="AX472" s="134"/>
    </row>
    <row r="473" spans="27:50">
      <c r="AA473" s="44"/>
      <c r="AB473" s="44"/>
      <c r="AC473" s="44"/>
      <c r="AD473" s="44"/>
      <c r="AE473" s="44"/>
      <c r="AG473" s="45"/>
      <c r="AN473" s="44"/>
      <c r="AO473" s="44"/>
      <c r="AP473" s="44"/>
      <c r="AQ473" s="44"/>
      <c r="AR473" s="44"/>
      <c r="AS473" s="44"/>
      <c r="AT473" s="44"/>
      <c r="AU473" s="44"/>
    </row>
    <row r="474" spans="27:50">
      <c r="AA474" s="44"/>
      <c r="AB474" s="44"/>
      <c r="AC474" s="44"/>
      <c r="AD474" s="44"/>
      <c r="AE474" s="44"/>
      <c r="AG474" s="45"/>
      <c r="AN474" s="44"/>
      <c r="AO474" s="44"/>
      <c r="AP474" s="44"/>
      <c r="AQ474" s="44"/>
      <c r="AR474" s="44"/>
      <c r="AS474" s="44"/>
      <c r="AT474" s="44"/>
      <c r="AU474" s="44"/>
    </row>
    <row r="475" spans="27:50">
      <c r="AA475" s="44"/>
      <c r="AB475" s="44"/>
      <c r="AC475" s="44"/>
      <c r="AD475" s="44"/>
      <c r="AE475" s="44"/>
      <c r="AG475" s="45"/>
      <c r="AN475" s="44"/>
      <c r="AO475" s="44"/>
      <c r="AP475" s="44"/>
      <c r="AQ475" s="44"/>
      <c r="AR475" s="44"/>
      <c r="AS475" s="44"/>
      <c r="AT475" s="44"/>
      <c r="AU475" s="44"/>
    </row>
    <row r="476" spans="27:50">
      <c r="AA476" s="44"/>
      <c r="AB476" s="44"/>
      <c r="AC476" s="44"/>
      <c r="AD476" s="44"/>
      <c r="AE476" s="44"/>
      <c r="AG476" s="45"/>
      <c r="AN476" s="44"/>
      <c r="AO476" s="44"/>
      <c r="AP476" s="44"/>
      <c r="AQ476" s="44"/>
      <c r="AR476" s="44"/>
      <c r="AS476" s="44"/>
      <c r="AT476" s="44"/>
      <c r="AU476" s="44"/>
    </row>
    <row r="477" spans="27:50">
      <c r="AA477" s="44"/>
      <c r="AB477" s="44"/>
      <c r="AC477" s="44"/>
      <c r="AD477" s="44"/>
      <c r="AE477" s="44"/>
      <c r="AG477" s="45"/>
      <c r="AN477" s="44"/>
      <c r="AO477" s="44"/>
      <c r="AP477" s="44"/>
      <c r="AQ477" s="44"/>
      <c r="AR477" s="44"/>
      <c r="AS477" s="44"/>
      <c r="AT477" s="44"/>
      <c r="AU477" s="44"/>
    </row>
    <row r="478" spans="27:50">
      <c r="AA478" s="44"/>
      <c r="AB478" s="44"/>
      <c r="AC478" s="44"/>
      <c r="AD478" s="44"/>
      <c r="AE478" s="44"/>
      <c r="AG478" s="45"/>
      <c r="AN478" s="44"/>
      <c r="AO478" s="44"/>
      <c r="AP478" s="44"/>
      <c r="AQ478" s="44"/>
      <c r="AR478" s="44"/>
      <c r="AS478" s="44"/>
      <c r="AT478" s="44"/>
      <c r="AU478" s="44"/>
    </row>
    <row r="479" spans="27:50">
      <c r="AA479" s="44"/>
      <c r="AB479" s="44"/>
      <c r="AC479" s="44"/>
      <c r="AD479" s="44"/>
      <c r="AE479" s="44"/>
      <c r="AG479" s="45"/>
      <c r="AN479" s="44"/>
      <c r="AO479" s="44"/>
      <c r="AP479" s="44"/>
      <c r="AQ479" s="44"/>
      <c r="AR479" s="44"/>
      <c r="AS479" s="44"/>
      <c r="AT479" s="44"/>
      <c r="AU479" s="44"/>
    </row>
    <row r="480" spans="27:50">
      <c r="AA480" s="44"/>
      <c r="AB480" s="44"/>
      <c r="AC480" s="44"/>
      <c r="AD480" s="44"/>
      <c r="AE480" s="44"/>
      <c r="AG480" s="45"/>
      <c r="AN480" s="44"/>
      <c r="AO480" s="44"/>
      <c r="AP480" s="44"/>
      <c r="AQ480" s="44"/>
      <c r="AR480" s="44"/>
      <c r="AS480" s="44"/>
      <c r="AT480" s="44"/>
      <c r="AU480" s="44"/>
    </row>
    <row r="481" spans="27:64">
      <c r="AA481" s="44"/>
      <c r="AB481" s="44"/>
      <c r="AC481" s="44"/>
      <c r="AD481" s="44"/>
      <c r="AE481" s="44"/>
      <c r="AG481" s="45"/>
      <c r="AN481" s="44"/>
      <c r="AO481" s="44"/>
      <c r="AP481" s="44"/>
      <c r="AQ481" s="44"/>
      <c r="AR481" s="44"/>
      <c r="AS481" s="44"/>
      <c r="AT481" s="44"/>
      <c r="AU481" s="44"/>
    </row>
    <row r="482" spans="27:64">
      <c r="AA482" s="44"/>
      <c r="AB482" s="44"/>
      <c r="AC482" s="44"/>
      <c r="AD482" s="44"/>
      <c r="AE482" s="44"/>
      <c r="AG482" s="45"/>
      <c r="AN482" s="44"/>
      <c r="AO482" s="44"/>
      <c r="AP482" s="44"/>
      <c r="AQ482" s="44"/>
      <c r="AR482" s="44"/>
      <c r="AS482" s="44"/>
      <c r="AT482" s="44"/>
      <c r="AU482" s="44"/>
    </row>
    <row r="483" spans="27:64">
      <c r="AA483" s="44"/>
      <c r="AB483" s="44"/>
      <c r="AC483" s="44"/>
      <c r="AD483" s="44"/>
      <c r="AE483" s="44"/>
      <c r="AG483" s="45"/>
      <c r="AN483" s="44"/>
      <c r="AO483" s="44"/>
      <c r="AP483" s="44"/>
      <c r="AQ483" s="44"/>
      <c r="AR483" s="44"/>
      <c r="AS483" s="44"/>
      <c r="AT483" s="44"/>
      <c r="AU483" s="44"/>
    </row>
    <row r="484" spans="27:64">
      <c r="AA484" s="44"/>
      <c r="AB484" s="44"/>
      <c r="AC484" s="44"/>
      <c r="AD484" s="44"/>
      <c r="AE484" s="44"/>
      <c r="AG484" s="45"/>
      <c r="AN484" s="44"/>
      <c r="AO484" s="44"/>
      <c r="AP484" s="44"/>
      <c r="AQ484" s="44"/>
      <c r="AR484" s="44"/>
      <c r="AS484" s="44"/>
      <c r="AT484" s="44"/>
      <c r="AU484" s="44"/>
    </row>
    <row r="485" spans="27:64">
      <c r="AA485" s="44"/>
      <c r="AB485" s="44"/>
      <c r="AC485" s="44"/>
      <c r="AD485" s="44"/>
      <c r="AE485" s="44"/>
      <c r="AG485" s="45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</row>
    <row r="486" spans="27:64">
      <c r="AA486" s="44"/>
      <c r="AB486" s="44"/>
      <c r="AC486" s="44"/>
      <c r="AD486" s="44"/>
      <c r="AE486" s="44"/>
      <c r="AG486" s="45"/>
      <c r="AN486" s="44"/>
      <c r="AO486" s="44"/>
      <c r="AP486" s="44"/>
      <c r="AQ486" s="44"/>
      <c r="AR486" s="44"/>
      <c r="AS486" s="44"/>
      <c r="AT486" s="44"/>
      <c r="AU486" s="44"/>
    </row>
    <row r="487" spans="27:64">
      <c r="AA487" s="44"/>
      <c r="AB487" s="44"/>
      <c r="AC487" s="44"/>
      <c r="AD487" s="44"/>
      <c r="AE487" s="44"/>
      <c r="AG487" s="45"/>
      <c r="AN487" s="44"/>
      <c r="AO487" s="44"/>
      <c r="AP487" s="44"/>
      <c r="AQ487" s="44"/>
      <c r="AR487" s="44"/>
      <c r="AS487" s="44"/>
      <c r="AT487" s="44"/>
      <c r="AU487" s="44"/>
    </row>
    <row r="488" spans="27:64">
      <c r="AA488" s="44"/>
      <c r="AB488" s="44"/>
      <c r="AC488" s="44"/>
      <c r="AD488" s="44"/>
      <c r="AE488" s="44"/>
      <c r="AG488" s="45"/>
      <c r="AN488" s="44"/>
      <c r="AO488" s="44"/>
      <c r="AP488" s="44"/>
      <c r="AQ488" s="44"/>
      <c r="AR488" s="44"/>
      <c r="AS488" s="44"/>
      <c r="AT488" s="44"/>
      <c r="AU488" s="44"/>
    </row>
    <row r="489" spans="27:64">
      <c r="AA489" s="44"/>
      <c r="AB489" s="44"/>
      <c r="AC489" s="44"/>
      <c r="AD489" s="44"/>
      <c r="AE489" s="44"/>
      <c r="AG489" s="45"/>
      <c r="AN489" s="44"/>
      <c r="AO489" s="44"/>
      <c r="AP489" s="44"/>
      <c r="AQ489" s="44"/>
      <c r="AR489" s="44"/>
      <c r="AS489" s="44"/>
      <c r="AT489" s="44"/>
      <c r="AU489" s="44"/>
    </row>
    <row r="490" spans="27:64">
      <c r="AA490" s="44"/>
      <c r="AB490" s="44"/>
      <c r="AC490" s="44"/>
      <c r="AD490" s="44"/>
      <c r="AE490" s="44"/>
      <c r="AG490" s="45"/>
      <c r="AN490" s="44"/>
      <c r="AO490" s="44"/>
      <c r="AP490" s="44"/>
      <c r="AQ490" s="44"/>
      <c r="AR490" s="44"/>
      <c r="AS490" s="44"/>
      <c r="AT490" s="44"/>
      <c r="AU490" s="44"/>
    </row>
    <row r="491" spans="27:64">
      <c r="AA491" s="44"/>
      <c r="AB491" s="44"/>
      <c r="AC491" s="44"/>
      <c r="AD491" s="44"/>
      <c r="AE491" s="44"/>
      <c r="AG491" s="45"/>
      <c r="AN491" s="44"/>
      <c r="AO491" s="44"/>
      <c r="AP491" s="44"/>
      <c r="AQ491" s="44"/>
      <c r="AR491" s="44"/>
      <c r="AS491" s="44"/>
      <c r="AT491" s="44"/>
      <c r="AU491" s="44"/>
    </row>
    <row r="492" spans="27:64">
      <c r="AA492" s="44"/>
      <c r="AB492" s="44"/>
      <c r="AC492" s="44"/>
      <c r="AD492" s="44"/>
      <c r="AE492" s="44"/>
      <c r="AG492" s="45"/>
      <c r="AN492" s="44"/>
      <c r="AO492" s="44"/>
      <c r="AP492" s="44"/>
      <c r="AQ492" s="44"/>
      <c r="AR492" s="44"/>
      <c r="AS492" s="44"/>
      <c r="AT492" s="44"/>
      <c r="AU492" s="44"/>
    </row>
    <row r="493" spans="27:64">
      <c r="AA493" s="44"/>
      <c r="AB493" s="44"/>
      <c r="AC493" s="44"/>
      <c r="AD493" s="44"/>
      <c r="AE493" s="44"/>
      <c r="AG493" s="45"/>
      <c r="AN493" s="44"/>
      <c r="AO493" s="44"/>
      <c r="AP493" s="44"/>
      <c r="AQ493" s="44"/>
      <c r="AR493" s="44"/>
      <c r="AS493" s="44"/>
      <c r="AT493" s="44"/>
      <c r="AU493" s="44"/>
    </row>
    <row r="494" spans="27:64">
      <c r="AA494" s="44"/>
      <c r="AB494" s="44"/>
      <c r="AC494" s="44"/>
      <c r="AD494" s="44"/>
      <c r="AE494" s="44"/>
      <c r="AG494" s="45"/>
      <c r="AN494" s="44"/>
      <c r="AO494" s="44"/>
      <c r="AP494" s="44"/>
      <c r="AQ494" s="44"/>
      <c r="AR494" s="44"/>
      <c r="AS494" s="44"/>
      <c r="AT494" s="44"/>
      <c r="AU494" s="44"/>
    </row>
    <row r="495" spans="27:64">
      <c r="AA495" s="44"/>
      <c r="AB495" s="44"/>
      <c r="AC495" s="44"/>
      <c r="AD495" s="44"/>
      <c r="AE495" s="44"/>
      <c r="AG495" s="45"/>
      <c r="AN495" s="44"/>
      <c r="AO495" s="44"/>
      <c r="AP495" s="44"/>
      <c r="AQ495" s="44"/>
      <c r="AR495" s="44"/>
      <c r="AS495" s="44"/>
      <c r="AT495" s="44"/>
      <c r="AU495" s="44"/>
    </row>
    <row r="496" spans="27:64">
      <c r="AA496" s="44"/>
      <c r="AB496" s="44"/>
      <c r="AC496" s="44"/>
      <c r="AD496" s="44"/>
      <c r="AE496" s="44"/>
      <c r="AG496" s="45"/>
      <c r="AN496" s="44"/>
      <c r="AO496" s="44"/>
      <c r="AP496" s="44"/>
      <c r="AQ496" s="44"/>
      <c r="AR496" s="44"/>
      <c r="AS496" s="44"/>
      <c r="AT496" s="44"/>
      <c r="AU496" s="44"/>
    </row>
    <row r="497" spans="27:47">
      <c r="AA497" s="44"/>
      <c r="AB497" s="44"/>
      <c r="AC497" s="44"/>
      <c r="AD497" s="44"/>
      <c r="AE497" s="44"/>
      <c r="AG497" s="45"/>
      <c r="AN497" s="44"/>
      <c r="AO497" s="44"/>
      <c r="AP497" s="44"/>
      <c r="AQ497" s="44"/>
      <c r="AR497" s="44"/>
      <c r="AS497" s="44"/>
      <c r="AT497" s="44"/>
      <c r="AU497" s="44"/>
    </row>
    <row r="498" spans="27:47">
      <c r="AA498" s="44"/>
      <c r="AB498" s="44"/>
      <c r="AC498" s="44"/>
      <c r="AD498" s="44"/>
      <c r="AE498" s="44"/>
      <c r="AG498" s="45"/>
      <c r="AN498" s="44"/>
      <c r="AO498" s="44"/>
      <c r="AP498" s="44"/>
      <c r="AQ498" s="44"/>
      <c r="AR498" s="44"/>
      <c r="AS498" s="44"/>
      <c r="AT498" s="44"/>
      <c r="AU498" s="44"/>
    </row>
    <row r="499" spans="27:47">
      <c r="AA499" s="44"/>
      <c r="AB499" s="44"/>
      <c r="AC499" s="44"/>
      <c r="AD499" s="44"/>
      <c r="AE499" s="44"/>
      <c r="AG499" s="45"/>
      <c r="AN499" s="44"/>
      <c r="AO499" s="44"/>
      <c r="AP499" s="44"/>
      <c r="AQ499" s="44"/>
      <c r="AR499" s="44"/>
      <c r="AS499" s="44"/>
      <c r="AT499" s="44"/>
      <c r="AU499" s="44"/>
    </row>
    <row r="500" spans="27:47">
      <c r="AA500" s="44"/>
      <c r="AB500" s="44"/>
      <c r="AC500" s="44"/>
      <c r="AD500" s="44"/>
      <c r="AE500" s="44"/>
      <c r="AG500" s="45"/>
      <c r="AN500" s="44"/>
      <c r="AO500" s="44"/>
      <c r="AP500" s="44"/>
      <c r="AQ500" s="44"/>
      <c r="AR500" s="44"/>
      <c r="AS500" s="44"/>
      <c r="AT500" s="44"/>
      <c r="AU500" s="44"/>
    </row>
    <row r="501" spans="27:47">
      <c r="AA501" s="44"/>
      <c r="AB501" s="44"/>
      <c r="AC501" s="44"/>
      <c r="AD501" s="44"/>
      <c r="AE501" s="44"/>
      <c r="AG501" s="45"/>
      <c r="AN501" s="44"/>
      <c r="AO501" s="44"/>
      <c r="AP501" s="44"/>
      <c r="AQ501" s="44"/>
      <c r="AR501" s="44"/>
      <c r="AS501" s="44"/>
      <c r="AT501" s="44"/>
      <c r="AU501" s="44"/>
    </row>
    <row r="502" spans="27:47">
      <c r="AA502" s="44"/>
      <c r="AB502" s="44"/>
      <c r="AC502" s="44"/>
      <c r="AD502" s="44"/>
      <c r="AE502" s="44"/>
      <c r="AG502" s="45"/>
      <c r="AN502" s="44"/>
      <c r="AO502" s="44"/>
      <c r="AP502" s="44"/>
      <c r="AQ502" s="44"/>
      <c r="AR502" s="44"/>
      <c r="AS502" s="44"/>
      <c r="AT502" s="44"/>
      <c r="AU502" s="44"/>
    </row>
    <row r="503" spans="27:47">
      <c r="AA503" s="44"/>
      <c r="AB503" s="44"/>
      <c r="AC503" s="44"/>
      <c r="AD503" s="44"/>
      <c r="AE503" s="44"/>
      <c r="AG503" s="45"/>
      <c r="AN503" s="44"/>
      <c r="AO503" s="44"/>
      <c r="AP503" s="44"/>
      <c r="AQ503" s="44"/>
      <c r="AR503" s="44"/>
      <c r="AS503" s="44"/>
      <c r="AT503" s="44"/>
      <c r="AU503" s="44"/>
    </row>
    <row r="504" spans="27:47">
      <c r="AA504" s="44"/>
      <c r="AB504" s="44"/>
      <c r="AC504" s="44"/>
      <c r="AD504" s="44"/>
      <c r="AE504" s="44"/>
      <c r="AG504" s="45"/>
      <c r="AN504" s="44"/>
      <c r="AO504" s="44"/>
      <c r="AP504" s="44"/>
      <c r="AQ504" s="44"/>
      <c r="AR504" s="44"/>
      <c r="AS504" s="44"/>
      <c r="AT504" s="44"/>
      <c r="AU504" s="44"/>
    </row>
    <row r="505" spans="27:47">
      <c r="AA505" s="44"/>
      <c r="AB505" s="44"/>
      <c r="AC505" s="44"/>
      <c r="AD505" s="44"/>
      <c r="AE505" s="44"/>
      <c r="AG505" s="45"/>
      <c r="AN505" s="44"/>
      <c r="AO505" s="44"/>
      <c r="AP505" s="44"/>
      <c r="AQ505" s="44"/>
      <c r="AR505" s="44"/>
      <c r="AS505" s="44"/>
      <c r="AT505" s="44"/>
      <c r="AU505" s="44"/>
    </row>
    <row r="506" spans="27:47">
      <c r="AA506" s="44"/>
      <c r="AB506" s="44"/>
      <c r="AC506" s="44"/>
      <c r="AD506" s="44"/>
      <c r="AE506" s="44"/>
      <c r="AG506" s="45"/>
      <c r="AN506" s="44"/>
      <c r="AO506" s="44"/>
      <c r="AP506" s="44"/>
      <c r="AQ506" s="44"/>
      <c r="AR506" s="44"/>
      <c r="AS506" s="44"/>
      <c r="AT506" s="44"/>
      <c r="AU506" s="44"/>
    </row>
    <row r="507" spans="27:47">
      <c r="AA507" s="44"/>
      <c r="AB507" s="44"/>
      <c r="AC507" s="44"/>
      <c r="AD507" s="44"/>
      <c r="AE507" s="44"/>
      <c r="AG507" s="45"/>
      <c r="AN507" s="44"/>
      <c r="AO507" s="44"/>
      <c r="AP507" s="44"/>
      <c r="AQ507" s="44"/>
      <c r="AR507" s="44"/>
      <c r="AS507" s="44"/>
      <c r="AT507" s="44"/>
      <c r="AU507" s="44"/>
    </row>
    <row r="508" spans="27:47">
      <c r="AA508" s="44"/>
      <c r="AB508" s="44"/>
      <c r="AC508" s="44"/>
      <c r="AD508" s="44"/>
      <c r="AE508" s="44"/>
      <c r="AG508" s="45"/>
      <c r="AN508" s="44"/>
      <c r="AO508" s="44"/>
      <c r="AP508" s="44"/>
      <c r="AQ508" s="44"/>
      <c r="AR508" s="44"/>
      <c r="AS508" s="44"/>
      <c r="AT508" s="44"/>
      <c r="AU508" s="44"/>
    </row>
    <row r="509" spans="27:47">
      <c r="AA509" s="44"/>
      <c r="AB509" s="44"/>
      <c r="AC509" s="44"/>
      <c r="AD509" s="44"/>
      <c r="AE509" s="44"/>
      <c r="AG509" s="45"/>
      <c r="AN509" s="44"/>
      <c r="AO509" s="44"/>
      <c r="AP509" s="44"/>
      <c r="AQ509" s="44"/>
      <c r="AR509" s="44"/>
      <c r="AS509" s="44"/>
      <c r="AT509" s="44"/>
      <c r="AU509" s="44"/>
    </row>
    <row r="510" spans="27:47">
      <c r="AA510" s="44"/>
      <c r="AB510" s="44"/>
      <c r="AC510" s="44"/>
      <c r="AD510" s="44"/>
      <c r="AE510" s="44"/>
      <c r="AG510" s="45"/>
      <c r="AN510" s="44"/>
      <c r="AO510" s="44"/>
      <c r="AP510" s="44"/>
      <c r="AQ510" s="44"/>
      <c r="AR510" s="44"/>
      <c r="AS510" s="44"/>
      <c r="AT510" s="44"/>
      <c r="AU510" s="44"/>
    </row>
    <row r="511" spans="27:47">
      <c r="AA511" s="44"/>
      <c r="AB511" s="44"/>
      <c r="AC511" s="44"/>
      <c r="AD511" s="44"/>
      <c r="AE511" s="44"/>
      <c r="AG511" s="45"/>
      <c r="AN511" s="44"/>
      <c r="AO511" s="44"/>
      <c r="AP511" s="44"/>
      <c r="AQ511" s="44"/>
      <c r="AR511" s="44"/>
      <c r="AS511" s="44"/>
      <c r="AT511" s="44"/>
      <c r="AU511" s="44"/>
    </row>
    <row r="512" spans="27:47">
      <c r="AA512" s="44"/>
      <c r="AB512" s="44"/>
      <c r="AC512" s="44"/>
      <c r="AD512" s="44"/>
      <c r="AE512" s="44"/>
      <c r="AG512" s="45"/>
      <c r="AN512" s="44"/>
      <c r="AO512" s="44"/>
      <c r="AP512" s="44"/>
      <c r="AQ512" s="44"/>
      <c r="AR512" s="44"/>
      <c r="AS512" s="44"/>
      <c r="AT512" s="44"/>
      <c r="AU512" s="44"/>
    </row>
    <row r="513" spans="27:64">
      <c r="AA513" s="44"/>
      <c r="AB513" s="44"/>
      <c r="AC513" s="44"/>
      <c r="AD513" s="44"/>
      <c r="AE513" s="44"/>
      <c r="AG513" s="45"/>
      <c r="AN513" s="44"/>
      <c r="AO513" s="44"/>
      <c r="AP513" s="44"/>
      <c r="AQ513" s="44"/>
      <c r="AR513" s="44"/>
      <c r="AS513" s="44"/>
      <c r="AT513" s="44"/>
      <c r="AU513" s="44"/>
    </row>
    <row r="514" spans="27:64">
      <c r="AA514" s="44"/>
      <c r="AB514" s="44"/>
      <c r="AC514" s="44"/>
      <c r="AD514" s="44"/>
      <c r="AE514" s="44"/>
      <c r="AG514" s="45"/>
      <c r="AN514" s="44"/>
      <c r="AO514" s="44"/>
      <c r="AP514" s="44"/>
      <c r="AQ514" s="44"/>
      <c r="AR514" s="44"/>
      <c r="AS514" s="44"/>
      <c r="AT514" s="44"/>
      <c r="AU514" s="44"/>
    </row>
    <row r="515" spans="27:64">
      <c r="AA515" s="44"/>
      <c r="AB515" s="44"/>
      <c r="AC515" s="44"/>
      <c r="AD515" s="44"/>
      <c r="AE515" s="44"/>
      <c r="AG515" s="45"/>
      <c r="AN515" s="44"/>
      <c r="AO515" s="44"/>
      <c r="AP515" s="44"/>
      <c r="AQ515" s="44"/>
      <c r="AR515" s="44"/>
      <c r="AS515" s="44"/>
      <c r="AT515" s="44"/>
      <c r="AU515" s="44"/>
      <c r="AV515" s="44"/>
      <c r="AW515" s="19"/>
      <c r="AX515" s="106"/>
    </row>
    <row r="516" spans="27:64">
      <c r="AA516" s="44"/>
      <c r="AB516" s="44"/>
      <c r="AC516" s="44"/>
      <c r="AD516" s="44"/>
      <c r="AE516" s="44"/>
      <c r="AG516" s="45"/>
      <c r="AN516" s="44"/>
      <c r="AO516" s="44"/>
      <c r="AP516" s="44"/>
      <c r="AQ516" s="44"/>
      <c r="AR516" s="44"/>
      <c r="AS516" s="44"/>
      <c r="AT516" s="44"/>
      <c r="AU516" s="44"/>
    </row>
    <row r="517" spans="27:64">
      <c r="AA517" s="44"/>
      <c r="AB517" s="44"/>
      <c r="AC517" s="44"/>
      <c r="AD517" s="44"/>
      <c r="AE517" s="44"/>
      <c r="AG517" s="45"/>
      <c r="AN517" s="44"/>
      <c r="AO517" s="44"/>
      <c r="AP517" s="44"/>
      <c r="AQ517" s="44"/>
      <c r="AR517" s="44"/>
      <c r="AS517" s="44"/>
      <c r="AT517" s="44"/>
      <c r="AU517" s="44"/>
    </row>
    <row r="518" spans="27:64">
      <c r="AA518" s="44"/>
      <c r="AB518" s="44"/>
      <c r="AC518" s="44"/>
      <c r="AD518" s="44"/>
      <c r="AE518" s="44"/>
      <c r="AG518" s="45"/>
      <c r="AN518" s="44"/>
      <c r="AO518" s="44"/>
      <c r="AP518" s="44"/>
      <c r="AQ518" s="44"/>
      <c r="AR518" s="44"/>
      <c r="AS518" s="44"/>
      <c r="AT518" s="44"/>
      <c r="AU518" s="44"/>
      <c r="AV518" s="44"/>
      <c r="AW518" s="19"/>
      <c r="AX518" s="106"/>
    </row>
    <row r="519" spans="27:64">
      <c r="AA519" s="44"/>
      <c r="AB519" s="44"/>
      <c r="AC519" s="44"/>
      <c r="AD519" s="44"/>
      <c r="AE519" s="44"/>
      <c r="AG519" s="45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</row>
    <row r="520" spans="27:64">
      <c r="AA520" s="44"/>
      <c r="AB520" s="44"/>
      <c r="AC520" s="44"/>
      <c r="AD520" s="44"/>
      <c r="AE520" s="44"/>
      <c r="AG520" s="45"/>
      <c r="AN520" s="44"/>
      <c r="AO520" s="44"/>
      <c r="AP520" s="44"/>
      <c r="AQ520" s="44"/>
      <c r="AR520" s="44"/>
      <c r="AS520" s="44"/>
      <c r="AT520" s="44"/>
      <c r="AU520" s="44"/>
    </row>
    <row r="521" spans="27:64">
      <c r="AA521" s="44"/>
      <c r="AB521" s="44"/>
      <c r="AC521" s="44"/>
      <c r="AD521" s="44"/>
      <c r="AE521" s="44"/>
      <c r="AG521" s="45"/>
      <c r="AN521" s="44"/>
      <c r="AO521" s="44"/>
      <c r="AP521" s="44"/>
      <c r="AQ521" s="44"/>
      <c r="AR521" s="44"/>
      <c r="AS521" s="44"/>
      <c r="AT521" s="44"/>
      <c r="AU521" s="44"/>
    </row>
    <row r="522" spans="27:64">
      <c r="AA522" s="44"/>
      <c r="AB522" s="44"/>
      <c r="AC522" s="44"/>
      <c r="AD522" s="44"/>
      <c r="AE522" s="44"/>
      <c r="AG522" s="45"/>
      <c r="AN522" s="44"/>
      <c r="AO522" s="44"/>
      <c r="AP522" s="44"/>
      <c r="AQ522" s="44"/>
      <c r="AR522" s="44"/>
      <c r="AS522" s="44"/>
      <c r="AT522" s="44"/>
      <c r="AU522" s="44"/>
    </row>
    <row r="523" spans="27:64">
      <c r="AA523" s="44"/>
      <c r="AB523" s="44"/>
      <c r="AC523" s="44"/>
      <c r="AD523" s="44"/>
      <c r="AE523" s="44"/>
      <c r="AG523" s="45"/>
      <c r="AN523" s="44"/>
      <c r="AO523" s="44"/>
      <c r="AP523" s="44"/>
      <c r="AQ523" s="44"/>
      <c r="AR523" s="44"/>
      <c r="AS523" s="44"/>
      <c r="AT523" s="44"/>
      <c r="AU523" s="44"/>
    </row>
    <row r="524" spans="27:64">
      <c r="AA524" s="44"/>
      <c r="AB524" s="44"/>
      <c r="AC524" s="44"/>
      <c r="AD524" s="44"/>
      <c r="AE524" s="44"/>
      <c r="AG524" s="45"/>
      <c r="AN524" s="44"/>
      <c r="AO524" s="44"/>
      <c r="AP524" s="44"/>
      <c r="AQ524" s="44"/>
      <c r="AR524" s="44"/>
      <c r="AS524" s="44"/>
      <c r="AT524" s="44"/>
      <c r="AU524" s="44"/>
    </row>
    <row r="525" spans="27:64">
      <c r="AA525" s="44"/>
      <c r="AB525" s="44"/>
      <c r="AC525" s="44"/>
      <c r="AD525" s="44"/>
      <c r="AE525" s="44"/>
      <c r="AG525" s="45"/>
      <c r="AN525" s="44"/>
      <c r="AO525" s="44"/>
      <c r="AP525" s="44"/>
      <c r="AQ525" s="44"/>
      <c r="AR525" s="44"/>
      <c r="AS525" s="44"/>
      <c r="AT525" s="44"/>
      <c r="AU525" s="44"/>
    </row>
    <row r="526" spans="27:64">
      <c r="AA526" s="44"/>
      <c r="AB526" s="44"/>
      <c r="AC526" s="44"/>
      <c r="AD526" s="44"/>
      <c r="AE526" s="44"/>
      <c r="AG526" s="45"/>
      <c r="AN526" s="44"/>
      <c r="AO526" s="44"/>
      <c r="AP526" s="44"/>
      <c r="AQ526" s="44"/>
      <c r="AR526" s="44"/>
      <c r="AS526" s="44"/>
      <c r="AT526" s="44"/>
      <c r="AU526" s="44"/>
    </row>
    <row r="527" spans="27:64">
      <c r="AA527" s="44"/>
      <c r="AB527" s="44"/>
      <c r="AC527" s="44"/>
      <c r="AD527" s="44"/>
      <c r="AE527" s="44"/>
      <c r="AG527" s="45"/>
      <c r="AN527" s="44"/>
      <c r="AO527" s="44"/>
      <c r="AP527" s="44"/>
      <c r="AQ527" s="44"/>
      <c r="AR527" s="44"/>
      <c r="AS527" s="44"/>
      <c r="AT527" s="44"/>
      <c r="AU527" s="44"/>
    </row>
    <row r="528" spans="27:64">
      <c r="AA528" s="44"/>
      <c r="AB528" s="44"/>
      <c r="AC528" s="44"/>
      <c r="AD528" s="44"/>
      <c r="AE528" s="44"/>
      <c r="AG528" s="45"/>
      <c r="AN528" s="44"/>
      <c r="AO528" s="44"/>
      <c r="AP528" s="44"/>
      <c r="AQ528" s="44"/>
      <c r="AR528" s="44"/>
      <c r="AS528" s="44"/>
      <c r="AT528" s="44"/>
      <c r="AU528" s="44"/>
      <c r="AV528" s="44"/>
      <c r="AW528" s="19"/>
      <c r="AX528" s="134"/>
    </row>
    <row r="529" spans="27:64">
      <c r="AA529" s="44"/>
      <c r="AB529" s="44"/>
      <c r="AC529" s="44"/>
      <c r="AD529" s="44"/>
      <c r="AE529" s="44"/>
      <c r="AG529" s="45"/>
      <c r="AN529" s="44"/>
      <c r="AO529" s="44"/>
      <c r="AP529" s="44"/>
      <c r="AQ529" s="44"/>
      <c r="AR529" s="44"/>
      <c r="AS529" s="44"/>
      <c r="AT529" s="44"/>
      <c r="AU529" s="44"/>
    </row>
    <row r="530" spans="27:64">
      <c r="AA530" s="44"/>
      <c r="AB530" s="44"/>
      <c r="AC530" s="44"/>
      <c r="AD530" s="44"/>
      <c r="AE530" s="44"/>
      <c r="AG530" s="45"/>
      <c r="AN530" s="44"/>
      <c r="AO530" s="44"/>
      <c r="AP530" s="44"/>
      <c r="AQ530" s="44"/>
      <c r="AR530" s="44"/>
      <c r="AS530" s="44"/>
      <c r="AT530" s="44"/>
      <c r="AU530" s="44"/>
    </row>
    <row r="531" spans="27:64">
      <c r="AA531" s="44"/>
      <c r="AB531" s="44"/>
      <c r="AC531" s="44"/>
      <c r="AD531" s="44"/>
      <c r="AE531" s="44"/>
      <c r="AG531" s="45"/>
      <c r="AN531" s="44"/>
      <c r="AO531" s="44"/>
      <c r="AP531" s="44"/>
      <c r="AQ531" s="44"/>
      <c r="AR531" s="44"/>
      <c r="AS531" s="44"/>
      <c r="AT531" s="44"/>
      <c r="AU531" s="44"/>
    </row>
    <row r="532" spans="27:64">
      <c r="AA532" s="44"/>
      <c r="AB532" s="44"/>
      <c r="AC532" s="44"/>
      <c r="AD532" s="44"/>
      <c r="AE532" s="44"/>
      <c r="AG532" s="45"/>
      <c r="AN532" s="44"/>
      <c r="AO532" s="44"/>
      <c r="AP532" s="44"/>
      <c r="AQ532" s="44"/>
      <c r="AR532" s="44"/>
      <c r="AS532" s="44"/>
      <c r="AT532" s="44"/>
      <c r="AU532" s="44"/>
    </row>
    <row r="533" spans="27:64">
      <c r="AA533" s="44"/>
      <c r="AB533" s="44"/>
      <c r="AC533" s="44"/>
      <c r="AD533" s="44"/>
      <c r="AE533" s="44"/>
      <c r="AG533" s="45"/>
      <c r="AN533" s="44"/>
      <c r="AO533" s="44"/>
      <c r="AP533" s="44"/>
      <c r="AQ533" s="44"/>
      <c r="AR533" s="44"/>
      <c r="AS533" s="44"/>
      <c r="AT533" s="44"/>
      <c r="AU533" s="44"/>
    </row>
    <row r="534" spans="27:64">
      <c r="AA534" s="44"/>
      <c r="AB534" s="44"/>
      <c r="AC534" s="44"/>
      <c r="AD534" s="44"/>
      <c r="AE534" s="44"/>
      <c r="AG534" s="45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</row>
    <row r="535" spans="27:64">
      <c r="AA535" s="44"/>
      <c r="AB535" s="44"/>
      <c r="AC535" s="44"/>
      <c r="AD535" s="44"/>
      <c r="AE535" s="44"/>
      <c r="AG535" s="45"/>
      <c r="AN535" s="44"/>
      <c r="AO535" s="44"/>
      <c r="AP535" s="44"/>
      <c r="AQ535" s="44"/>
      <c r="AR535" s="44"/>
      <c r="AS535" s="44"/>
      <c r="AT535" s="44"/>
      <c r="AU535" s="44"/>
    </row>
    <row r="536" spans="27:64">
      <c r="AA536" s="44"/>
      <c r="AB536" s="44"/>
      <c r="AC536" s="44"/>
      <c r="AD536" s="44"/>
      <c r="AE536" s="44"/>
      <c r="AG536" s="45"/>
      <c r="AN536" s="44"/>
      <c r="AO536" s="44"/>
      <c r="AP536" s="44"/>
      <c r="AQ536" s="44"/>
      <c r="AR536" s="44"/>
      <c r="AS536" s="44"/>
      <c r="AT536" s="44"/>
      <c r="AU536" s="44"/>
    </row>
    <row r="537" spans="27:64">
      <c r="AA537" s="44"/>
      <c r="AB537" s="44"/>
      <c r="AC537" s="44"/>
      <c r="AD537" s="44"/>
      <c r="AE537" s="44"/>
      <c r="AG537" s="45"/>
      <c r="AN537" s="44"/>
      <c r="AO537" s="44"/>
      <c r="AP537" s="44"/>
      <c r="AQ537" s="44"/>
      <c r="AR537" s="44"/>
      <c r="AS537" s="44"/>
      <c r="AT537" s="44"/>
      <c r="AU537" s="44"/>
    </row>
    <row r="538" spans="27:64">
      <c r="AA538" s="44"/>
      <c r="AB538" s="44"/>
      <c r="AC538" s="44"/>
      <c r="AD538" s="44"/>
      <c r="AE538" s="44"/>
      <c r="AG538" s="45"/>
      <c r="AN538" s="44"/>
      <c r="AO538" s="44"/>
      <c r="AP538" s="44"/>
      <c r="AQ538" s="44"/>
      <c r="AR538" s="44"/>
      <c r="AS538" s="44"/>
      <c r="AT538" s="44"/>
      <c r="AU538" s="44"/>
    </row>
    <row r="539" spans="27:64">
      <c r="AA539" s="44"/>
      <c r="AB539" s="44"/>
      <c r="AC539" s="44"/>
      <c r="AD539" s="44"/>
      <c r="AE539" s="44"/>
      <c r="AG539" s="45"/>
      <c r="AN539" s="44"/>
      <c r="AO539" s="44"/>
      <c r="AP539" s="44"/>
      <c r="AQ539" s="44"/>
      <c r="AR539" s="44"/>
      <c r="AS539" s="44"/>
      <c r="AT539" s="44"/>
      <c r="AU539" s="44"/>
    </row>
    <row r="540" spans="27:64">
      <c r="AA540" s="44"/>
      <c r="AB540" s="44"/>
      <c r="AC540" s="44"/>
      <c r="AD540" s="44"/>
      <c r="AE540" s="44"/>
      <c r="AG540" s="45"/>
      <c r="AN540" s="44"/>
      <c r="AO540" s="44"/>
      <c r="AP540" s="44"/>
      <c r="AQ540" s="44"/>
      <c r="AR540" s="44"/>
      <c r="AS540" s="44"/>
      <c r="AT540" s="44"/>
      <c r="AU540" s="44"/>
    </row>
    <row r="541" spans="27:64">
      <c r="AA541" s="44"/>
      <c r="AB541" s="44"/>
      <c r="AC541" s="44"/>
      <c r="AD541" s="44"/>
      <c r="AE541" s="44"/>
      <c r="AG541" s="45"/>
      <c r="AN541" s="44"/>
      <c r="AO541" s="44"/>
      <c r="AP541" s="44"/>
      <c r="AQ541" s="44"/>
      <c r="AR541" s="44"/>
      <c r="AS541" s="44"/>
      <c r="AT541" s="44"/>
      <c r="AU541" s="44"/>
    </row>
    <row r="542" spans="27:64">
      <c r="AA542" s="44"/>
      <c r="AB542" s="44"/>
      <c r="AC542" s="44"/>
      <c r="AD542" s="44"/>
      <c r="AE542" s="44"/>
      <c r="AG542" s="45"/>
      <c r="AN542" s="44"/>
      <c r="AO542" s="44"/>
      <c r="AP542" s="44"/>
      <c r="AQ542" s="44"/>
      <c r="AR542" s="44"/>
      <c r="AS542" s="44"/>
      <c r="AT542" s="44"/>
      <c r="AU542" s="44"/>
    </row>
    <row r="543" spans="27:64">
      <c r="AA543" s="44"/>
      <c r="AB543" s="44"/>
      <c r="AC543" s="44"/>
      <c r="AD543" s="44"/>
      <c r="AE543" s="44"/>
      <c r="AG543" s="45"/>
      <c r="AN543" s="44"/>
      <c r="AO543" s="44"/>
      <c r="AP543" s="44"/>
      <c r="AQ543" s="44"/>
      <c r="AR543" s="44"/>
      <c r="AS543" s="44"/>
      <c r="AT543" s="44"/>
      <c r="AU543" s="44"/>
    </row>
    <row r="544" spans="27:64">
      <c r="AA544" s="44"/>
      <c r="AB544" s="44"/>
      <c r="AC544" s="44"/>
      <c r="AD544" s="44"/>
      <c r="AE544" s="44"/>
      <c r="AG544" s="45"/>
      <c r="AN544" s="44"/>
      <c r="AO544" s="44"/>
      <c r="AP544" s="44"/>
      <c r="AQ544" s="44"/>
      <c r="AR544" s="44"/>
      <c r="AS544" s="44"/>
      <c r="AT544" s="44"/>
      <c r="AU544" s="44"/>
    </row>
    <row r="545" spans="27:50">
      <c r="AA545" s="44"/>
      <c r="AB545" s="44"/>
      <c r="AC545" s="44"/>
      <c r="AD545" s="44"/>
      <c r="AE545" s="44"/>
      <c r="AG545" s="45"/>
      <c r="AN545" s="44"/>
      <c r="AO545" s="44"/>
      <c r="AP545" s="44"/>
      <c r="AQ545" s="44"/>
      <c r="AR545" s="44"/>
      <c r="AS545" s="44"/>
      <c r="AT545" s="44"/>
      <c r="AU545" s="44"/>
    </row>
    <row r="546" spans="27:50">
      <c r="AA546" s="44"/>
      <c r="AB546" s="44"/>
      <c r="AC546" s="44"/>
      <c r="AD546" s="44"/>
      <c r="AE546" s="44"/>
      <c r="AG546" s="45"/>
      <c r="AN546" s="44"/>
      <c r="AO546" s="44"/>
      <c r="AP546" s="44"/>
      <c r="AQ546" s="44"/>
      <c r="AR546" s="44"/>
      <c r="AS546" s="44"/>
      <c r="AT546" s="44"/>
      <c r="AU546" s="44"/>
    </row>
    <row r="547" spans="27:50">
      <c r="AA547" s="44"/>
      <c r="AB547" s="44"/>
      <c r="AC547" s="44"/>
      <c r="AD547" s="44"/>
      <c r="AE547" s="44"/>
      <c r="AG547" s="45"/>
      <c r="AN547" s="44"/>
      <c r="AO547" s="44"/>
      <c r="AP547" s="44"/>
      <c r="AQ547" s="44"/>
      <c r="AR547" s="44"/>
      <c r="AS547" s="44"/>
      <c r="AT547" s="44"/>
      <c r="AU547" s="44"/>
    </row>
    <row r="548" spans="27:50">
      <c r="AA548" s="44"/>
      <c r="AB548" s="44"/>
      <c r="AC548" s="44"/>
      <c r="AD548" s="44"/>
      <c r="AE548" s="44"/>
      <c r="AG548" s="45"/>
      <c r="AN548" s="44"/>
      <c r="AO548" s="44"/>
      <c r="AP548" s="44"/>
      <c r="AQ548" s="44"/>
      <c r="AR548" s="44"/>
      <c r="AS548" s="44"/>
      <c r="AT548" s="44"/>
      <c r="AU548" s="44"/>
    </row>
    <row r="549" spans="27:50">
      <c r="AA549" s="44"/>
      <c r="AB549" s="44"/>
      <c r="AC549" s="44"/>
      <c r="AD549" s="44"/>
      <c r="AE549" s="44"/>
      <c r="AG549" s="45"/>
      <c r="AN549" s="44"/>
      <c r="AO549" s="44"/>
      <c r="AP549" s="44"/>
      <c r="AQ549" s="44"/>
      <c r="AR549" s="44"/>
      <c r="AS549" s="44"/>
      <c r="AT549" s="44"/>
      <c r="AU549" s="44"/>
    </row>
    <row r="550" spans="27:50">
      <c r="AA550" s="44"/>
      <c r="AB550" s="44"/>
      <c r="AC550" s="44"/>
      <c r="AD550" s="44"/>
      <c r="AE550" s="44"/>
      <c r="AG550" s="45"/>
      <c r="AN550" s="44"/>
      <c r="AO550" s="44"/>
      <c r="AP550" s="44"/>
      <c r="AQ550" s="44"/>
      <c r="AR550" s="44"/>
      <c r="AS550" s="44"/>
      <c r="AT550" s="44"/>
      <c r="AU550" s="44"/>
    </row>
    <row r="551" spans="27:50">
      <c r="AA551" s="44"/>
      <c r="AB551" s="44"/>
      <c r="AC551" s="44"/>
      <c r="AD551" s="44"/>
      <c r="AE551" s="44"/>
      <c r="AG551" s="45"/>
      <c r="AN551" s="44"/>
      <c r="AO551" s="44"/>
      <c r="AP551" s="44"/>
      <c r="AQ551" s="44"/>
      <c r="AR551" s="44"/>
      <c r="AS551" s="44"/>
      <c r="AT551" s="44"/>
      <c r="AU551" s="44"/>
    </row>
    <row r="552" spans="27:50">
      <c r="AA552" s="44"/>
      <c r="AB552" s="44"/>
      <c r="AC552" s="44"/>
      <c r="AD552" s="44"/>
      <c r="AE552" s="44"/>
      <c r="AG552" s="45"/>
      <c r="AN552" s="44"/>
      <c r="AO552" s="44"/>
      <c r="AP552" s="44"/>
      <c r="AQ552" s="44"/>
      <c r="AR552" s="44"/>
      <c r="AS552" s="44"/>
      <c r="AT552" s="44"/>
      <c r="AU552" s="44"/>
    </row>
    <row r="553" spans="27:50">
      <c r="AA553" s="44"/>
      <c r="AB553" s="44"/>
      <c r="AC553" s="44"/>
      <c r="AD553" s="44"/>
      <c r="AE553" s="44"/>
      <c r="AG553" s="45"/>
      <c r="AN553" s="44"/>
      <c r="AO553" s="44"/>
      <c r="AP553" s="44"/>
      <c r="AQ553" s="44"/>
      <c r="AR553" s="44"/>
      <c r="AS553" s="44"/>
      <c r="AT553" s="44"/>
      <c r="AU553" s="44"/>
    </row>
    <row r="554" spans="27:50">
      <c r="AA554" s="44"/>
      <c r="AB554" s="44"/>
      <c r="AC554" s="44"/>
      <c r="AD554" s="44"/>
      <c r="AE554" s="44"/>
      <c r="AG554" s="45"/>
      <c r="AN554" s="44"/>
      <c r="AO554" s="44"/>
      <c r="AP554" s="44"/>
      <c r="AQ554" s="44"/>
      <c r="AR554" s="44"/>
      <c r="AS554" s="44"/>
      <c r="AT554" s="44"/>
      <c r="AU554" s="44"/>
    </row>
    <row r="555" spans="27:50">
      <c r="AA555" s="44"/>
      <c r="AB555" s="44"/>
      <c r="AC555" s="44"/>
      <c r="AD555" s="44"/>
      <c r="AE555" s="44"/>
      <c r="AG555" s="45"/>
      <c r="AN555" s="44"/>
      <c r="AO555" s="44"/>
      <c r="AP555" s="44"/>
      <c r="AQ555" s="44"/>
      <c r="AR555" s="44"/>
      <c r="AS555" s="44"/>
      <c r="AT555" s="44"/>
      <c r="AU555" s="44"/>
    </row>
    <row r="556" spans="27:50">
      <c r="AA556" s="44"/>
      <c r="AB556" s="44"/>
      <c r="AC556" s="44"/>
      <c r="AD556" s="44"/>
      <c r="AE556" s="44"/>
      <c r="AG556" s="45"/>
      <c r="AN556" s="44"/>
      <c r="AO556" s="44"/>
      <c r="AP556" s="44"/>
      <c r="AQ556" s="44"/>
      <c r="AR556" s="44"/>
      <c r="AS556" s="44"/>
      <c r="AT556" s="44"/>
      <c r="AU556" s="44"/>
    </row>
    <row r="557" spans="27:50">
      <c r="AA557" s="44"/>
      <c r="AB557" s="44"/>
      <c r="AC557" s="44"/>
      <c r="AD557" s="44"/>
      <c r="AE557" s="44"/>
      <c r="AG557" s="45"/>
      <c r="AN557" s="44"/>
      <c r="AO557" s="44"/>
      <c r="AP557" s="44"/>
      <c r="AQ557" s="44"/>
      <c r="AR557" s="44"/>
      <c r="AS557" s="44"/>
      <c r="AT557" s="44"/>
      <c r="AU557" s="44"/>
    </row>
    <row r="558" spans="27:50">
      <c r="AA558" s="44"/>
      <c r="AB558" s="44"/>
      <c r="AC558" s="44"/>
      <c r="AD558" s="44"/>
      <c r="AE558" s="44"/>
      <c r="AG558" s="45"/>
      <c r="AN558" s="44"/>
      <c r="AO558" s="44"/>
      <c r="AP558" s="44"/>
      <c r="AQ558" s="44"/>
      <c r="AR558" s="44"/>
      <c r="AS558" s="44"/>
      <c r="AT558" s="44"/>
      <c r="AU558" s="44"/>
    </row>
    <row r="559" spans="27:50">
      <c r="AA559" s="44"/>
      <c r="AB559" s="44"/>
      <c r="AC559" s="44"/>
      <c r="AD559" s="44"/>
      <c r="AE559" s="44"/>
      <c r="AG559" s="45"/>
      <c r="AN559" s="44"/>
      <c r="AO559" s="44"/>
      <c r="AP559" s="44"/>
      <c r="AQ559" s="44"/>
      <c r="AR559" s="44"/>
      <c r="AS559" s="44"/>
      <c r="AT559" s="44"/>
      <c r="AU559" s="44"/>
      <c r="AV559" s="44"/>
      <c r="AW559" s="19"/>
      <c r="AX559" s="106"/>
    </row>
    <row r="560" spans="27:50">
      <c r="AA560" s="44"/>
      <c r="AB560" s="44"/>
      <c r="AC560" s="44"/>
      <c r="AD560" s="44"/>
      <c r="AE560" s="44"/>
      <c r="AG560" s="45"/>
      <c r="AN560" s="44"/>
      <c r="AO560" s="44"/>
      <c r="AP560" s="44"/>
      <c r="AQ560" s="44"/>
      <c r="AR560" s="44"/>
      <c r="AS560" s="44"/>
      <c r="AT560" s="44"/>
      <c r="AU560" s="44"/>
    </row>
    <row r="561" spans="27:47">
      <c r="AA561" s="44"/>
      <c r="AB561" s="44"/>
      <c r="AC561" s="44"/>
      <c r="AD561" s="44"/>
      <c r="AE561" s="44"/>
      <c r="AG561" s="45"/>
      <c r="AN561" s="44"/>
      <c r="AO561" s="44"/>
      <c r="AP561" s="44"/>
      <c r="AQ561" s="44"/>
      <c r="AR561" s="44"/>
      <c r="AS561" s="44"/>
      <c r="AT561" s="44"/>
      <c r="AU561" s="44"/>
    </row>
    <row r="562" spans="27:47">
      <c r="AA562" s="44"/>
      <c r="AB562" s="44"/>
      <c r="AC562" s="44"/>
      <c r="AD562" s="44"/>
      <c r="AE562" s="44"/>
      <c r="AG562" s="45"/>
      <c r="AN562" s="44"/>
      <c r="AO562" s="44"/>
      <c r="AP562" s="44"/>
      <c r="AQ562" s="44"/>
      <c r="AR562" s="44"/>
      <c r="AS562" s="44"/>
      <c r="AT562" s="44"/>
      <c r="AU562" s="44"/>
    </row>
    <row r="563" spans="27:47">
      <c r="AA563" s="44"/>
      <c r="AB563" s="44"/>
      <c r="AC563" s="44"/>
      <c r="AD563" s="44"/>
      <c r="AE563" s="44"/>
      <c r="AG563" s="45"/>
      <c r="AN563" s="44"/>
      <c r="AO563" s="44"/>
      <c r="AP563" s="44"/>
      <c r="AQ563" s="44"/>
      <c r="AR563" s="44"/>
      <c r="AS563" s="44"/>
      <c r="AT563" s="44"/>
      <c r="AU563" s="44"/>
    </row>
    <row r="564" spans="27:47">
      <c r="AA564" s="44"/>
      <c r="AB564" s="44"/>
      <c r="AC564" s="44"/>
      <c r="AD564" s="44"/>
      <c r="AE564" s="44"/>
      <c r="AG564" s="45"/>
      <c r="AN564" s="44"/>
      <c r="AO564" s="44"/>
      <c r="AP564" s="44"/>
      <c r="AQ564" s="44"/>
      <c r="AR564" s="44"/>
      <c r="AS564" s="44"/>
      <c r="AT564" s="44"/>
      <c r="AU564" s="44"/>
    </row>
    <row r="565" spans="27:47">
      <c r="AA565" s="44"/>
      <c r="AB565" s="44"/>
      <c r="AC565" s="44"/>
      <c r="AD565" s="44"/>
      <c r="AE565" s="44"/>
      <c r="AG565" s="45"/>
      <c r="AN565" s="44"/>
      <c r="AO565" s="44"/>
      <c r="AP565" s="44"/>
      <c r="AQ565" s="44"/>
      <c r="AR565" s="44"/>
      <c r="AS565" s="44"/>
      <c r="AT565" s="44"/>
      <c r="AU565" s="44"/>
    </row>
    <row r="566" spans="27:47">
      <c r="AA566" s="44"/>
      <c r="AB566" s="44"/>
      <c r="AC566" s="44"/>
      <c r="AD566" s="44"/>
      <c r="AE566" s="44"/>
      <c r="AG566" s="45"/>
      <c r="AN566" s="44"/>
      <c r="AO566" s="44"/>
      <c r="AP566" s="44"/>
      <c r="AQ566" s="44"/>
      <c r="AR566" s="44"/>
      <c r="AS566" s="44"/>
      <c r="AT566" s="44"/>
      <c r="AU566" s="44"/>
    </row>
    <row r="567" spans="27:47">
      <c r="AA567" s="44"/>
      <c r="AB567" s="44"/>
      <c r="AC567" s="44"/>
      <c r="AD567" s="44"/>
      <c r="AE567" s="44"/>
      <c r="AG567" s="45"/>
      <c r="AN567" s="44"/>
      <c r="AO567" s="44"/>
      <c r="AP567" s="44"/>
      <c r="AQ567" s="44"/>
      <c r="AR567" s="44"/>
      <c r="AS567" s="44"/>
      <c r="AT567" s="44"/>
      <c r="AU567" s="44"/>
    </row>
    <row r="568" spans="27:47">
      <c r="AA568" s="44"/>
      <c r="AB568" s="44"/>
      <c r="AC568" s="44"/>
      <c r="AD568" s="44"/>
      <c r="AE568" s="44"/>
      <c r="AG568" s="45"/>
      <c r="AN568" s="44"/>
      <c r="AO568" s="44"/>
      <c r="AP568" s="44"/>
      <c r="AQ568" s="44"/>
      <c r="AR568" s="44"/>
      <c r="AS568" s="44"/>
      <c r="AT568" s="44"/>
      <c r="AU568" s="44"/>
    </row>
    <row r="569" spans="27:47">
      <c r="AA569" s="44"/>
      <c r="AB569" s="44"/>
      <c r="AC569" s="44"/>
      <c r="AD569" s="44"/>
      <c r="AE569" s="44"/>
      <c r="AG569" s="45"/>
      <c r="AN569" s="44"/>
      <c r="AO569" s="44"/>
      <c r="AP569" s="44"/>
      <c r="AQ569" s="44"/>
      <c r="AR569" s="44"/>
      <c r="AS569" s="44"/>
      <c r="AT569" s="44"/>
      <c r="AU569" s="44"/>
    </row>
    <row r="570" spans="27:47">
      <c r="AA570" s="44"/>
      <c r="AB570" s="44"/>
      <c r="AC570" s="44"/>
      <c r="AD570" s="44"/>
      <c r="AE570" s="44"/>
      <c r="AG570" s="45"/>
      <c r="AN570" s="44"/>
      <c r="AO570" s="44"/>
      <c r="AP570" s="44"/>
      <c r="AQ570" s="44"/>
      <c r="AR570" s="44"/>
      <c r="AS570" s="44"/>
      <c r="AT570" s="44"/>
      <c r="AU570" s="44"/>
    </row>
    <row r="571" spans="27:47">
      <c r="AA571" s="44"/>
      <c r="AB571" s="44"/>
      <c r="AC571" s="44"/>
      <c r="AD571" s="44"/>
      <c r="AE571" s="44"/>
      <c r="AG571" s="45"/>
      <c r="AN571" s="44"/>
      <c r="AO571" s="44"/>
      <c r="AP571" s="44"/>
      <c r="AQ571" s="44"/>
      <c r="AR571" s="44"/>
      <c r="AS571" s="44"/>
      <c r="AT571" s="44"/>
      <c r="AU571" s="44"/>
    </row>
    <row r="572" spans="27:47">
      <c r="AA572" s="44"/>
      <c r="AB572" s="44"/>
      <c r="AC572" s="44"/>
      <c r="AD572" s="44"/>
      <c r="AE572" s="44"/>
      <c r="AG572" s="45"/>
      <c r="AN572" s="44"/>
      <c r="AO572" s="44"/>
      <c r="AP572" s="44"/>
      <c r="AQ572" s="44"/>
      <c r="AR572" s="44"/>
      <c r="AS572" s="44"/>
      <c r="AT572" s="44"/>
      <c r="AU572" s="44"/>
    </row>
    <row r="573" spans="27:47">
      <c r="AA573" s="44"/>
      <c r="AB573" s="44"/>
      <c r="AC573" s="44"/>
      <c r="AD573" s="44"/>
      <c r="AE573" s="44"/>
      <c r="AG573" s="45"/>
      <c r="AN573" s="44"/>
      <c r="AO573" s="44"/>
      <c r="AP573" s="44"/>
      <c r="AQ573" s="44"/>
      <c r="AR573" s="44"/>
      <c r="AS573" s="44"/>
      <c r="AT573" s="44"/>
      <c r="AU573" s="44"/>
    </row>
    <row r="574" spans="27:47">
      <c r="AA574" s="44"/>
      <c r="AB574" s="44"/>
      <c r="AC574" s="44"/>
      <c r="AD574" s="44"/>
      <c r="AE574" s="44"/>
      <c r="AG574" s="45"/>
      <c r="AN574" s="44"/>
      <c r="AO574" s="44"/>
      <c r="AP574" s="44"/>
      <c r="AQ574" s="44"/>
      <c r="AR574" s="44"/>
      <c r="AS574" s="44"/>
      <c r="AT574" s="44"/>
      <c r="AU574" s="44"/>
    </row>
    <row r="575" spans="27:47">
      <c r="AA575" s="44"/>
      <c r="AB575" s="44"/>
      <c r="AC575" s="44"/>
      <c r="AD575" s="44"/>
      <c r="AE575" s="44"/>
      <c r="AG575" s="45"/>
      <c r="AN575" s="44"/>
      <c r="AO575" s="44"/>
      <c r="AP575" s="44"/>
      <c r="AQ575" s="44"/>
      <c r="AR575" s="44"/>
      <c r="AS575" s="44"/>
      <c r="AT575" s="44"/>
      <c r="AU575" s="44"/>
    </row>
    <row r="576" spans="27:47">
      <c r="AA576" s="44"/>
      <c r="AB576" s="44"/>
      <c r="AC576" s="44"/>
      <c r="AD576" s="44"/>
      <c r="AE576" s="44"/>
      <c r="AG576" s="45"/>
      <c r="AN576" s="44"/>
      <c r="AO576" s="44"/>
      <c r="AP576" s="44"/>
      <c r="AQ576" s="44"/>
      <c r="AR576" s="44"/>
      <c r="AS576" s="44"/>
      <c r="AT576" s="44"/>
      <c r="AU576" s="44"/>
    </row>
    <row r="577" spans="27:50">
      <c r="AA577" s="44"/>
      <c r="AB577" s="44"/>
      <c r="AC577" s="44"/>
      <c r="AD577" s="44"/>
      <c r="AE577" s="44"/>
      <c r="AG577" s="45"/>
      <c r="AN577" s="44"/>
      <c r="AO577" s="44"/>
      <c r="AP577" s="44"/>
      <c r="AQ577" s="44"/>
      <c r="AR577" s="44"/>
      <c r="AS577" s="44"/>
      <c r="AT577" s="44"/>
      <c r="AU577" s="44"/>
    </row>
    <row r="578" spans="27:50">
      <c r="AA578" s="44"/>
      <c r="AB578" s="44"/>
      <c r="AC578" s="44"/>
      <c r="AD578" s="44"/>
      <c r="AE578" s="44"/>
      <c r="AG578" s="45"/>
      <c r="AN578" s="44"/>
      <c r="AO578" s="44"/>
      <c r="AP578" s="44"/>
      <c r="AQ578" s="44"/>
      <c r="AR578" s="44"/>
      <c r="AS578" s="44"/>
      <c r="AT578" s="44"/>
      <c r="AU578" s="44"/>
    </row>
    <row r="579" spans="27:50">
      <c r="AA579" s="44"/>
      <c r="AB579" s="44"/>
      <c r="AC579" s="44"/>
      <c r="AD579" s="44"/>
      <c r="AE579" s="44"/>
      <c r="AG579" s="45"/>
      <c r="AN579" s="44"/>
      <c r="AO579" s="44"/>
      <c r="AP579" s="44"/>
      <c r="AQ579" s="44"/>
      <c r="AR579" s="44"/>
      <c r="AS579" s="44"/>
      <c r="AT579" s="44"/>
      <c r="AU579" s="44"/>
      <c r="AV579" s="44"/>
      <c r="AW579" s="19"/>
      <c r="AX579" s="106"/>
    </row>
    <row r="580" spans="27:50">
      <c r="AA580" s="44"/>
      <c r="AB580" s="44"/>
      <c r="AC580" s="44"/>
      <c r="AD580" s="44"/>
      <c r="AE580" s="44"/>
      <c r="AG580" s="45"/>
      <c r="AN580" s="44"/>
      <c r="AO580" s="44"/>
      <c r="AP580" s="44"/>
      <c r="AQ580" s="44"/>
      <c r="AR580" s="44"/>
      <c r="AS580" s="44"/>
      <c r="AT580" s="44"/>
      <c r="AU580" s="44"/>
    </row>
    <row r="581" spans="27:50">
      <c r="AA581" s="44"/>
      <c r="AB581" s="44"/>
      <c r="AC581" s="44"/>
      <c r="AD581" s="44"/>
      <c r="AE581" s="44"/>
      <c r="AG581" s="45"/>
      <c r="AN581" s="44"/>
      <c r="AO581" s="44"/>
      <c r="AP581" s="44"/>
      <c r="AQ581" s="44"/>
      <c r="AR581" s="44"/>
      <c r="AS581" s="44"/>
      <c r="AT581" s="44"/>
      <c r="AU581" s="44"/>
    </row>
    <row r="582" spans="27:50">
      <c r="AA582" s="44"/>
      <c r="AB582" s="44"/>
      <c r="AC582" s="44"/>
      <c r="AD582" s="44"/>
      <c r="AE582" s="44"/>
      <c r="AG582" s="45"/>
      <c r="AN582" s="44"/>
      <c r="AO582" s="44"/>
      <c r="AP582" s="44"/>
      <c r="AQ582" s="44"/>
      <c r="AR582" s="44"/>
      <c r="AS582" s="44"/>
      <c r="AT582" s="44"/>
      <c r="AU582" s="44"/>
    </row>
    <row r="583" spans="27:50">
      <c r="AA583" s="44"/>
      <c r="AB583" s="44"/>
      <c r="AC583" s="44"/>
      <c r="AD583" s="44"/>
      <c r="AE583" s="44"/>
      <c r="AG583" s="45"/>
      <c r="AN583" s="44"/>
      <c r="AO583" s="44"/>
      <c r="AP583" s="44"/>
      <c r="AQ583" s="44"/>
      <c r="AR583" s="44"/>
      <c r="AS583" s="44"/>
      <c r="AT583" s="44"/>
      <c r="AU583" s="44"/>
    </row>
    <row r="584" spans="27:50">
      <c r="AA584" s="44"/>
      <c r="AB584" s="44"/>
      <c r="AC584" s="44"/>
      <c r="AD584" s="44"/>
      <c r="AE584" s="44"/>
      <c r="AG584" s="45"/>
      <c r="AN584" s="44"/>
      <c r="AO584" s="44"/>
      <c r="AP584" s="44"/>
      <c r="AQ584" s="44"/>
      <c r="AR584" s="44"/>
      <c r="AS584" s="44"/>
      <c r="AT584" s="44"/>
      <c r="AU584" s="44"/>
    </row>
    <row r="585" spans="27:50">
      <c r="AA585" s="44"/>
      <c r="AB585" s="44"/>
      <c r="AC585" s="44"/>
      <c r="AD585" s="44"/>
      <c r="AE585" s="44"/>
      <c r="AG585" s="45"/>
      <c r="AN585" s="44"/>
      <c r="AO585" s="44"/>
      <c r="AP585" s="44"/>
      <c r="AQ585" s="44"/>
      <c r="AR585" s="44"/>
      <c r="AS585" s="44"/>
      <c r="AT585" s="44"/>
      <c r="AU585" s="44"/>
    </row>
    <row r="586" spans="27:50">
      <c r="AA586" s="44"/>
      <c r="AB586" s="44"/>
      <c r="AC586" s="44"/>
      <c r="AD586" s="44"/>
      <c r="AE586" s="44"/>
      <c r="AG586" s="45"/>
      <c r="AN586" s="44"/>
      <c r="AO586" s="44"/>
      <c r="AP586" s="44"/>
      <c r="AQ586" s="44"/>
      <c r="AR586" s="44"/>
      <c r="AS586" s="44"/>
      <c r="AT586" s="44"/>
      <c r="AU586" s="44"/>
    </row>
    <row r="587" spans="27:50">
      <c r="AA587" s="44"/>
      <c r="AB587" s="44"/>
      <c r="AC587" s="44"/>
      <c r="AD587" s="44"/>
      <c r="AE587" s="44"/>
      <c r="AG587" s="45"/>
      <c r="AN587" s="44"/>
      <c r="AO587" s="44"/>
      <c r="AP587" s="44"/>
      <c r="AQ587" s="44"/>
      <c r="AR587" s="44"/>
      <c r="AS587" s="44"/>
      <c r="AT587" s="44"/>
      <c r="AU587" s="44"/>
    </row>
    <row r="588" spans="27:50">
      <c r="AA588" s="44"/>
      <c r="AB588" s="44"/>
      <c r="AC588" s="44"/>
      <c r="AD588" s="44"/>
      <c r="AE588" s="44"/>
      <c r="AG588" s="45"/>
      <c r="AN588" s="44"/>
      <c r="AO588" s="44"/>
      <c r="AP588" s="44"/>
      <c r="AQ588" s="44"/>
      <c r="AR588" s="44"/>
      <c r="AS588" s="44"/>
      <c r="AT588" s="44"/>
      <c r="AU588" s="44"/>
    </row>
    <row r="589" spans="27:50">
      <c r="AA589" s="44"/>
      <c r="AB589" s="44"/>
      <c r="AC589" s="44"/>
      <c r="AD589" s="44"/>
      <c r="AE589" s="44"/>
      <c r="AG589" s="45"/>
      <c r="AN589" s="44"/>
      <c r="AO589" s="44"/>
      <c r="AP589" s="44"/>
      <c r="AQ589" s="44"/>
      <c r="AR589" s="44"/>
      <c r="AS589" s="44"/>
      <c r="AT589" s="44"/>
      <c r="AU589" s="44"/>
    </row>
    <row r="590" spans="27:50">
      <c r="AA590" s="44"/>
      <c r="AB590" s="44"/>
      <c r="AC590" s="44"/>
      <c r="AD590" s="44"/>
      <c r="AE590" s="44"/>
      <c r="AG590" s="45"/>
      <c r="AN590" s="44"/>
      <c r="AO590" s="44"/>
      <c r="AP590" s="44"/>
      <c r="AQ590" s="44"/>
      <c r="AR590" s="44"/>
      <c r="AS590" s="44"/>
      <c r="AT590" s="44"/>
      <c r="AU590" s="44"/>
    </row>
    <row r="591" spans="27:50">
      <c r="AA591" s="44"/>
      <c r="AB591" s="44"/>
      <c r="AC591" s="44"/>
      <c r="AD591" s="44"/>
      <c r="AE591" s="44"/>
      <c r="AG591" s="45"/>
      <c r="AN591" s="44"/>
      <c r="AO591" s="44"/>
      <c r="AP591" s="44"/>
      <c r="AQ591" s="44"/>
      <c r="AR591" s="44"/>
      <c r="AS591" s="44"/>
      <c r="AT591" s="44"/>
      <c r="AU591" s="44"/>
      <c r="AV591" s="44"/>
      <c r="AW591" s="19"/>
      <c r="AX591" s="106"/>
    </row>
    <row r="592" spans="27:50">
      <c r="AA592" s="44"/>
      <c r="AB592" s="44"/>
      <c r="AC592" s="44"/>
      <c r="AD592" s="44"/>
      <c r="AE592" s="44"/>
      <c r="AG592" s="45"/>
      <c r="AN592" s="44"/>
      <c r="AO592" s="44"/>
      <c r="AP592" s="44"/>
      <c r="AQ592" s="44"/>
      <c r="AR592" s="44"/>
      <c r="AS592" s="44"/>
      <c r="AT592" s="44"/>
      <c r="AU592" s="44"/>
      <c r="AV592" s="44"/>
      <c r="AW592" s="19"/>
      <c r="AX592" s="106"/>
    </row>
    <row r="593" spans="27:64">
      <c r="AA593" s="44"/>
      <c r="AB593" s="44"/>
      <c r="AC593" s="44"/>
      <c r="AD593" s="44"/>
      <c r="AE593" s="44"/>
      <c r="AG593" s="45"/>
      <c r="AN593" s="44"/>
      <c r="AO593" s="44"/>
      <c r="AP593" s="44"/>
      <c r="AQ593" s="44"/>
      <c r="AR593" s="44"/>
      <c r="AS593" s="44"/>
      <c r="AT593" s="44"/>
      <c r="AU593" s="44"/>
      <c r="AV593" s="44"/>
      <c r="AW593" s="19"/>
      <c r="AX593" s="134"/>
    </row>
    <row r="594" spans="27:64">
      <c r="AA594" s="44"/>
      <c r="AB594" s="44"/>
      <c r="AC594" s="44"/>
      <c r="AD594" s="44"/>
      <c r="AE594" s="44"/>
      <c r="AG594" s="45"/>
      <c r="AN594" s="44"/>
      <c r="AO594" s="44"/>
      <c r="AP594" s="44"/>
      <c r="AQ594" s="44"/>
      <c r="AR594" s="44"/>
      <c r="AS594" s="44"/>
      <c r="AT594" s="44"/>
      <c r="AU594" s="44"/>
      <c r="AV594" s="44"/>
    </row>
    <row r="595" spans="27:64">
      <c r="AA595" s="44"/>
      <c r="AB595" s="44"/>
      <c r="AC595" s="44"/>
      <c r="AD595" s="44"/>
      <c r="AE595" s="44"/>
      <c r="AG595" s="45"/>
      <c r="AN595" s="44"/>
      <c r="AO595" s="44"/>
      <c r="AP595" s="44"/>
      <c r="AQ595" s="44"/>
      <c r="AR595" s="44"/>
      <c r="AS595" s="44"/>
      <c r="AT595" s="44"/>
      <c r="AU595" s="44"/>
    </row>
    <row r="596" spans="27:64">
      <c r="AA596" s="44"/>
      <c r="AB596" s="44"/>
      <c r="AC596" s="44"/>
      <c r="AD596" s="44"/>
      <c r="AE596" s="44"/>
      <c r="AG596" s="45"/>
      <c r="AN596" s="44"/>
      <c r="AO596" s="44"/>
      <c r="AP596" s="44"/>
      <c r="AQ596" s="44"/>
      <c r="AR596" s="44"/>
      <c r="AS596" s="44"/>
      <c r="AT596" s="44"/>
      <c r="AU596" s="44"/>
    </row>
    <row r="597" spans="27:64">
      <c r="AA597" s="44"/>
      <c r="AB597" s="44"/>
      <c r="AC597" s="44"/>
      <c r="AD597" s="44"/>
      <c r="AE597" s="44"/>
      <c r="AG597" s="45"/>
      <c r="AN597" s="44"/>
      <c r="AO597" s="44"/>
      <c r="AP597" s="44"/>
      <c r="AQ597" s="44"/>
      <c r="AR597" s="44"/>
      <c r="AS597" s="44"/>
      <c r="AT597" s="44"/>
      <c r="AU597" s="44"/>
    </row>
    <row r="598" spans="27:64">
      <c r="AA598" s="44"/>
      <c r="AB598" s="44"/>
      <c r="AC598" s="44"/>
      <c r="AD598" s="44"/>
      <c r="AE598" s="44"/>
      <c r="AG598" s="45"/>
      <c r="AN598" s="44"/>
      <c r="AO598" s="44"/>
      <c r="AP598" s="44"/>
      <c r="AQ598" s="44"/>
      <c r="AR598" s="44"/>
      <c r="AS598" s="44"/>
      <c r="AT598" s="44"/>
      <c r="AU598" s="44"/>
    </row>
    <row r="599" spans="27:64">
      <c r="AA599" s="44"/>
      <c r="AB599" s="44"/>
      <c r="AC599" s="44"/>
      <c r="AD599" s="44"/>
      <c r="AE599" s="44"/>
      <c r="AG599" s="45"/>
      <c r="AN599" s="44"/>
      <c r="AO599" s="44"/>
      <c r="AP599" s="44"/>
      <c r="AQ599" s="44"/>
      <c r="AR599" s="44"/>
      <c r="AS599" s="44"/>
      <c r="AT599" s="44"/>
      <c r="AU599" s="44"/>
    </row>
    <row r="600" spans="27:64">
      <c r="AA600" s="44"/>
      <c r="AB600" s="44"/>
      <c r="AC600" s="44"/>
      <c r="AD600" s="44"/>
      <c r="AE600" s="44"/>
      <c r="AG600" s="45"/>
      <c r="AN600" s="44"/>
      <c r="AO600" s="44"/>
      <c r="AP600" s="44"/>
      <c r="AQ600" s="44"/>
      <c r="AR600" s="44"/>
      <c r="AS600" s="44"/>
      <c r="AT600" s="44"/>
      <c r="AU600" s="44"/>
    </row>
    <row r="601" spans="27:64">
      <c r="AA601" s="44"/>
      <c r="AB601" s="44"/>
      <c r="AC601" s="44"/>
      <c r="AD601" s="44"/>
      <c r="AE601" s="44"/>
      <c r="AG601" s="45"/>
      <c r="AN601" s="44"/>
      <c r="AO601" s="44"/>
      <c r="AP601" s="44"/>
      <c r="AQ601" s="44"/>
      <c r="AR601" s="44"/>
      <c r="AS601" s="44"/>
      <c r="AT601" s="44"/>
      <c r="AU601" s="44"/>
    </row>
    <row r="602" spans="27:64">
      <c r="AA602" s="44"/>
      <c r="AB602" s="44"/>
      <c r="AC602" s="44"/>
      <c r="AD602" s="44"/>
      <c r="AE602" s="44"/>
      <c r="AG602" s="45"/>
      <c r="AN602" s="44"/>
      <c r="AO602" s="44"/>
      <c r="AP602" s="44"/>
      <c r="AQ602" s="44"/>
      <c r="AR602" s="44"/>
      <c r="AS602" s="44"/>
      <c r="AT602" s="44"/>
      <c r="AU602" s="44"/>
    </row>
    <row r="603" spans="27:64">
      <c r="AA603" s="44"/>
      <c r="AB603" s="44"/>
      <c r="AC603" s="44"/>
      <c r="AD603" s="44"/>
      <c r="AE603" s="44"/>
      <c r="AG603" s="45"/>
      <c r="AN603" s="44"/>
      <c r="AO603" s="44"/>
      <c r="AP603" s="44"/>
      <c r="AQ603" s="44"/>
      <c r="AR603" s="44"/>
      <c r="AS603" s="44"/>
      <c r="AT603" s="44"/>
      <c r="AU603" s="44"/>
    </row>
    <row r="604" spans="27:64">
      <c r="AA604" s="44"/>
      <c r="AB604" s="44"/>
      <c r="AC604" s="44"/>
      <c r="AD604" s="44"/>
      <c r="AE604" s="44"/>
      <c r="AG604" s="45"/>
      <c r="AN604" s="44"/>
      <c r="AO604" s="44"/>
      <c r="AP604" s="44"/>
      <c r="AQ604" s="44"/>
      <c r="AR604" s="44"/>
      <c r="AS604" s="44"/>
      <c r="AT604" s="44"/>
      <c r="AU604" s="44"/>
    </row>
    <row r="605" spans="27:64">
      <c r="AA605" s="44"/>
      <c r="AB605" s="44"/>
      <c r="AC605" s="44"/>
      <c r="AD605" s="44"/>
      <c r="AE605" s="44"/>
      <c r="AG605" s="45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</row>
    <row r="606" spans="27:64">
      <c r="AA606" s="44"/>
      <c r="AB606" s="44"/>
      <c r="AC606" s="44"/>
      <c r="AD606" s="44"/>
      <c r="AE606" s="44"/>
      <c r="AG606" s="45"/>
      <c r="AN606" s="44"/>
      <c r="AO606" s="44"/>
      <c r="AP606" s="44"/>
      <c r="AQ606" s="44"/>
      <c r="AR606" s="44"/>
      <c r="AS606" s="44"/>
      <c r="AT606" s="44"/>
      <c r="AU606" s="44"/>
    </row>
    <row r="607" spans="27:64">
      <c r="AA607" s="44"/>
      <c r="AB607" s="44"/>
      <c r="AC607" s="44"/>
      <c r="AD607" s="44"/>
      <c r="AE607" s="44"/>
      <c r="AG607" s="45"/>
      <c r="AN607" s="44"/>
      <c r="AO607" s="44"/>
      <c r="AP607" s="44"/>
      <c r="AQ607" s="44"/>
      <c r="AR607" s="44"/>
      <c r="AS607" s="44"/>
      <c r="AT607" s="44"/>
      <c r="AU607" s="44"/>
    </row>
    <row r="608" spans="27:64">
      <c r="AA608" s="44"/>
      <c r="AB608" s="44"/>
      <c r="AC608" s="44"/>
      <c r="AD608" s="44"/>
      <c r="AE608" s="44"/>
      <c r="AG608" s="45"/>
      <c r="AN608" s="44"/>
      <c r="AO608" s="44"/>
      <c r="AP608" s="44"/>
      <c r="AQ608" s="44"/>
      <c r="AR608" s="44"/>
      <c r="AS608" s="44"/>
      <c r="AT608" s="44"/>
      <c r="AU608" s="44"/>
    </row>
    <row r="609" spans="27:64">
      <c r="AA609" s="44"/>
      <c r="AB609" s="44"/>
      <c r="AC609" s="44"/>
      <c r="AD609" s="44"/>
      <c r="AE609" s="44"/>
      <c r="AG609" s="45"/>
      <c r="AN609" s="44"/>
      <c r="AO609" s="44"/>
      <c r="AP609" s="44"/>
      <c r="AQ609" s="44"/>
      <c r="AR609" s="44"/>
      <c r="AS609" s="44"/>
      <c r="AT609" s="44"/>
      <c r="AU609" s="44"/>
    </row>
    <row r="610" spans="27:64">
      <c r="AA610" s="44"/>
      <c r="AB610" s="44"/>
      <c r="AC610" s="44"/>
      <c r="AD610" s="44"/>
      <c r="AE610" s="44"/>
      <c r="AG610" s="45"/>
      <c r="AN610" s="44"/>
      <c r="AO610" s="44"/>
      <c r="AP610" s="44"/>
      <c r="AQ610" s="44"/>
      <c r="AR610" s="44"/>
      <c r="AS610" s="44"/>
      <c r="AT610" s="44"/>
      <c r="AU610" s="44"/>
    </row>
    <row r="611" spans="27:64">
      <c r="AA611" s="44"/>
      <c r="AB611" s="44"/>
      <c r="AC611" s="44"/>
      <c r="AD611" s="44"/>
      <c r="AE611" s="44"/>
      <c r="AG611" s="45"/>
      <c r="AN611" s="44"/>
      <c r="AO611" s="44"/>
      <c r="AP611" s="44"/>
      <c r="AQ611" s="44"/>
      <c r="AR611" s="44"/>
      <c r="AS611" s="44"/>
      <c r="AT611" s="44"/>
      <c r="AU611" s="44"/>
    </row>
    <row r="612" spans="27:64">
      <c r="AA612" s="44"/>
      <c r="AB612" s="44"/>
      <c r="AC612" s="44"/>
      <c r="AD612" s="44"/>
      <c r="AE612" s="44"/>
      <c r="AG612" s="45"/>
      <c r="AN612" s="44"/>
      <c r="AO612" s="44"/>
      <c r="AP612" s="44"/>
      <c r="AQ612" s="44"/>
      <c r="AR612" s="44"/>
      <c r="AS612" s="44"/>
      <c r="AT612" s="44"/>
      <c r="AU612" s="44"/>
    </row>
    <row r="613" spans="27:64">
      <c r="AA613" s="44"/>
      <c r="AB613" s="44"/>
      <c r="AC613" s="44"/>
      <c r="AD613" s="44"/>
      <c r="AE613" s="44"/>
      <c r="AG613" s="45"/>
      <c r="AN613" s="44"/>
      <c r="AO613" s="44"/>
      <c r="AP613" s="44"/>
      <c r="AQ613" s="44"/>
      <c r="AR613" s="44"/>
      <c r="AS613" s="44"/>
      <c r="AT613" s="44"/>
      <c r="AU613" s="44"/>
    </row>
    <row r="614" spans="27:64">
      <c r="AA614" s="44"/>
      <c r="AB614" s="44"/>
      <c r="AC614" s="44"/>
      <c r="AD614" s="44"/>
      <c r="AE614" s="44"/>
      <c r="AG614" s="45"/>
      <c r="AN614" s="44"/>
      <c r="AO614" s="44"/>
      <c r="AP614" s="44"/>
      <c r="AQ614" s="44"/>
      <c r="AR614" s="44"/>
      <c r="AS614" s="44"/>
      <c r="AT614" s="44"/>
      <c r="AU614" s="44"/>
      <c r="AV614" s="44"/>
      <c r="AW614" s="19"/>
      <c r="AX614" s="106"/>
    </row>
    <row r="615" spans="27:64">
      <c r="AA615" s="44"/>
      <c r="AB615" s="44"/>
      <c r="AC615" s="44"/>
      <c r="AD615" s="44"/>
      <c r="AE615" s="44"/>
      <c r="AG615" s="45"/>
      <c r="AN615" s="44"/>
      <c r="AO615" s="44"/>
      <c r="AP615" s="44"/>
      <c r="AQ615" s="44"/>
      <c r="AR615" s="44"/>
      <c r="AS615" s="44"/>
      <c r="AT615" s="44"/>
      <c r="AU615" s="44"/>
    </row>
    <row r="616" spans="27:64">
      <c r="AA616" s="44"/>
      <c r="AB616" s="44"/>
      <c r="AC616" s="44"/>
      <c r="AD616" s="44"/>
      <c r="AE616" s="44"/>
      <c r="AG616" s="45"/>
      <c r="AN616" s="44"/>
      <c r="AO616" s="44"/>
      <c r="AP616" s="44"/>
      <c r="AQ616" s="44"/>
      <c r="AR616" s="44"/>
      <c r="AS616" s="44"/>
      <c r="AT616" s="44"/>
      <c r="AU616" s="44"/>
    </row>
    <row r="617" spans="27:64">
      <c r="AA617" s="44"/>
      <c r="AB617" s="44"/>
      <c r="AC617" s="44"/>
      <c r="AD617" s="44"/>
      <c r="AE617" s="44"/>
      <c r="AG617" s="45"/>
      <c r="AN617" s="44"/>
      <c r="AO617" s="44"/>
      <c r="AP617" s="44"/>
      <c r="AQ617" s="44"/>
      <c r="AR617" s="44"/>
      <c r="AS617" s="44"/>
      <c r="AT617" s="44"/>
      <c r="AU617" s="44"/>
    </row>
    <row r="618" spans="27:64">
      <c r="AA618" s="44"/>
      <c r="AB618" s="44"/>
      <c r="AC618" s="44"/>
      <c r="AD618" s="44"/>
      <c r="AE618" s="44"/>
      <c r="AG618" s="45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13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</row>
    <row r="619" spans="27:64">
      <c r="AA619" s="44"/>
      <c r="AB619" s="44"/>
      <c r="AC619" s="44"/>
      <c r="AD619" s="44"/>
      <c r="AE619" s="44"/>
      <c r="AG619" s="45"/>
      <c r="AN619" s="44"/>
      <c r="AO619" s="44"/>
      <c r="AP619" s="44"/>
      <c r="AQ619" s="44"/>
      <c r="AR619" s="44"/>
      <c r="AS619" s="44"/>
      <c r="AT619" s="44"/>
      <c r="AU619" s="44"/>
    </row>
    <row r="620" spans="27:64">
      <c r="AA620" s="44"/>
      <c r="AB620" s="44"/>
      <c r="AC620" s="44"/>
      <c r="AD620" s="44"/>
      <c r="AE620" s="44"/>
      <c r="AG620" s="45"/>
      <c r="AN620" s="44"/>
      <c r="AO620" s="44"/>
      <c r="AP620" s="44"/>
      <c r="AQ620" s="44"/>
      <c r="AR620" s="44"/>
      <c r="AS620" s="44"/>
      <c r="AT620" s="44"/>
      <c r="AU620" s="44"/>
    </row>
    <row r="621" spans="27:64">
      <c r="AA621" s="44"/>
      <c r="AB621" s="44"/>
      <c r="AC621" s="44"/>
      <c r="AD621" s="44"/>
      <c r="AE621" s="44"/>
      <c r="AG621" s="45"/>
      <c r="AN621" s="44"/>
      <c r="AO621" s="44"/>
      <c r="AP621" s="44"/>
      <c r="AQ621" s="44"/>
      <c r="AR621" s="44"/>
      <c r="AS621" s="44"/>
      <c r="AT621" s="44"/>
      <c r="AU621" s="44"/>
    </row>
    <row r="622" spans="27:64">
      <c r="AA622" s="44"/>
      <c r="AB622" s="44"/>
      <c r="AC622" s="44"/>
      <c r="AD622" s="44"/>
      <c r="AE622" s="44"/>
      <c r="AG622" s="45"/>
      <c r="AN622" s="44"/>
      <c r="AO622" s="44"/>
      <c r="AP622" s="44"/>
      <c r="AQ622" s="44"/>
      <c r="AR622" s="44"/>
      <c r="AS622" s="44"/>
      <c r="AT622" s="44"/>
      <c r="AU622" s="44"/>
    </row>
    <row r="623" spans="27:64">
      <c r="AA623" s="44"/>
      <c r="AB623" s="44"/>
      <c r="AC623" s="44"/>
      <c r="AD623" s="44"/>
      <c r="AE623" s="44"/>
      <c r="AG623" s="45"/>
      <c r="AN623" s="44"/>
      <c r="AO623" s="44"/>
      <c r="AP623" s="44"/>
      <c r="AQ623" s="44"/>
      <c r="AR623" s="44"/>
      <c r="AS623" s="44"/>
      <c r="AT623" s="44"/>
      <c r="AU623" s="44"/>
    </row>
    <row r="624" spans="27:64">
      <c r="AA624" s="44"/>
      <c r="AB624" s="44"/>
      <c r="AC624" s="44"/>
      <c r="AD624" s="44"/>
      <c r="AE624" s="44"/>
      <c r="AG624" s="45"/>
      <c r="AN624" s="44"/>
      <c r="AO624" s="44"/>
      <c r="AP624" s="44"/>
      <c r="AQ624" s="44"/>
      <c r="AR624" s="44"/>
      <c r="AS624" s="44"/>
      <c r="AT624" s="44"/>
      <c r="AU624" s="44"/>
    </row>
    <row r="625" spans="27:64">
      <c r="AA625" s="44"/>
      <c r="AB625" s="44"/>
      <c r="AC625" s="44"/>
      <c r="AD625" s="44"/>
      <c r="AE625" s="44"/>
      <c r="AG625" s="45"/>
      <c r="AN625" s="44"/>
      <c r="AO625" s="44"/>
      <c r="AP625" s="44"/>
      <c r="AQ625" s="44"/>
      <c r="AR625" s="44"/>
      <c r="AS625" s="44"/>
      <c r="AT625" s="44"/>
      <c r="AU625" s="44"/>
    </row>
    <row r="626" spans="27:64">
      <c r="AA626" s="44"/>
      <c r="AB626" s="44"/>
      <c r="AC626" s="44"/>
      <c r="AD626" s="44"/>
      <c r="AE626" s="44"/>
      <c r="AG626" s="45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</row>
    <row r="627" spans="27:64">
      <c r="AA627" s="44"/>
      <c r="AB627" s="44"/>
      <c r="AC627" s="44"/>
      <c r="AD627" s="44"/>
      <c r="AE627" s="44"/>
      <c r="AG627" s="45"/>
      <c r="AN627" s="44"/>
      <c r="AO627" s="44"/>
      <c r="AP627" s="44"/>
      <c r="AQ627" s="44"/>
      <c r="AR627" s="44"/>
      <c r="AS627" s="44"/>
      <c r="AT627" s="44"/>
      <c r="AU627" s="44"/>
    </row>
    <row r="628" spans="27:64">
      <c r="AA628" s="44"/>
      <c r="AB628" s="44"/>
      <c r="AC628" s="44"/>
      <c r="AD628" s="44"/>
      <c r="AE628" s="44"/>
      <c r="AG628" s="45"/>
      <c r="AN628" s="44"/>
      <c r="AO628" s="44"/>
      <c r="AP628" s="44"/>
      <c r="AQ628" s="44"/>
      <c r="AR628" s="44"/>
      <c r="AS628" s="44"/>
      <c r="AT628" s="44"/>
      <c r="AU628" s="44"/>
    </row>
    <row r="629" spans="27:64">
      <c r="AA629" s="44"/>
      <c r="AB629" s="44"/>
      <c r="AC629" s="44"/>
      <c r="AD629" s="44"/>
      <c r="AE629" s="44"/>
      <c r="AG629" s="45"/>
      <c r="AN629" s="44"/>
      <c r="AO629" s="44"/>
      <c r="AP629" s="44"/>
      <c r="AQ629" s="44"/>
      <c r="AR629" s="44"/>
      <c r="AS629" s="44"/>
      <c r="AT629" s="44"/>
      <c r="AU629" s="44"/>
    </row>
    <row r="630" spans="27:64">
      <c r="AA630" s="44"/>
      <c r="AB630" s="44"/>
      <c r="AC630" s="44"/>
      <c r="AD630" s="44"/>
      <c r="AE630" s="44"/>
      <c r="AG630" s="45"/>
      <c r="AN630" s="44"/>
      <c r="AO630" s="44"/>
      <c r="AP630" s="44"/>
      <c r="AQ630" s="44"/>
      <c r="AR630" s="44"/>
      <c r="AS630" s="44"/>
      <c r="AT630" s="44"/>
      <c r="AU630" s="44"/>
    </row>
    <row r="631" spans="27:64">
      <c r="AA631" s="44"/>
      <c r="AB631" s="44"/>
      <c r="AC631" s="44"/>
      <c r="AD631" s="44"/>
      <c r="AE631" s="44"/>
      <c r="AG631" s="45"/>
      <c r="AN631" s="44"/>
      <c r="AO631" s="44"/>
      <c r="AP631" s="44"/>
      <c r="AQ631" s="44"/>
      <c r="AR631" s="44"/>
      <c r="AS631" s="44"/>
      <c r="AT631" s="44"/>
      <c r="AU631" s="44"/>
    </row>
    <row r="632" spans="27:64">
      <c r="AA632" s="44"/>
      <c r="AB632" s="44"/>
      <c r="AC632" s="44"/>
      <c r="AD632" s="44"/>
      <c r="AE632" s="44"/>
      <c r="AG632" s="45"/>
      <c r="AN632" s="44"/>
      <c r="AO632" s="44"/>
      <c r="AP632" s="44"/>
      <c r="AQ632" s="44"/>
      <c r="AR632" s="44"/>
      <c r="AS632" s="44"/>
      <c r="AT632" s="44"/>
      <c r="AU632" s="44"/>
    </row>
    <row r="633" spans="27:64">
      <c r="AA633" s="44"/>
      <c r="AB633" s="44"/>
      <c r="AC633" s="44"/>
      <c r="AD633" s="44"/>
      <c r="AE633" s="44"/>
      <c r="AG633" s="45"/>
      <c r="AN633" s="44"/>
      <c r="AO633" s="44"/>
      <c r="AP633" s="44"/>
      <c r="AQ633" s="44"/>
      <c r="AR633" s="44"/>
      <c r="AS633" s="44"/>
      <c r="AT633" s="44"/>
      <c r="AU633" s="44"/>
    </row>
    <row r="634" spans="27:64">
      <c r="AA634" s="44"/>
      <c r="AB634" s="44"/>
      <c r="AC634" s="44"/>
      <c r="AD634" s="44"/>
      <c r="AE634" s="44"/>
      <c r="AG634" s="45"/>
      <c r="AN634" s="44"/>
      <c r="AO634" s="44"/>
      <c r="AP634" s="44"/>
      <c r="AQ634" s="44"/>
      <c r="AR634" s="44"/>
      <c r="AS634" s="44"/>
      <c r="AT634" s="44"/>
      <c r="AU634" s="44"/>
    </row>
    <row r="635" spans="27:64">
      <c r="AA635" s="44"/>
      <c r="AB635" s="44"/>
      <c r="AC635" s="44"/>
      <c r="AD635" s="44"/>
      <c r="AE635" s="44"/>
      <c r="AG635" s="45"/>
      <c r="AN635" s="44"/>
      <c r="AO635" s="44"/>
      <c r="AP635" s="44"/>
      <c r="AQ635" s="44"/>
      <c r="AR635" s="44"/>
      <c r="AS635" s="44"/>
      <c r="AT635" s="44"/>
      <c r="AU635" s="44"/>
    </row>
    <row r="636" spans="27:64">
      <c r="AA636" s="44"/>
      <c r="AB636" s="44"/>
      <c r="AC636" s="44"/>
      <c r="AD636" s="44"/>
      <c r="AE636" s="44"/>
      <c r="AG636" s="45"/>
      <c r="AN636" s="44"/>
      <c r="AO636" s="44"/>
      <c r="AP636" s="44"/>
      <c r="AQ636" s="44"/>
      <c r="AR636" s="44"/>
      <c r="AS636" s="44"/>
      <c r="AT636" s="44"/>
      <c r="AU636" s="44"/>
    </row>
    <row r="637" spans="27:64">
      <c r="AA637" s="44"/>
      <c r="AB637" s="44"/>
      <c r="AC637" s="44"/>
      <c r="AD637" s="44"/>
      <c r="AE637" s="44"/>
      <c r="AG637" s="45"/>
      <c r="AN637" s="44"/>
      <c r="AO637" s="44"/>
      <c r="AP637" s="44"/>
      <c r="AQ637" s="44"/>
      <c r="AR637" s="44"/>
      <c r="AS637" s="44"/>
      <c r="AT637" s="44"/>
      <c r="AU637" s="44"/>
    </row>
    <row r="638" spans="27:64">
      <c r="AA638" s="44"/>
      <c r="AB638" s="44"/>
      <c r="AC638" s="44"/>
      <c r="AD638" s="44"/>
      <c r="AE638" s="44"/>
      <c r="AG638" s="45"/>
      <c r="AN638" s="44"/>
      <c r="AO638" s="44"/>
      <c r="AP638" s="44"/>
      <c r="AQ638" s="44"/>
      <c r="AR638" s="44"/>
      <c r="AS638" s="44"/>
      <c r="AT638" s="44"/>
      <c r="AU638" s="44"/>
    </row>
    <row r="639" spans="27:64">
      <c r="AA639" s="44"/>
      <c r="AB639" s="44"/>
      <c r="AC639" s="44"/>
      <c r="AD639" s="44"/>
      <c r="AE639" s="44"/>
      <c r="AG639" s="45"/>
      <c r="AN639" s="44"/>
      <c r="AO639" s="44"/>
      <c r="AP639" s="44"/>
      <c r="AQ639" s="44"/>
      <c r="AR639" s="44"/>
      <c r="AS639" s="44"/>
      <c r="AT639" s="44"/>
      <c r="AU639" s="44"/>
    </row>
    <row r="640" spans="27:64">
      <c r="AA640" s="44"/>
      <c r="AB640" s="44"/>
      <c r="AC640" s="44"/>
      <c r="AD640" s="44"/>
      <c r="AE640" s="44"/>
      <c r="AG640" s="45"/>
      <c r="AN640" s="44"/>
      <c r="AO640" s="44"/>
      <c r="AP640" s="44"/>
      <c r="AQ640" s="44"/>
      <c r="AR640" s="44"/>
      <c r="AS640" s="44"/>
      <c r="AT640" s="44"/>
      <c r="AU640" s="44"/>
      <c r="AV640" s="44"/>
      <c r="AW640" s="19"/>
      <c r="AX640" s="106"/>
    </row>
    <row r="641" spans="27:47">
      <c r="AA641" s="44"/>
      <c r="AB641" s="44"/>
      <c r="AC641" s="44"/>
      <c r="AD641" s="44"/>
      <c r="AE641" s="44"/>
      <c r="AG641" s="45"/>
      <c r="AN641" s="44"/>
      <c r="AO641" s="44"/>
      <c r="AP641" s="44"/>
      <c r="AQ641" s="44"/>
      <c r="AR641" s="44"/>
      <c r="AS641" s="44"/>
      <c r="AT641" s="44"/>
      <c r="AU641" s="44"/>
    </row>
    <row r="642" spans="27:47">
      <c r="AA642" s="44"/>
      <c r="AB642" s="44"/>
      <c r="AC642" s="44"/>
      <c r="AD642" s="44"/>
      <c r="AE642" s="44"/>
      <c r="AG642" s="45"/>
      <c r="AN642" s="44"/>
      <c r="AO642" s="44"/>
      <c r="AP642" s="44"/>
      <c r="AQ642" s="44"/>
      <c r="AR642" s="44"/>
      <c r="AS642" s="44"/>
      <c r="AT642" s="44"/>
      <c r="AU642" s="44"/>
    </row>
    <row r="643" spans="27:47">
      <c r="AA643" s="44"/>
      <c r="AB643" s="44"/>
      <c r="AC643" s="44"/>
      <c r="AD643" s="44"/>
      <c r="AE643" s="44"/>
      <c r="AG643" s="45"/>
      <c r="AN643" s="44"/>
      <c r="AO643" s="44"/>
      <c r="AP643" s="44"/>
      <c r="AQ643" s="44"/>
      <c r="AR643" s="44"/>
      <c r="AS643" s="44"/>
      <c r="AT643" s="44"/>
      <c r="AU643" s="44"/>
    </row>
    <row r="644" spans="27:47">
      <c r="AA644" s="44"/>
      <c r="AB644" s="44"/>
      <c r="AC644" s="44"/>
      <c r="AD644" s="44"/>
      <c r="AE644" s="44"/>
      <c r="AG644" s="45"/>
      <c r="AN644" s="44"/>
      <c r="AO644" s="44"/>
      <c r="AP644" s="44"/>
      <c r="AQ644" s="44"/>
      <c r="AR644" s="44"/>
      <c r="AS644" s="44"/>
      <c r="AT644" s="44"/>
      <c r="AU644" s="44"/>
    </row>
    <row r="645" spans="27:47">
      <c r="AA645" s="44"/>
      <c r="AB645" s="44"/>
      <c r="AC645" s="44"/>
      <c r="AD645" s="44"/>
      <c r="AE645" s="44"/>
      <c r="AG645" s="45"/>
      <c r="AN645" s="44"/>
      <c r="AO645" s="44"/>
      <c r="AP645" s="44"/>
      <c r="AQ645" s="44"/>
      <c r="AR645" s="44"/>
      <c r="AS645" s="44"/>
      <c r="AT645" s="44"/>
      <c r="AU645" s="44"/>
    </row>
    <row r="646" spans="27:47">
      <c r="AA646" s="44"/>
      <c r="AB646" s="44"/>
      <c r="AC646" s="44"/>
      <c r="AD646" s="44"/>
      <c r="AE646" s="44"/>
      <c r="AG646" s="45"/>
      <c r="AN646" s="44"/>
      <c r="AO646" s="44"/>
      <c r="AP646" s="44"/>
      <c r="AQ646" s="44"/>
      <c r="AR646" s="44"/>
      <c r="AS646" s="44"/>
      <c r="AT646" s="44"/>
      <c r="AU646" s="44"/>
    </row>
    <row r="647" spans="27:47">
      <c r="AA647" s="44"/>
      <c r="AB647" s="44"/>
      <c r="AC647" s="44"/>
      <c r="AD647" s="44"/>
      <c r="AE647" s="44"/>
      <c r="AG647" s="45"/>
      <c r="AN647" s="44"/>
      <c r="AO647" s="44"/>
      <c r="AP647" s="44"/>
      <c r="AQ647" s="44"/>
      <c r="AR647" s="44"/>
      <c r="AS647" s="44"/>
      <c r="AT647" s="44"/>
      <c r="AU647" s="44"/>
    </row>
    <row r="648" spans="27:47">
      <c r="AA648" s="44"/>
      <c r="AB648" s="44"/>
      <c r="AC648" s="44"/>
      <c r="AD648" s="44"/>
      <c r="AE648" s="44"/>
      <c r="AG648" s="45"/>
      <c r="AN648" s="44"/>
      <c r="AO648" s="44"/>
      <c r="AP648" s="44"/>
      <c r="AQ648" s="44"/>
      <c r="AR648" s="44"/>
      <c r="AS648" s="44"/>
      <c r="AT648" s="44"/>
      <c r="AU648" s="44"/>
    </row>
    <row r="649" spans="27:47">
      <c r="AA649" s="44"/>
      <c r="AB649" s="44"/>
      <c r="AC649" s="44"/>
      <c r="AD649" s="44"/>
      <c r="AE649" s="44"/>
      <c r="AG649" s="45"/>
      <c r="AN649" s="44"/>
      <c r="AO649" s="44"/>
      <c r="AP649" s="44"/>
      <c r="AQ649" s="44"/>
      <c r="AR649" s="44"/>
      <c r="AS649" s="44"/>
      <c r="AT649" s="44"/>
      <c r="AU649" s="44"/>
    </row>
    <row r="650" spans="27:47">
      <c r="AA650" s="44"/>
      <c r="AB650" s="44"/>
      <c r="AC650" s="44"/>
      <c r="AD650" s="44"/>
      <c r="AE650" s="44"/>
      <c r="AG650" s="45"/>
      <c r="AN650" s="44"/>
      <c r="AO650" s="44"/>
      <c r="AP650" s="44"/>
      <c r="AQ650" s="44"/>
      <c r="AR650" s="44"/>
      <c r="AS650" s="44"/>
      <c r="AT650" s="44"/>
      <c r="AU650" s="44"/>
    </row>
    <row r="651" spans="27:47">
      <c r="AA651" s="44"/>
      <c r="AB651" s="44"/>
      <c r="AC651" s="44"/>
      <c r="AD651" s="44"/>
      <c r="AE651" s="44"/>
      <c r="AG651" s="45"/>
      <c r="AN651" s="44"/>
      <c r="AO651" s="44"/>
      <c r="AP651" s="44"/>
      <c r="AQ651" s="44"/>
      <c r="AR651" s="44"/>
      <c r="AS651" s="44"/>
      <c r="AT651" s="44"/>
      <c r="AU651" s="44"/>
    </row>
    <row r="652" spans="27:47">
      <c r="AA652" s="44"/>
      <c r="AB652" s="44"/>
      <c r="AC652" s="44"/>
      <c r="AD652" s="44"/>
      <c r="AE652" s="44"/>
      <c r="AG652" s="45"/>
      <c r="AN652" s="44"/>
      <c r="AO652" s="44"/>
      <c r="AP652" s="44"/>
      <c r="AQ652" s="44"/>
      <c r="AR652" s="44"/>
      <c r="AS652" s="44"/>
      <c r="AT652" s="44"/>
      <c r="AU652" s="44"/>
    </row>
    <row r="653" spans="27:47">
      <c r="AA653" s="44"/>
      <c r="AB653" s="44"/>
      <c r="AC653" s="44"/>
      <c r="AD653" s="44"/>
      <c r="AE653" s="44"/>
      <c r="AG653" s="45"/>
      <c r="AN653" s="44"/>
      <c r="AO653" s="44"/>
      <c r="AP653" s="44"/>
      <c r="AQ653" s="44"/>
      <c r="AR653" s="44"/>
      <c r="AS653" s="44"/>
      <c r="AT653" s="44"/>
      <c r="AU653" s="44"/>
    </row>
    <row r="654" spans="27:47">
      <c r="AA654" s="44"/>
      <c r="AB654" s="44"/>
      <c r="AC654" s="44"/>
      <c r="AD654" s="44"/>
      <c r="AE654" s="44"/>
      <c r="AG654" s="45"/>
      <c r="AN654" s="44"/>
      <c r="AO654" s="44"/>
      <c r="AP654" s="44"/>
      <c r="AQ654" s="44"/>
      <c r="AR654" s="44"/>
      <c r="AS654" s="44"/>
      <c r="AT654" s="44"/>
      <c r="AU654" s="44"/>
    </row>
    <row r="655" spans="27:47">
      <c r="AA655" s="44"/>
      <c r="AB655" s="44"/>
      <c r="AC655" s="44"/>
      <c r="AD655" s="44"/>
      <c r="AE655" s="44"/>
      <c r="AG655" s="45"/>
      <c r="AN655" s="44"/>
      <c r="AO655" s="44"/>
      <c r="AP655" s="44"/>
      <c r="AQ655" s="44"/>
      <c r="AR655" s="44"/>
      <c r="AS655" s="44"/>
      <c r="AT655" s="44"/>
      <c r="AU655" s="44"/>
    </row>
    <row r="656" spans="27:47">
      <c r="AA656" s="44"/>
      <c r="AB656" s="44"/>
      <c r="AC656" s="44"/>
      <c r="AD656" s="44"/>
      <c r="AE656" s="44"/>
      <c r="AG656" s="45"/>
      <c r="AN656" s="44"/>
      <c r="AO656" s="44"/>
      <c r="AP656" s="44"/>
      <c r="AQ656" s="44"/>
      <c r="AR656" s="44"/>
      <c r="AS656" s="44"/>
      <c r="AT656" s="44"/>
      <c r="AU656" s="44"/>
    </row>
    <row r="657" spans="27:64">
      <c r="AA657" s="44"/>
      <c r="AB657" s="44"/>
      <c r="AC657" s="44"/>
      <c r="AD657" s="44"/>
      <c r="AE657" s="44"/>
      <c r="AG657" s="45"/>
      <c r="AN657" s="44"/>
      <c r="AO657" s="44"/>
      <c r="AP657" s="44"/>
      <c r="AQ657" s="44"/>
      <c r="AR657" s="44"/>
      <c r="AS657" s="44"/>
      <c r="AT657" s="44"/>
      <c r="AU657" s="44"/>
    </row>
    <row r="658" spans="27:64">
      <c r="AA658" s="44"/>
      <c r="AB658" s="44"/>
      <c r="AC658" s="44"/>
      <c r="AD658" s="44"/>
      <c r="AE658" s="44"/>
      <c r="AG658" s="45"/>
      <c r="AN658" s="44"/>
      <c r="AO658" s="44"/>
      <c r="AP658" s="44"/>
      <c r="AQ658" s="44"/>
      <c r="AR658" s="44"/>
      <c r="AS658" s="44"/>
      <c r="AT658" s="44"/>
      <c r="AU658" s="44"/>
    </row>
    <row r="659" spans="27:64">
      <c r="AA659" s="44"/>
      <c r="AB659" s="44"/>
      <c r="AC659" s="44"/>
      <c r="AD659" s="44"/>
      <c r="AE659" s="44"/>
      <c r="AG659" s="45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</row>
    <row r="660" spans="27:64">
      <c r="AA660" s="44"/>
      <c r="AB660" s="44"/>
      <c r="AC660" s="44"/>
      <c r="AD660" s="44"/>
      <c r="AE660" s="44"/>
      <c r="AG660" s="45"/>
      <c r="AN660" s="44"/>
      <c r="AO660" s="44"/>
      <c r="AP660" s="44"/>
      <c r="AQ660" s="44"/>
      <c r="AR660" s="44"/>
      <c r="AS660" s="44"/>
      <c r="AT660" s="44"/>
      <c r="AU660" s="44"/>
    </row>
    <row r="661" spans="27:64">
      <c r="AA661" s="44"/>
      <c r="AB661" s="44"/>
      <c r="AC661" s="44"/>
      <c r="AD661" s="44"/>
      <c r="AE661" s="44"/>
      <c r="AG661" s="45"/>
      <c r="AN661" s="44"/>
      <c r="AO661" s="44"/>
      <c r="AP661" s="44"/>
      <c r="AQ661" s="44"/>
      <c r="AR661" s="44"/>
      <c r="AS661" s="44"/>
      <c r="AT661" s="44"/>
      <c r="AU661" s="44"/>
    </row>
    <row r="662" spans="27:64">
      <c r="AA662" s="44"/>
      <c r="AB662" s="44"/>
      <c r="AC662" s="44"/>
      <c r="AD662" s="44"/>
      <c r="AE662" s="44"/>
      <c r="AG662" s="45"/>
      <c r="AN662" s="44"/>
      <c r="AO662" s="44"/>
      <c r="AP662" s="44"/>
      <c r="AQ662" s="44"/>
      <c r="AR662" s="44"/>
      <c r="AS662" s="44"/>
      <c r="AT662" s="44"/>
      <c r="AU662" s="44"/>
    </row>
    <row r="663" spans="27:64">
      <c r="AA663" s="44"/>
      <c r="AB663" s="44"/>
      <c r="AC663" s="44"/>
      <c r="AD663" s="44"/>
      <c r="AE663" s="44"/>
      <c r="AG663" s="45"/>
      <c r="AN663" s="44"/>
      <c r="AO663" s="44"/>
      <c r="AP663" s="44"/>
      <c r="AQ663" s="44"/>
      <c r="AR663" s="44"/>
      <c r="AS663" s="44"/>
      <c r="AT663" s="44"/>
      <c r="AU663" s="44"/>
    </row>
    <row r="664" spans="27:64">
      <c r="AA664" s="44"/>
      <c r="AB664" s="44"/>
      <c r="AC664" s="44"/>
      <c r="AD664" s="44"/>
      <c r="AE664" s="44"/>
      <c r="AG664" s="45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13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</row>
    <row r="665" spans="27:64">
      <c r="AA665" s="44"/>
      <c r="AB665" s="44"/>
      <c r="AC665" s="44"/>
      <c r="AD665" s="44"/>
      <c r="AE665" s="44"/>
      <c r="AG665" s="45"/>
      <c r="AN665" s="44"/>
      <c r="AO665" s="44"/>
      <c r="AP665" s="44"/>
      <c r="AQ665" s="44"/>
      <c r="AR665" s="44"/>
      <c r="AS665" s="44"/>
      <c r="AT665" s="44"/>
      <c r="AU665" s="44"/>
    </row>
    <row r="666" spans="27:64">
      <c r="AA666" s="44"/>
      <c r="AB666" s="44"/>
      <c r="AC666" s="44"/>
      <c r="AD666" s="44"/>
      <c r="AE666" s="44"/>
      <c r="AG666" s="45"/>
      <c r="AN666" s="44"/>
      <c r="AO666" s="44"/>
      <c r="AP666" s="44"/>
      <c r="AQ666" s="44"/>
      <c r="AR666" s="44"/>
      <c r="AS666" s="44"/>
      <c r="AT666" s="44"/>
      <c r="AU666" s="44"/>
    </row>
    <row r="667" spans="27:64">
      <c r="AA667" s="44"/>
      <c r="AB667" s="44"/>
      <c r="AC667" s="44"/>
      <c r="AD667" s="44"/>
      <c r="AE667" s="44"/>
      <c r="AG667" s="45"/>
      <c r="AN667" s="44"/>
      <c r="AO667" s="44"/>
      <c r="AP667" s="44"/>
      <c r="AQ667" s="44"/>
      <c r="AR667" s="44"/>
      <c r="AS667" s="44"/>
      <c r="AT667" s="44"/>
      <c r="AU667" s="44"/>
    </row>
    <row r="668" spans="27:64">
      <c r="AA668" s="44"/>
      <c r="AB668" s="44"/>
      <c r="AC668" s="44"/>
      <c r="AD668" s="44"/>
      <c r="AE668" s="44"/>
      <c r="AG668" s="45"/>
      <c r="AN668" s="44"/>
      <c r="AO668" s="44"/>
      <c r="AP668" s="44"/>
      <c r="AQ668" s="44"/>
      <c r="AR668" s="44"/>
      <c r="AS668" s="44"/>
      <c r="AT668" s="44"/>
      <c r="AU668" s="44"/>
    </row>
    <row r="669" spans="27:64">
      <c r="AA669" s="44"/>
      <c r="AB669" s="44"/>
      <c r="AC669" s="44"/>
      <c r="AD669" s="44"/>
      <c r="AE669" s="44"/>
      <c r="AG669" s="45"/>
      <c r="AN669" s="44"/>
      <c r="AO669" s="44"/>
      <c r="AP669" s="44"/>
      <c r="AQ669" s="44"/>
      <c r="AR669" s="44"/>
      <c r="AS669" s="44"/>
      <c r="AT669" s="44"/>
      <c r="AU669" s="44"/>
      <c r="AV669" s="44"/>
      <c r="AW669" s="19"/>
      <c r="AX669" s="134"/>
    </row>
    <row r="670" spans="27:64">
      <c r="AA670" s="44"/>
      <c r="AB670" s="44"/>
      <c r="AC670" s="44"/>
      <c r="AD670" s="44"/>
      <c r="AE670" s="44"/>
      <c r="AG670" s="45"/>
      <c r="AN670" s="44"/>
      <c r="AO670" s="44"/>
      <c r="AP670" s="44"/>
      <c r="AQ670" s="44"/>
      <c r="AR670" s="44"/>
      <c r="AS670" s="44"/>
      <c r="AT670" s="44"/>
      <c r="AU670" s="44"/>
    </row>
    <row r="671" spans="27:64">
      <c r="AA671" s="44"/>
      <c r="AB671" s="44"/>
      <c r="AC671" s="44"/>
      <c r="AD671" s="44"/>
      <c r="AE671" s="44"/>
      <c r="AG671" s="45"/>
      <c r="AN671" s="44"/>
      <c r="AO671" s="44"/>
      <c r="AP671" s="44"/>
      <c r="AQ671" s="44"/>
      <c r="AR671" s="44"/>
      <c r="AS671" s="44"/>
      <c r="AT671" s="44"/>
      <c r="AU671" s="44"/>
    </row>
    <row r="672" spans="27:64">
      <c r="AA672" s="44"/>
      <c r="AB672" s="44"/>
      <c r="AC672" s="44"/>
      <c r="AD672" s="44"/>
      <c r="AE672" s="44"/>
      <c r="AG672" s="45"/>
      <c r="AN672" s="44"/>
      <c r="AO672" s="44"/>
      <c r="AP672" s="44"/>
      <c r="AQ672" s="44"/>
      <c r="AR672" s="44"/>
      <c r="AS672" s="44"/>
      <c r="AT672" s="44"/>
      <c r="AU672" s="44"/>
    </row>
    <row r="673" spans="27:47">
      <c r="AA673" s="44"/>
      <c r="AB673" s="44"/>
      <c r="AC673" s="44"/>
      <c r="AD673" s="44"/>
      <c r="AE673" s="44"/>
      <c r="AG673" s="45"/>
      <c r="AN673" s="44"/>
      <c r="AO673" s="44"/>
      <c r="AP673" s="44"/>
      <c r="AQ673" s="44"/>
      <c r="AR673" s="44"/>
      <c r="AS673" s="44"/>
      <c r="AT673" s="44"/>
      <c r="AU673" s="44"/>
    </row>
    <row r="674" spans="27:47">
      <c r="AA674" s="44"/>
      <c r="AB674" s="44"/>
      <c r="AC674" s="44"/>
      <c r="AD674" s="44"/>
      <c r="AE674" s="44"/>
      <c r="AG674" s="45"/>
      <c r="AN674" s="44"/>
      <c r="AO674" s="44"/>
      <c r="AP674" s="44"/>
      <c r="AQ674" s="44"/>
      <c r="AR674" s="44"/>
      <c r="AS674" s="44"/>
      <c r="AT674" s="44"/>
      <c r="AU674" s="44"/>
    </row>
    <row r="675" spans="27:47">
      <c r="AA675" s="44"/>
      <c r="AB675" s="44"/>
      <c r="AC675" s="44"/>
      <c r="AD675" s="44"/>
      <c r="AE675" s="44"/>
      <c r="AG675" s="45"/>
      <c r="AN675" s="44"/>
      <c r="AO675" s="44"/>
      <c r="AP675" s="44"/>
      <c r="AQ675" s="44"/>
      <c r="AR675" s="44"/>
      <c r="AS675" s="44"/>
      <c r="AT675" s="44"/>
      <c r="AU675" s="44"/>
    </row>
    <row r="676" spans="27:47">
      <c r="AA676" s="44"/>
      <c r="AB676" s="44"/>
      <c r="AC676" s="44"/>
      <c r="AD676" s="44"/>
      <c r="AE676" s="44"/>
      <c r="AG676" s="45"/>
      <c r="AN676" s="44"/>
      <c r="AO676" s="44"/>
      <c r="AP676" s="44"/>
      <c r="AQ676" s="44"/>
      <c r="AR676" s="44"/>
      <c r="AS676" s="44"/>
      <c r="AT676" s="44"/>
      <c r="AU676" s="44"/>
    </row>
    <row r="677" spans="27:47">
      <c r="AA677" s="44"/>
      <c r="AB677" s="44"/>
      <c r="AC677" s="44"/>
      <c r="AD677" s="44"/>
      <c r="AE677" s="44"/>
      <c r="AG677" s="45"/>
      <c r="AN677" s="44"/>
      <c r="AO677" s="44"/>
      <c r="AP677" s="44"/>
      <c r="AQ677" s="44"/>
      <c r="AR677" s="44"/>
      <c r="AS677" s="44"/>
      <c r="AT677" s="44"/>
      <c r="AU677" s="44"/>
    </row>
    <row r="678" spans="27:47">
      <c r="AA678" s="44"/>
      <c r="AB678" s="44"/>
      <c r="AC678" s="44"/>
      <c r="AD678" s="44"/>
      <c r="AE678" s="44"/>
      <c r="AG678" s="45"/>
      <c r="AN678" s="44"/>
      <c r="AO678" s="44"/>
      <c r="AP678" s="44"/>
      <c r="AQ678" s="44"/>
      <c r="AR678" s="44"/>
      <c r="AS678" s="44"/>
      <c r="AT678" s="44"/>
      <c r="AU678" s="44"/>
    </row>
    <row r="679" spans="27:47">
      <c r="AA679" s="44"/>
      <c r="AB679" s="44"/>
      <c r="AC679" s="44"/>
      <c r="AD679" s="44"/>
      <c r="AE679" s="44"/>
      <c r="AG679" s="45"/>
      <c r="AN679" s="44"/>
      <c r="AO679" s="44"/>
      <c r="AP679" s="44"/>
      <c r="AQ679" s="44"/>
      <c r="AR679" s="44"/>
      <c r="AS679" s="44"/>
      <c r="AT679" s="44"/>
      <c r="AU679" s="44"/>
    </row>
    <row r="680" spans="27:47">
      <c r="AA680" s="44"/>
      <c r="AB680" s="44"/>
      <c r="AC680" s="44"/>
      <c r="AD680" s="44"/>
      <c r="AE680" s="44"/>
      <c r="AG680" s="45"/>
      <c r="AN680" s="44"/>
      <c r="AO680" s="44"/>
      <c r="AP680" s="44"/>
      <c r="AQ680" s="44"/>
      <c r="AR680" s="44"/>
      <c r="AS680" s="44"/>
      <c r="AT680" s="44"/>
      <c r="AU680" s="44"/>
    </row>
    <row r="681" spans="27:47">
      <c r="AA681" s="44"/>
      <c r="AB681" s="44"/>
      <c r="AC681" s="44"/>
      <c r="AD681" s="44"/>
      <c r="AE681" s="44"/>
      <c r="AG681" s="45"/>
      <c r="AN681" s="44"/>
      <c r="AO681" s="44"/>
      <c r="AP681" s="44"/>
      <c r="AQ681" s="44"/>
      <c r="AR681" s="44"/>
      <c r="AS681" s="44"/>
      <c r="AT681" s="44"/>
      <c r="AU681" s="44"/>
    </row>
    <row r="682" spans="27:47">
      <c r="AA682" s="44"/>
      <c r="AB682" s="44"/>
      <c r="AC682" s="44"/>
      <c r="AD682" s="44"/>
      <c r="AE682" s="44"/>
      <c r="AG682" s="45"/>
      <c r="AN682" s="44"/>
      <c r="AO682" s="44"/>
      <c r="AP682" s="44"/>
      <c r="AQ682" s="44"/>
      <c r="AR682" s="44"/>
      <c r="AS682" s="44"/>
      <c r="AT682" s="44"/>
      <c r="AU682" s="44"/>
    </row>
    <row r="683" spans="27:47">
      <c r="AA683" s="44"/>
      <c r="AB683" s="44"/>
      <c r="AC683" s="44"/>
      <c r="AD683" s="44"/>
      <c r="AE683" s="44"/>
      <c r="AG683" s="45"/>
      <c r="AN683" s="44"/>
      <c r="AO683" s="44"/>
      <c r="AP683" s="44"/>
      <c r="AQ683" s="44"/>
      <c r="AR683" s="44"/>
      <c r="AS683" s="44"/>
      <c r="AT683" s="44"/>
      <c r="AU683" s="44"/>
    </row>
    <row r="684" spans="27:47">
      <c r="AA684" s="44"/>
      <c r="AB684" s="44"/>
      <c r="AC684" s="44"/>
      <c r="AD684" s="44"/>
      <c r="AE684" s="44"/>
      <c r="AG684" s="45"/>
      <c r="AN684" s="44"/>
      <c r="AO684" s="44"/>
      <c r="AP684" s="44"/>
      <c r="AQ684" s="44"/>
      <c r="AR684" s="44"/>
      <c r="AS684" s="44"/>
      <c r="AT684" s="44"/>
      <c r="AU684" s="44"/>
    </row>
    <row r="685" spans="27:47">
      <c r="AA685" s="44"/>
      <c r="AB685" s="44"/>
      <c r="AC685" s="44"/>
      <c r="AD685" s="44"/>
      <c r="AE685" s="44"/>
      <c r="AG685" s="45"/>
      <c r="AN685" s="44"/>
      <c r="AO685" s="44"/>
      <c r="AP685" s="44"/>
      <c r="AQ685" s="44"/>
      <c r="AR685" s="44"/>
      <c r="AS685" s="44"/>
      <c r="AT685" s="44"/>
      <c r="AU685" s="44"/>
    </row>
    <row r="686" spans="27:47">
      <c r="AA686" s="44"/>
      <c r="AB686" s="44"/>
      <c r="AC686" s="44"/>
      <c r="AD686" s="44"/>
      <c r="AE686" s="44"/>
      <c r="AG686" s="45"/>
      <c r="AN686" s="44"/>
      <c r="AO686" s="44"/>
      <c r="AP686" s="44"/>
      <c r="AQ686" s="44"/>
      <c r="AR686" s="44"/>
      <c r="AS686" s="44"/>
      <c r="AT686" s="44"/>
      <c r="AU686" s="44"/>
    </row>
    <row r="687" spans="27:47">
      <c r="AA687" s="44"/>
      <c r="AB687" s="44"/>
      <c r="AC687" s="44"/>
      <c r="AD687" s="44"/>
      <c r="AE687" s="44"/>
      <c r="AG687" s="45"/>
      <c r="AN687" s="44"/>
      <c r="AO687" s="44"/>
      <c r="AP687" s="44"/>
      <c r="AQ687" s="44"/>
      <c r="AR687" s="44"/>
      <c r="AS687" s="44"/>
      <c r="AT687" s="44"/>
      <c r="AU687" s="44"/>
    </row>
    <row r="688" spans="27:47">
      <c r="AA688" s="44"/>
      <c r="AB688" s="44"/>
      <c r="AC688" s="44"/>
      <c r="AD688" s="44"/>
      <c r="AE688" s="44"/>
      <c r="AG688" s="45"/>
      <c r="AN688" s="44"/>
      <c r="AO688" s="44"/>
      <c r="AP688" s="44"/>
      <c r="AQ688" s="44"/>
      <c r="AR688" s="44"/>
      <c r="AS688" s="44"/>
      <c r="AT688" s="44"/>
      <c r="AU688" s="44"/>
    </row>
    <row r="689" spans="27:64">
      <c r="AA689" s="44"/>
      <c r="AB689" s="44"/>
      <c r="AC689" s="44"/>
      <c r="AD689" s="44"/>
      <c r="AE689" s="44"/>
      <c r="AG689" s="45"/>
      <c r="AN689" s="44"/>
      <c r="AO689" s="44"/>
      <c r="AP689" s="44"/>
      <c r="AQ689" s="44"/>
      <c r="AR689" s="44"/>
      <c r="AS689" s="44"/>
      <c r="AT689" s="44"/>
      <c r="AU689" s="44"/>
    </row>
    <row r="690" spans="27:64">
      <c r="AA690" s="44"/>
      <c r="AB690" s="44"/>
      <c r="AC690" s="44"/>
      <c r="AD690" s="44"/>
      <c r="AE690" s="44"/>
      <c r="AG690" s="45"/>
      <c r="AN690" s="44"/>
      <c r="AO690" s="44"/>
      <c r="AP690" s="44"/>
      <c r="AQ690" s="44"/>
      <c r="AR690" s="44"/>
      <c r="AS690" s="44"/>
      <c r="AT690" s="44"/>
      <c r="AU690" s="44"/>
    </row>
    <row r="691" spans="27:64">
      <c r="AA691" s="44"/>
      <c r="AB691" s="44"/>
      <c r="AC691" s="44"/>
      <c r="AD691" s="44"/>
      <c r="AE691" s="44"/>
      <c r="AG691" s="45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13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</row>
    <row r="692" spans="27:64">
      <c r="AA692" s="44"/>
      <c r="AB692" s="44"/>
      <c r="AC692" s="44"/>
      <c r="AD692" s="44"/>
      <c r="AE692" s="44"/>
      <c r="AG692" s="45"/>
      <c r="AN692" s="44"/>
      <c r="AO692" s="44"/>
      <c r="AP692" s="44"/>
      <c r="AQ692" s="44"/>
      <c r="AR692" s="44"/>
      <c r="AS692" s="44"/>
      <c r="AT692" s="44"/>
      <c r="AU692" s="44"/>
    </row>
    <row r="693" spans="27:64">
      <c r="AA693" s="44"/>
      <c r="AB693" s="44"/>
      <c r="AC693" s="44"/>
      <c r="AD693" s="44"/>
      <c r="AE693" s="44"/>
      <c r="AG693" s="45"/>
      <c r="AN693" s="44"/>
      <c r="AO693" s="44"/>
      <c r="AP693" s="44"/>
      <c r="AQ693" s="44"/>
      <c r="AR693" s="44"/>
      <c r="AS693" s="44"/>
      <c r="AT693" s="44"/>
      <c r="AU693" s="44"/>
    </row>
    <row r="694" spans="27:64">
      <c r="AA694" s="44"/>
      <c r="AB694" s="44"/>
      <c r="AC694" s="44"/>
      <c r="AD694" s="44"/>
      <c r="AE694" s="44"/>
      <c r="AG694" s="45"/>
      <c r="AN694" s="44"/>
      <c r="AO694" s="44"/>
      <c r="AP694" s="44"/>
      <c r="AQ694" s="44"/>
      <c r="AR694" s="44"/>
      <c r="AS694" s="44"/>
      <c r="AT694" s="44"/>
      <c r="AU694" s="44"/>
    </row>
    <row r="695" spans="27:64">
      <c r="AA695" s="44"/>
      <c r="AB695" s="44"/>
      <c r="AC695" s="44"/>
      <c r="AD695" s="44"/>
      <c r="AE695" s="44"/>
      <c r="AG695" s="45"/>
      <c r="AN695" s="44"/>
      <c r="AO695" s="44"/>
      <c r="AP695" s="44"/>
      <c r="AQ695" s="44"/>
      <c r="AR695" s="44"/>
      <c r="AS695" s="44"/>
      <c r="AT695" s="44"/>
      <c r="AU695" s="44"/>
    </row>
    <row r="696" spans="27:64">
      <c r="AA696" s="44"/>
      <c r="AB696" s="44"/>
      <c r="AC696" s="44"/>
      <c r="AD696" s="44"/>
      <c r="AE696" s="44"/>
      <c r="AG696" s="45"/>
      <c r="AN696" s="44"/>
      <c r="AO696" s="44"/>
      <c r="AP696" s="44"/>
      <c r="AQ696" s="44"/>
      <c r="AR696" s="44"/>
      <c r="AS696" s="44"/>
      <c r="AT696" s="44"/>
      <c r="AU696" s="44"/>
    </row>
    <row r="697" spans="27:64">
      <c r="AA697" s="44"/>
      <c r="AB697" s="44"/>
      <c r="AC697" s="44"/>
      <c r="AD697" s="44"/>
      <c r="AE697" s="44"/>
      <c r="AG697" s="45"/>
      <c r="AN697" s="44"/>
      <c r="AO697" s="44"/>
      <c r="AP697" s="44"/>
      <c r="AQ697" s="44"/>
      <c r="AR697" s="44"/>
      <c r="AS697" s="44"/>
      <c r="AT697" s="44"/>
      <c r="AU697" s="44"/>
    </row>
    <row r="698" spans="27:64">
      <c r="AA698" s="44"/>
      <c r="AB698" s="44"/>
      <c r="AC698" s="44"/>
      <c r="AD698" s="44"/>
      <c r="AE698" s="44"/>
      <c r="AG698" s="45"/>
      <c r="AN698" s="44"/>
      <c r="AO698" s="44"/>
      <c r="AP698" s="44"/>
      <c r="AQ698" s="44"/>
      <c r="AR698" s="44"/>
      <c r="AS698" s="44"/>
      <c r="AT698" s="44"/>
      <c r="AU698" s="44"/>
    </row>
    <row r="699" spans="27:64">
      <c r="AA699" s="44"/>
      <c r="AB699" s="44"/>
      <c r="AC699" s="44"/>
      <c r="AD699" s="44"/>
      <c r="AE699" s="44"/>
      <c r="AG699" s="45"/>
      <c r="AN699" s="44"/>
      <c r="AO699" s="44"/>
      <c r="AP699" s="44"/>
      <c r="AQ699" s="44"/>
      <c r="AR699" s="44"/>
      <c r="AS699" s="44"/>
      <c r="AT699" s="44"/>
      <c r="AU699" s="44"/>
    </row>
    <row r="700" spans="27:64">
      <c r="AA700" s="44"/>
      <c r="AB700" s="44"/>
      <c r="AC700" s="44"/>
      <c r="AD700" s="44"/>
      <c r="AE700" s="44"/>
      <c r="AG700" s="45"/>
      <c r="AN700" s="44"/>
      <c r="AO700" s="44"/>
      <c r="AP700" s="44"/>
      <c r="AQ700" s="44"/>
      <c r="AR700" s="44"/>
      <c r="AS700" s="44"/>
      <c r="AT700" s="44"/>
      <c r="AU700" s="44"/>
    </row>
    <row r="701" spans="27:64">
      <c r="AA701" s="44"/>
      <c r="AB701" s="44"/>
      <c r="AC701" s="44"/>
      <c r="AD701" s="44"/>
      <c r="AE701" s="44"/>
      <c r="AG701" s="45"/>
      <c r="AN701" s="44"/>
      <c r="AO701" s="44"/>
      <c r="AP701" s="44"/>
      <c r="AQ701" s="44"/>
      <c r="AR701" s="44"/>
      <c r="AS701" s="44"/>
      <c r="AT701" s="44"/>
      <c r="AU701" s="44"/>
    </row>
    <row r="702" spans="27:64">
      <c r="AA702" s="44"/>
      <c r="AB702" s="44"/>
      <c r="AC702" s="44"/>
      <c r="AD702" s="44"/>
      <c r="AE702" s="44"/>
      <c r="AG702" s="45"/>
      <c r="AN702" s="44"/>
      <c r="AO702" s="44"/>
      <c r="AP702" s="44"/>
      <c r="AQ702" s="44"/>
      <c r="AR702" s="44"/>
      <c r="AS702" s="44"/>
      <c r="AT702" s="44"/>
      <c r="AU702" s="44"/>
    </row>
    <row r="703" spans="27:64">
      <c r="AA703" s="44"/>
      <c r="AB703" s="44"/>
      <c r="AC703" s="44"/>
      <c r="AD703" s="44"/>
      <c r="AE703" s="44"/>
      <c r="AG703" s="45"/>
      <c r="AN703" s="44"/>
      <c r="AO703" s="44"/>
      <c r="AP703" s="44"/>
      <c r="AQ703" s="44"/>
      <c r="AR703" s="44"/>
      <c r="AS703" s="44"/>
      <c r="AT703" s="44"/>
      <c r="AU703" s="44"/>
    </row>
    <row r="704" spans="27:64">
      <c r="AA704" s="44"/>
      <c r="AB704" s="44"/>
      <c r="AC704" s="44"/>
      <c r="AD704" s="44"/>
      <c r="AE704" s="44"/>
      <c r="AG704" s="45"/>
      <c r="AN704" s="44"/>
      <c r="AO704" s="44"/>
      <c r="AP704" s="44"/>
      <c r="AQ704" s="44"/>
      <c r="AR704" s="44"/>
      <c r="AS704" s="44"/>
      <c r="AT704" s="44"/>
      <c r="AU704" s="44"/>
    </row>
    <row r="705" spans="27:47">
      <c r="AA705" s="44"/>
      <c r="AB705" s="44"/>
      <c r="AC705" s="44"/>
      <c r="AD705" s="44"/>
      <c r="AE705" s="44"/>
      <c r="AG705" s="45"/>
      <c r="AN705" s="44"/>
      <c r="AO705" s="44"/>
      <c r="AP705" s="44"/>
      <c r="AQ705" s="44"/>
      <c r="AR705" s="44"/>
      <c r="AS705" s="44"/>
      <c r="AT705" s="44"/>
      <c r="AU705" s="44"/>
    </row>
    <row r="706" spans="27:47">
      <c r="AA706" s="44"/>
      <c r="AB706" s="44"/>
      <c r="AC706" s="44"/>
      <c r="AD706" s="44"/>
      <c r="AE706" s="44"/>
      <c r="AG706" s="45"/>
      <c r="AN706" s="44"/>
      <c r="AO706" s="44"/>
      <c r="AP706" s="44"/>
      <c r="AQ706" s="44"/>
      <c r="AR706" s="44"/>
      <c r="AS706" s="44"/>
      <c r="AT706" s="44"/>
      <c r="AU706" s="44"/>
    </row>
    <row r="707" spans="27:47">
      <c r="AA707" s="44"/>
      <c r="AB707" s="44"/>
      <c r="AC707" s="44"/>
      <c r="AD707" s="44"/>
      <c r="AE707" s="44"/>
      <c r="AG707" s="45"/>
      <c r="AN707" s="44"/>
      <c r="AO707" s="44"/>
      <c r="AP707" s="44"/>
      <c r="AQ707" s="44"/>
      <c r="AR707" s="44"/>
      <c r="AS707" s="44"/>
      <c r="AT707" s="44"/>
      <c r="AU707" s="44"/>
    </row>
    <row r="708" spans="27:47">
      <c r="AA708" s="44"/>
      <c r="AB708" s="44"/>
      <c r="AC708" s="44"/>
      <c r="AD708" s="44"/>
      <c r="AE708" s="44"/>
      <c r="AG708" s="45"/>
      <c r="AN708" s="44"/>
      <c r="AO708" s="44"/>
      <c r="AP708" s="44"/>
      <c r="AQ708" s="44"/>
      <c r="AR708" s="44"/>
      <c r="AS708" s="44"/>
      <c r="AT708" s="44"/>
      <c r="AU708" s="44"/>
    </row>
    <row r="709" spans="27:47">
      <c r="AA709" s="44"/>
      <c r="AB709" s="44"/>
      <c r="AC709" s="44"/>
      <c r="AD709" s="44"/>
      <c r="AE709" s="44"/>
      <c r="AG709" s="45"/>
      <c r="AN709" s="44"/>
      <c r="AO709" s="44"/>
      <c r="AP709" s="44"/>
      <c r="AQ709" s="44"/>
      <c r="AR709" s="44"/>
      <c r="AS709" s="44"/>
      <c r="AT709" s="44"/>
      <c r="AU709" s="44"/>
    </row>
    <row r="710" spans="27:47">
      <c r="AA710" s="44"/>
      <c r="AB710" s="44"/>
      <c r="AC710" s="44"/>
      <c r="AD710" s="44"/>
      <c r="AE710" s="44"/>
      <c r="AG710" s="45"/>
      <c r="AN710" s="44"/>
      <c r="AO710" s="44"/>
      <c r="AP710" s="44"/>
      <c r="AQ710" s="44"/>
      <c r="AR710" s="44"/>
      <c r="AS710" s="44"/>
      <c r="AT710" s="44"/>
      <c r="AU710" s="44"/>
    </row>
    <row r="711" spans="27:47">
      <c r="AA711" s="44"/>
      <c r="AB711" s="44"/>
      <c r="AC711" s="44"/>
      <c r="AD711" s="44"/>
      <c r="AE711" s="44"/>
      <c r="AG711" s="45"/>
      <c r="AN711" s="44"/>
      <c r="AO711" s="44"/>
      <c r="AP711" s="44"/>
      <c r="AQ711" s="44"/>
      <c r="AR711" s="44"/>
      <c r="AS711" s="44"/>
      <c r="AT711" s="44"/>
      <c r="AU711" s="44"/>
    </row>
    <row r="712" spans="27:47">
      <c r="AA712" s="44"/>
      <c r="AB712" s="44"/>
      <c r="AC712" s="44"/>
      <c r="AD712" s="44"/>
      <c r="AE712" s="44"/>
      <c r="AG712" s="45"/>
      <c r="AN712" s="44"/>
      <c r="AO712" s="44"/>
      <c r="AP712" s="44"/>
      <c r="AQ712" s="44"/>
      <c r="AR712" s="44"/>
      <c r="AS712" s="44"/>
      <c r="AT712" s="44"/>
      <c r="AU712" s="44"/>
    </row>
    <row r="713" spans="27:47">
      <c r="AA713" s="44"/>
      <c r="AB713" s="44"/>
      <c r="AC713" s="44"/>
      <c r="AD713" s="44"/>
      <c r="AE713" s="44"/>
      <c r="AG713" s="45"/>
      <c r="AN713" s="44"/>
      <c r="AO713" s="44"/>
      <c r="AP713" s="44"/>
      <c r="AQ713" s="44"/>
      <c r="AR713" s="44"/>
      <c r="AS713" s="44"/>
      <c r="AT713" s="44"/>
      <c r="AU713" s="44"/>
    </row>
    <row r="714" spans="27:47">
      <c r="AA714" s="44"/>
      <c r="AB714" s="44"/>
      <c r="AC714" s="44"/>
      <c r="AD714" s="44"/>
      <c r="AE714" s="44"/>
      <c r="AG714" s="45"/>
      <c r="AN714" s="44"/>
      <c r="AO714" s="44"/>
      <c r="AP714" s="44"/>
      <c r="AQ714" s="44"/>
      <c r="AR714" s="44"/>
      <c r="AS714" s="44"/>
      <c r="AT714" s="44"/>
      <c r="AU714" s="44"/>
    </row>
    <row r="715" spans="27:47">
      <c r="AA715" s="44"/>
      <c r="AB715" s="44"/>
      <c r="AC715" s="44"/>
      <c r="AD715" s="44"/>
      <c r="AE715" s="44"/>
      <c r="AG715" s="45"/>
      <c r="AN715" s="44"/>
      <c r="AO715" s="44"/>
      <c r="AP715" s="44"/>
      <c r="AQ715" s="44"/>
      <c r="AR715" s="44"/>
      <c r="AS715" s="44"/>
      <c r="AT715" s="44"/>
      <c r="AU715" s="44"/>
    </row>
    <row r="716" spans="27:47">
      <c r="AA716" s="44"/>
      <c r="AB716" s="44"/>
      <c r="AC716" s="44"/>
      <c r="AD716" s="44"/>
      <c r="AE716" s="44"/>
      <c r="AG716" s="45"/>
      <c r="AN716" s="44"/>
      <c r="AO716" s="44"/>
      <c r="AP716" s="44"/>
      <c r="AQ716" s="44"/>
      <c r="AR716" s="44"/>
      <c r="AS716" s="44"/>
      <c r="AT716" s="44"/>
      <c r="AU716" s="44"/>
    </row>
    <row r="717" spans="27:47">
      <c r="AA717" s="44"/>
      <c r="AB717" s="44"/>
      <c r="AC717" s="44"/>
      <c r="AD717" s="44"/>
      <c r="AE717" s="44"/>
      <c r="AG717" s="45"/>
      <c r="AN717" s="44"/>
      <c r="AO717" s="44"/>
      <c r="AP717" s="44"/>
      <c r="AQ717" s="44"/>
      <c r="AR717" s="44"/>
      <c r="AS717" s="44"/>
      <c r="AT717" s="44"/>
      <c r="AU717" s="44"/>
    </row>
    <row r="718" spans="27:47">
      <c r="AA718" s="44"/>
      <c r="AB718" s="44"/>
      <c r="AC718" s="44"/>
      <c r="AD718" s="44"/>
      <c r="AE718" s="44"/>
      <c r="AG718" s="45"/>
      <c r="AN718" s="44"/>
      <c r="AO718" s="44"/>
      <c r="AP718" s="44"/>
      <c r="AQ718" s="44"/>
      <c r="AR718" s="44"/>
      <c r="AS718" s="44"/>
      <c r="AT718" s="44"/>
      <c r="AU718" s="44"/>
    </row>
    <row r="719" spans="27:47">
      <c r="AA719" s="44"/>
      <c r="AB719" s="44"/>
      <c r="AC719" s="44"/>
      <c r="AD719" s="44"/>
      <c r="AE719" s="44"/>
      <c r="AG719" s="45"/>
      <c r="AN719" s="44"/>
      <c r="AO719" s="44"/>
      <c r="AP719" s="44"/>
      <c r="AQ719" s="44"/>
      <c r="AR719" s="44"/>
      <c r="AS719" s="44"/>
      <c r="AT719" s="44"/>
      <c r="AU719" s="44"/>
    </row>
    <row r="720" spans="27:47">
      <c r="AA720" s="44"/>
      <c r="AB720" s="44"/>
      <c r="AC720" s="44"/>
      <c r="AD720" s="44"/>
      <c r="AE720" s="44"/>
      <c r="AG720" s="45"/>
      <c r="AN720" s="44"/>
      <c r="AO720" s="44"/>
      <c r="AP720" s="44"/>
      <c r="AQ720" s="44"/>
      <c r="AR720" s="44"/>
      <c r="AS720" s="44"/>
      <c r="AT720" s="44"/>
      <c r="AU720" s="44"/>
    </row>
    <row r="721" spans="27:64">
      <c r="AA721" s="44"/>
      <c r="AB721" s="44"/>
      <c r="AC721" s="44"/>
      <c r="AD721" s="44"/>
      <c r="AE721" s="44"/>
      <c r="AG721" s="45"/>
      <c r="AN721" s="44"/>
      <c r="AO721" s="44"/>
      <c r="AP721" s="44"/>
      <c r="AQ721" s="44"/>
      <c r="AR721" s="44"/>
      <c r="AS721" s="44"/>
      <c r="AT721" s="44"/>
      <c r="AU721" s="44"/>
    </row>
    <row r="722" spans="27:64">
      <c r="AA722" s="44"/>
      <c r="AB722" s="44"/>
      <c r="AC722" s="44"/>
      <c r="AD722" s="44"/>
      <c r="AE722" s="44"/>
      <c r="AG722" s="45"/>
      <c r="AN722" s="44"/>
      <c r="AO722" s="44"/>
      <c r="AP722" s="44"/>
      <c r="AQ722" s="44"/>
      <c r="AR722" s="44"/>
      <c r="AS722" s="44"/>
      <c r="AT722" s="44"/>
      <c r="AU722" s="44"/>
    </row>
    <row r="723" spans="27:64">
      <c r="AA723" s="44"/>
      <c r="AB723" s="44"/>
      <c r="AC723" s="44"/>
      <c r="AD723" s="44"/>
      <c r="AE723" s="44"/>
      <c r="AG723" s="45"/>
      <c r="AN723" s="44"/>
      <c r="AO723" s="44"/>
      <c r="AP723" s="44"/>
      <c r="AQ723" s="44"/>
      <c r="AR723" s="44"/>
      <c r="AS723" s="44"/>
      <c r="AT723" s="44"/>
      <c r="AU723" s="44"/>
    </row>
    <row r="724" spans="27:64">
      <c r="AA724" s="44"/>
      <c r="AB724" s="44"/>
      <c r="AC724" s="44"/>
      <c r="AD724" s="44"/>
      <c r="AE724" s="44"/>
      <c r="AG724" s="45"/>
      <c r="AN724" s="44"/>
      <c r="AO724" s="44"/>
      <c r="AP724" s="44"/>
      <c r="AQ724" s="44"/>
      <c r="AR724" s="44"/>
      <c r="AS724" s="44"/>
      <c r="AT724" s="44"/>
      <c r="AU724" s="44"/>
    </row>
    <row r="725" spans="27:64">
      <c r="AA725" s="44"/>
      <c r="AB725" s="44"/>
      <c r="AC725" s="44"/>
      <c r="AD725" s="44"/>
      <c r="AE725" s="44"/>
      <c r="AG725" s="45"/>
      <c r="AN725" s="44"/>
      <c r="AO725" s="44"/>
      <c r="AP725" s="44"/>
      <c r="AQ725" s="44"/>
      <c r="AR725" s="44"/>
      <c r="AS725" s="44"/>
      <c r="AT725" s="44"/>
      <c r="AU725" s="44"/>
    </row>
    <row r="726" spans="27:64">
      <c r="AA726" s="44"/>
      <c r="AB726" s="44"/>
      <c r="AC726" s="44"/>
      <c r="AD726" s="44"/>
      <c r="AE726" s="44"/>
      <c r="AG726" s="45"/>
      <c r="AN726" s="44"/>
      <c r="AO726" s="44"/>
      <c r="AP726" s="44"/>
      <c r="AQ726" s="44"/>
      <c r="AR726" s="44"/>
      <c r="AS726" s="44"/>
      <c r="AT726" s="44"/>
      <c r="AU726" s="44"/>
    </row>
    <row r="727" spans="27:64">
      <c r="AA727" s="44"/>
      <c r="AB727" s="44"/>
      <c r="AC727" s="44"/>
      <c r="AD727" s="44"/>
      <c r="AE727" s="44"/>
      <c r="AG727" s="45"/>
      <c r="AN727" s="44"/>
      <c r="AO727" s="44"/>
      <c r="AP727" s="44"/>
      <c r="AQ727" s="44"/>
      <c r="AR727" s="44"/>
      <c r="AS727" s="44"/>
      <c r="AT727" s="44"/>
      <c r="AU727" s="44"/>
      <c r="AV727" s="44"/>
      <c r="AW727" s="19"/>
      <c r="AX727" s="106"/>
    </row>
    <row r="728" spans="27:64">
      <c r="AA728" s="44"/>
      <c r="AB728" s="44"/>
      <c r="AC728" s="44"/>
      <c r="AD728" s="44"/>
      <c r="AE728" s="44"/>
      <c r="AG728" s="45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</row>
    <row r="729" spans="27:64">
      <c r="AA729" s="44"/>
      <c r="AB729" s="44"/>
      <c r="AC729" s="44"/>
      <c r="AD729" s="44"/>
      <c r="AE729" s="44"/>
      <c r="AG729" s="45"/>
      <c r="AN729" s="44"/>
      <c r="AO729" s="44"/>
      <c r="AP729" s="44"/>
      <c r="AQ729" s="44"/>
      <c r="AR729" s="44"/>
      <c r="AS729" s="44"/>
      <c r="AT729" s="44"/>
      <c r="AU729" s="44"/>
    </row>
    <row r="730" spans="27:64">
      <c r="AA730" s="44"/>
      <c r="AB730" s="44"/>
      <c r="AC730" s="44"/>
      <c r="AD730" s="44"/>
      <c r="AE730" s="44"/>
      <c r="AG730" s="45"/>
      <c r="AN730" s="44"/>
      <c r="AO730" s="44"/>
      <c r="AP730" s="44"/>
      <c r="AQ730" s="44"/>
      <c r="AR730" s="44"/>
      <c r="AS730" s="44"/>
      <c r="AT730" s="44"/>
      <c r="AU730" s="44"/>
    </row>
    <row r="731" spans="27:64">
      <c r="AA731" s="44"/>
      <c r="AB731" s="44"/>
      <c r="AC731" s="44"/>
      <c r="AD731" s="44"/>
      <c r="AE731" s="44"/>
      <c r="AG731" s="45"/>
      <c r="AN731" s="44"/>
      <c r="AO731" s="44"/>
      <c r="AP731" s="44"/>
      <c r="AQ731" s="44"/>
      <c r="AR731" s="44"/>
      <c r="AS731" s="44"/>
      <c r="AT731" s="44"/>
      <c r="AU731" s="44"/>
    </row>
    <row r="732" spans="27:64">
      <c r="AA732" s="44"/>
      <c r="AB732" s="44"/>
      <c r="AC732" s="44"/>
      <c r="AD732" s="44"/>
      <c r="AE732" s="44"/>
      <c r="AG732" s="45"/>
      <c r="AN732" s="44"/>
      <c r="AO732" s="44"/>
      <c r="AP732" s="44"/>
      <c r="AQ732" s="44"/>
      <c r="AR732" s="44"/>
      <c r="AS732" s="44"/>
      <c r="AT732" s="44"/>
      <c r="AU732" s="44"/>
    </row>
    <row r="733" spans="27:64">
      <c r="AA733" s="44"/>
      <c r="AB733" s="44"/>
      <c r="AC733" s="44"/>
      <c r="AD733" s="44"/>
      <c r="AE733" s="44"/>
      <c r="AG733" s="45"/>
      <c r="AN733" s="44"/>
      <c r="AO733" s="44"/>
      <c r="AP733" s="44"/>
      <c r="AQ733" s="44"/>
      <c r="AR733" s="44"/>
      <c r="AS733" s="44"/>
      <c r="AT733" s="44"/>
      <c r="AU733" s="44"/>
    </row>
    <row r="734" spans="27:64">
      <c r="AA734" s="44"/>
      <c r="AB734" s="44"/>
      <c r="AC734" s="44"/>
      <c r="AD734" s="44"/>
      <c r="AE734" s="44"/>
      <c r="AG734" s="45"/>
      <c r="AN734" s="44"/>
      <c r="AO734" s="44"/>
      <c r="AP734" s="44"/>
      <c r="AQ734" s="44"/>
      <c r="AR734" s="44"/>
      <c r="AS734" s="44"/>
      <c r="AT734" s="44"/>
      <c r="AU734" s="44"/>
    </row>
    <row r="735" spans="27:64">
      <c r="AA735" s="44"/>
      <c r="AB735" s="44"/>
      <c r="AC735" s="44"/>
      <c r="AD735" s="44"/>
      <c r="AE735" s="44"/>
      <c r="AG735" s="45"/>
      <c r="AN735" s="44"/>
      <c r="AO735" s="44"/>
      <c r="AP735" s="44"/>
      <c r="AQ735" s="44"/>
      <c r="AR735" s="44"/>
      <c r="AS735" s="44"/>
      <c r="AT735" s="44"/>
      <c r="AU735" s="44"/>
    </row>
    <row r="736" spans="27:64">
      <c r="AA736" s="44"/>
      <c r="AB736" s="44"/>
      <c r="AC736" s="44"/>
      <c r="AD736" s="44"/>
      <c r="AE736" s="44"/>
      <c r="AG736" s="45"/>
      <c r="AN736" s="44"/>
      <c r="AO736" s="44"/>
      <c r="AP736" s="44"/>
      <c r="AQ736" s="44"/>
      <c r="AR736" s="44"/>
      <c r="AS736" s="44"/>
      <c r="AT736" s="44"/>
      <c r="AU736" s="44"/>
    </row>
    <row r="737" spans="27:64">
      <c r="AA737" s="44"/>
      <c r="AB737" s="44"/>
      <c r="AC737" s="44"/>
      <c r="AD737" s="44"/>
      <c r="AE737" s="44"/>
      <c r="AG737" s="45"/>
      <c r="AN737" s="44"/>
      <c r="AO737" s="44"/>
      <c r="AP737" s="44"/>
      <c r="AQ737" s="44"/>
      <c r="AR737" s="44"/>
      <c r="AS737" s="44"/>
      <c r="AT737" s="44"/>
      <c r="AU737" s="44"/>
    </row>
    <row r="738" spans="27:64">
      <c r="AA738" s="44"/>
      <c r="AB738" s="44"/>
      <c r="AC738" s="44"/>
      <c r="AD738" s="44"/>
      <c r="AE738" s="44"/>
      <c r="AG738" s="45"/>
      <c r="AN738" s="44"/>
      <c r="AO738" s="44"/>
      <c r="AP738" s="44"/>
      <c r="AQ738" s="44"/>
      <c r="AR738" s="44"/>
      <c r="AS738" s="44"/>
      <c r="AT738" s="44"/>
      <c r="AU738" s="44"/>
    </row>
    <row r="739" spans="27:64">
      <c r="AA739" s="44"/>
      <c r="AB739" s="44"/>
      <c r="AC739" s="44"/>
      <c r="AD739" s="44"/>
      <c r="AE739" s="44"/>
      <c r="AG739" s="45"/>
      <c r="AN739" s="44"/>
      <c r="AO739" s="44"/>
      <c r="AP739" s="44"/>
      <c r="AQ739" s="44"/>
      <c r="AR739" s="44"/>
      <c r="AS739" s="44"/>
      <c r="AT739" s="44"/>
      <c r="AU739" s="44"/>
    </row>
    <row r="740" spans="27:64">
      <c r="AA740" s="44"/>
      <c r="AB740" s="44"/>
      <c r="AC740" s="44"/>
      <c r="AD740" s="44"/>
      <c r="AE740" s="44"/>
      <c r="AG740" s="45"/>
      <c r="AN740" s="44"/>
      <c r="AO740" s="44"/>
      <c r="AP740" s="44"/>
      <c r="AQ740" s="44"/>
      <c r="AR740" s="44"/>
      <c r="AS740" s="44"/>
      <c r="AT740" s="44"/>
      <c r="AU740" s="44"/>
    </row>
    <row r="741" spans="27:64">
      <c r="AA741" s="44"/>
      <c r="AB741" s="44"/>
      <c r="AC741" s="44"/>
      <c r="AD741" s="44"/>
      <c r="AE741" s="44"/>
      <c r="AG741" s="45"/>
      <c r="AN741" s="44"/>
      <c r="AO741" s="44"/>
      <c r="AP741" s="44"/>
      <c r="AQ741" s="44"/>
      <c r="AR741" s="44"/>
      <c r="AS741" s="44"/>
      <c r="AT741" s="44"/>
      <c r="AU741" s="44"/>
    </row>
    <row r="742" spans="27:64">
      <c r="AA742" s="44"/>
      <c r="AB742" s="44"/>
      <c r="AC742" s="44"/>
      <c r="AD742" s="44"/>
      <c r="AE742" s="44"/>
      <c r="AG742" s="45"/>
      <c r="AN742" s="44"/>
      <c r="AO742" s="44"/>
      <c r="AP742" s="44"/>
      <c r="AQ742" s="44"/>
      <c r="AR742" s="44"/>
      <c r="AS742" s="44"/>
      <c r="AT742" s="44"/>
      <c r="AU742" s="44"/>
    </row>
    <row r="743" spans="27:64">
      <c r="AA743" s="44"/>
      <c r="AB743" s="44"/>
      <c r="AC743" s="44"/>
      <c r="AD743" s="44"/>
      <c r="AE743" s="44"/>
      <c r="AG743" s="45"/>
      <c r="AN743" s="44"/>
      <c r="AO743" s="44"/>
      <c r="AP743" s="44"/>
      <c r="AQ743" s="44"/>
      <c r="AR743" s="44"/>
      <c r="AS743" s="44"/>
      <c r="AT743" s="44"/>
      <c r="AU743" s="44"/>
    </row>
    <row r="744" spans="27:64">
      <c r="AA744" s="44"/>
      <c r="AB744" s="44"/>
      <c r="AC744" s="44"/>
      <c r="AD744" s="44"/>
      <c r="AE744" s="44"/>
      <c r="AG744" s="45"/>
      <c r="AN744" s="44"/>
      <c r="AO744" s="44"/>
      <c r="AP744" s="44"/>
      <c r="AQ744" s="44"/>
      <c r="AR744" s="44"/>
      <c r="AS744" s="44"/>
      <c r="AT744" s="44"/>
      <c r="AU744" s="44"/>
    </row>
    <row r="745" spans="27:64">
      <c r="AA745" s="44"/>
      <c r="AB745" s="44"/>
      <c r="AC745" s="44"/>
      <c r="AD745" s="44"/>
      <c r="AE745" s="44"/>
      <c r="AG745" s="45"/>
      <c r="AN745" s="44"/>
      <c r="AO745" s="44"/>
      <c r="AP745" s="44"/>
      <c r="AQ745" s="44"/>
      <c r="AR745" s="44"/>
      <c r="AS745" s="44"/>
      <c r="AT745" s="44"/>
      <c r="AU745" s="44"/>
    </row>
    <row r="746" spans="27:64">
      <c r="AA746" s="44"/>
      <c r="AB746" s="44"/>
      <c r="AC746" s="44"/>
      <c r="AD746" s="44"/>
      <c r="AE746" s="44"/>
      <c r="AG746" s="45"/>
      <c r="AN746" s="44"/>
      <c r="AO746" s="44"/>
      <c r="AP746" s="44"/>
      <c r="AQ746" s="44"/>
      <c r="AR746" s="44"/>
      <c r="AS746" s="44"/>
      <c r="AT746" s="44"/>
      <c r="AU746" s="44"/>
    </row>
    <row r="747" spans="27:64">
      <c r="AA747" s="44"/>
      <c r="AB747" s="44"/>
      <c r="AC747" s="44"/>
      <c r="AD747" s="44"/>
      <c r="AE747" s="44"/>
      <c r="AG747" s="45"/>
      <c r="AN747" s="44"/>
      <c r="AO747" s="44"/>
      <c r="AP747" s="44"/>
      <c r="AQ747" s="44"/>
      <c r="AR747" s="44"/>
      <c r="AS747" s="44"/>
      <c r="AT747" s="44"/>
      <c r="AU747" s="44"/>
    </row>
    <row r="748" spans="27:64">
      <c r="AA748" s="44"/>
      <c r="AB748" s="44"/>
      <c r="AC748" s="44"/>
      <c r="AD748" s="44"/>
      <c r="AE748" s="44"/>
      <c r="AG748" s="45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</row>
    <row r="749" spans="27:64">
      <c r="AA749" s="44"/>
      <c r="AB749" s="44"/>
      <c r="AC749" s="44"/>
      <c r="AD749" s="44"/>
      <c r="AE749" s="44"/>
      <c r="AG749" s="45"/>
      <c r="AN749" s="44"/>
      <c r="AO749" s="44"/>
      <c r="AP749" s="44"/>
      <c r="AQ749" s="44"/>
      <c r="AR749" s="44"/>
      <c r="AS749" s="44"/>
      <c r="AT749" s="44"/>
      <c r="AU749" s="44"/>
    </row>
    <row r="750" spans="27:64">
      <c r="AA750" s="44"/>
      <c r="AB750" s="44"/>
      <c r="AC750" s="44"/>
      <c r="AD750" s="44"/>
      <c r="AE750" s="44"/>
      <c r="AG750" s="45"/>
      <c r="AN750" s="44"/>
      <c r="AO750" s="44"/>
      <c r="AP750" s="44"/>
      <c r="AQ750" s="44"/>
      <c r="AR750" s="44"/>
      <c r="AS750" s="44"/>
      <c r="AT750" s="44"/>
      <c r="AU750" s="44"/>
    </row>
    <row r="751" spans="27:64">
      <c r="AA751" s="44"/>
      <c r="AB751" s="44"/>
      <c r="AC751" s="44"/>
      <c r="AD751" s="44"/>
      <c r="AE751" s="44"/>
      <c r="AG751" s="45"/>
      <c r="AN751" s="44"/>
      <c r="AO751" s="44"/>
      <c r="AP751" s="44"/>
      <c r="AQ751" s="44"/>
      <c r="AR751" s="44"/>
      <c r="AS751" s="44"/>
      <c r="AT751" s="44"/>
      <c r="AU751" s="44"/>
    </row>
    <row r="752" spans="27:64">
      <c r="AA752" s="44"/>
      <c r="AB752" s="44"/>
      <c r="AC752" s="44"/>
      <c r="AD752" s="44"/>
      <c r="AE752" s="44"/>
      <c r="AG752" s="45"/>
      <c r="AN752" s="44"/>
      <c r="AO752" s="44"/>
      <c r="AP752" s="44"/>
      <c r="AQ752" s="44"/>
      <c r="AR752" s="44"/>
      <c r="AS752" s="44"/>
      <c r="AT752" s="44"/>
      <c r="AU752" s="44"/>
    </row>
    <row r="753" spans="27:50">
      <c r="AA753" s="44"/>
      <c r="AB753" s="44"/>
      <c r="AC753" s="44"/>
      <c r="AD753" s="44"/>
      <c r="AE753" s="44"/>
      <c r="AG753" s="45"/>
      <c r="AN753" s="44"/>
      <c r="AO753" s="44"/>
      <c r="AP753" s="44"/>
      <c r="AQ753" s="44"/>
      <c r="AR753" s="44"/>
      <c r="AS753" s="44"/>
      <c r="AT753" s="44"/>
      <c r="AU753" s="44"/>
    </row>
    <row r="754" spans="27:50">
      <c r="AA754" s="44"/>
      <c r="AB754" s="44"/>
      <c r="AC754" s="44"/>
      <c r="AD754" s="44"/>
      <c r="AE754" s="44"/>
      <c r="AG754" s="45"/>
      <c r="AN754" s="44"/>
      <c r="AO754" s="44"/>
      <c r="AP754" s="44"/>
      <c r="AQ754" s="44"/>
      <c r="AR754" s="44"/>
      <c r="AS754" s="44"/>
      <c r="AT754" s="44"/>
      <c r="AU754" s="44"/>
    </row>
    <row r="755" spans="27:50">
      <c r="AA755" s="44"/>
      <c r="AB755" s="44"/>
      <c r="AC755" s="44"/>
      <c r="AD755" s="44"/>
      <c r="AE755" s="44"/>
      <c r="AG755" s="45"/>
      <c r="AN755" s="44"/>
      <c r="AO755" s="44"/>
      <c r="AP755" s="44"/>
      <c r="AQ755" s="44"/>
      <c r="AR755" s="44"/>
      <c r="AS755" s="44"/>
      <c r="AT755" s="44"/>
      <c r="AU755" s="44"/>
    </row>
    <row r="756" spans="27:50">
      <c r="AA756" s="44"/>
      <c r="AB756" s="44"/>
      <c r="AC756" s="44"/>
      <c r="AD756" s="44"/>
      <c r="AE756" s="44"/>
      <c r="AG756" s="45"/>
      <c r="AN756" s="44"/>
      <c r="AO756" s="44"/>
      <c r="AP756" s="44"/>
      <c r="AQ756" s="44"/>
      <c r="AR756" s="44"/>
      <c r="AS756" s="44"/>
      <c r="AT756" s="44"/>
      <c r="AU756" s="44"/>
    </row>
    <row r="757" spans="27:50">
      <c r="AA757" s="44"/>
      <c r="AB757" s="44"/>
      <c r="AC757" s="44"/>
      <c r="AD757" s="44"/>
      <c r="AE757" s="44"/>
      <c r="AG757" s="45"/>
      <c r="AN757" s="44"/>
      <c r="AO757" s="44"/>
      <c r="AP757" s="44"/>
      <c r="AQ757" s="44"/>
      <c r="AR757" s="44"/>
      <c r="AS757" s="44"/>
      <c r="AT757" s="44"/>
      <c r="AU757" s="44"/>
    </row>
    <row r="758" spans="27:50">
      <c r="AA758" s="44"/>
      <c r="AB758" s="44"/>
      <c r="AC758" s="44"/>
      <c r="AD758" s="44"/>
      <c r="AE758" s="44"/>
      <c r="AG758" s="45"/>
      <c r="AN758" s="44"/>
      <c r="AO758" s="44"/>
      <c r="AP758" s="44"/>
      <c r="AQ758" s="44"/>
      <c r="AR758" s="44"/>
      <c r="AS758" s="44"/>
      <c r="AT758" s="44"/>
      <c r="AU758" s="44"/>
    </row>
    <row r="759" spans="27:50">
      <c r="AA759" s="44"/>
      <c r="AB759" s="44"/>
      <c r="AC759" s="44"/>
      <c r="AD759" s="44"/>
      <c r="AE759" s="44"/>
      <c r="AG759" s="45"/>
      <c r="AN759" s="44"/>
      <c r="AO759" s="44"/>
      <c r="AP759" s="44"/>
      <c r="AQ759" s="44"/>
      <c r="AR759" s="44"/>
      <c r="AS759" s="44"/>
      <c r="AT759" s="44"/>
      <c r="AU759" s="44"/>
      <c r="AV759" s="44"/>
      <c r="AW759" s="19"/>
      <c r="AX759" s="106"/>
    </row>
    <row r="760" spans="27:50">
      <c r="AA760" s="44"/>
      <c r="AB760" s="44"/>
      <c r="AC760" s="44"/>
      <c r="AD760" s="44"/>
      <c r="AE760" s="44"/>
      <c r="AG760" s="45"/>
      <c r="AN760" s="44"/>
      <c r="AO760" s="44"/>
      <c r="AP760" s="44"/>
      <c r="AQ760" s="44"/>
      <c r="AR760" s="44"/>
      <c r="AS760" s="44"/>
      <c r="AT760" s="44"/>
      <c r="AU760" s="44"/>
    </row>
    <row r="761" spans="27:50">
      <c r="AA761" s="44"/>
      <c r="AB761" s="44"/>
      <c r="AC761" s="44"/>
      <c r="AD761" s="44"/>
      <c r="AE761" s="44"/>
      <c r="AG761" s="45"/>
      <c r="AN761" s="44"/>
      <c r="AO761" s="44"/>
      <c r="AP761" s="44"/>
      <c r="AQ761" s="44"/>
      <c r="AR761" s="44"/>
      <c r="AS761" s="44"/>
      <c r="AT761" s="44"/>
      <c r="AU761" s="44"/>
    </row>
    <row r="762" spans="27:50">
      <c r="AA762" s="44"/>
      <c r="AB762" s="44"/>
      <c r="AC762" s="44"/>
      <c r="AD762" s="44"/>
      <c r="AE762" s="44"/>
      <c r="AG762" s="45"/>
      <c r="AN762" s="44"/>
      <c r="AO762" s="44"/>
      <c r="AP762" s="44"/>
      <c r="AQ762" s="44"/>
      <c r="AR762" s="44"/>
      <c r="AS762" s="44"/>
      <c r="AT762" s="44"/>
      <c r="AU762" s="44"/>
    </row>
    <row r="763" spans="27:50">
      <c r="AA763" s="44"/>
      <c r="AB763" s="44"/>
      <c r="AC763" s="44"/>
      <c r="AD763" s="44"/>
      <c r="AE763" s="44"/>
      <c r="AG763" s="45"/>
      <c r="AN763" s="44"/>
      <c r="AO763" s="44"/>
      <c r="AP763" s="44"/>
      <c r="AQ763" s="44"/>
      <c r="AR763" s="44"/>
      <c r="AS763" s="44"/>
      <c r="AT763" s="44"/>
      <c r="AU763" s="44"/>
    </row>
    <row r="764" spans="27:50">
      <c r="AA764" s="44"/>
      <c r="AB764" s="44"/>
      <c r="AC764" s="44"/>
      <c r="AD764" s="44"/>
      <c r="AE764" s="44"/>
      <c r="AG764" s="45"/>
      <c r="AN764" s="44"/>
      <c r="AO764" s="44"/>
      <c r="AP764" s="44"/>
      <c r="AQ764" s="44"/>
      <c r="AR764" s="44"/>
      <c r="AS764" s="44"/>
      <c r="AT764" s="44"/>
      <c r="AU764" s="44"/>
    </row>
    <row r="765" spans="27:50">
      <c r="AA765" s="44"/>
      <c r="AB765" s="44"/>
      <c r="AC765" s="44"/>
      <c r="AD765" s="44"/>
      <c r="AE765" s="44"/>
      <c r="AG765" s="45"/>
      <c r="AN765" s="44"/>
      <c r="AO765" s="44"/>
      <c r="AP765" s="44"/>
      <c r="AQ765" s="44"/>
      <c r="AR765" s="44"/>
      <c r="AS765" s="44"/>
      <c r="AT765" s="44"/>
      <c r="AU765" s="44"/>
    </row>
    <row r="766" spans="27:50">
      <c r="AA766" s="44"/>
      <c r="AB766" s="44"/>
      <c r="AC766" s="44"/>
      <c r="AD766" s="44"/>
      <c r="AE766" s="44"/>
      <c r="AG766" s="45"/>
      <c r="AN766" s="44"/>
      <c r="AO766" s="44"/>
      <c r="AP766" s="44"/>
      <c r="AQ766" s="44"/>
      <c r="AR766" s="44"/>
      <c r="AS766" s="44"/>
      <c r="AT766" s="44"/>
      <c r="AU766" s="44"/>
    </row>
    <row r="767" spans="27:50">
      <c r="AA767" s="44"/>
      <c r="AB767" s="44"/>
      <c r="AC767" s="44"/>
      <c r="AD767" s="44"/>
      <c r="AE767" s="44"/>
      <c r="AG767" s="45"/>
      <c r="AN767" s="44"/>
      <c r="AO767" s="44"/>
      <c r="AP767" s="44"/>
      <c r="AQ767" s="44"/>
      <c r="AR767" s="44"/>
      <c r="AS767" s="44"/>
      <c r="AT767" s="44"/>
      <c r="AU767" s="44"/>
    </row>
    <row r="768" spans="27:50">
      <c r="AA768" s="44"/>
      <c r="AB768" s="44"/>
      <c r="AC768" s="44"/>
      <c r="AD768" s="44"/>
      <c r="AE768" s="44"/>
      <c r="AG768" s="45"/>
      <c r="AN768" s="44"/>
      <c r="AO768" s="44"/>
      <c r="AP768" s="44"/>
      <c r="AQ768" s="44"/>
      <c r="AR768" s="44"/>
      <c r="AS768" s="44"/>
      <c r="AT768" s="44"/>
      <c r="AU768" s="44"/>
    </row>
    <row r="769" spans="27:64">
      <c r="AA769" s="44"/>
      <c r="AB769" s="44"/>
      <c r="AC769" s="44"/>
      <c r="AD769" s="44"/>
      <c r="AE769" s="44"/>
      <c r="AG769" s="45"/>
      <c r="AN769" s="44"/>
      <c r="AO769" s="44"/>
      <c r="AP769" s="44"/>
      <c r="AQ769" s="44"/>
      <c r="AR769" s="44"/>
      <c r="AS769" s="44"/>
      <c r="AT769" s="44"/>
      <c r="AU769" s="44"/>
      <c r="AV769" s="44"/>
      <c r="AW769" s="19"/>
      <c r="AX769" s="13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</row>
    <row r="770" spans="27:64">
      <c r="AA770" s="44"/>
      <c r="AB770" s="44"/>
      <c r="AC770" s="44"/>
      <c r="AD770" s="44"/>
      <c r="AE770" s="44"/>
      <c r="AG770" s="45"/>
      <c r="AN770" s="44"/>
      <c r="AO770" s="44"/>
      <c r="AP770" s="44"/>
      <c r="AQ770" s="44"/>
      <c r="AR770" s="44"/>
      <c r="AS770" s="44"/>
      <c r="AT770" s="44"/>
      <c r="AU770" s="44"/>
    </row>
    <row r="771" spans="27:64">
      <c r="AA771" s="44"/>
      <c r="AB771" s="44"/>
      <c r="AC771" s="44"/>
      <c r="AD771" s="44"/>
      <c r="AE771" s="44"/>
      <c r="AG771" s="45"/>
      <c r="AN771" s="44"/>
      <c r="AO771" s="44"/>
      <c r="AP771" s="44"/>
      <c r="AQ771" s="44"/>
      <c r="AR771" s="44"/>
      <c r="AS771" s="44"/>
      <c r="AT771" s="44"/>
      <c r="AU771" s="44"/>
    </row>
    <row r="772" spans="27:64">
      <c r="AA772" s="44"/>
      <c r="AB772" s="44"/>
      <c r="AC772" s="44"/>
      <c r="AD772" s="44"/>
      <c r="AE772" s="44"/>
      <c r="AG772" s="45"/>
      <c r="AN772" s="44"/>
      <c r="AO772" s="44"/>
      <c r="AP772" s="44"/>
      <c r="AQ772" s="44"/>
      <c r="AR772" s="44"/>
      <c r="AS772" s="44"/>
      <c r="AT772" s="44"/>
      <c r="AU772" s="44"/>
    </row>
    <row r="773" spans="27:64">
      <c r="AA773" s="44"/>
      <c r="AB773" s="44"/>
      <c r="AC773" s="44"/>
      <c r="AD773" s="44"/>
      <c r="AE773" s="44"/>
      <c r="AG773" s="45"/>
      <c r="AN773" s="44"/>
      <c r="AO773" s="44"/>
      <c r="AP773" s="44"/>
      <c r="AQ773" s="44"/>
      <c r="AR773" s="44"/>
      <c r="AS773" s="44"/>
      <c r="AT773" s="44"/>
      <c r="AU773" s="44"/>
    </row>
    <row r="774" spans="27:64">
      <c r="AA774" s="44"/>
      <c r="AB774" s="44"/>
      <c r="AC774" s="44"/>
      <c r="AD774" s="44"/>
      <c r="AE774" s="44"/>
      <c r="AG774" s="45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</row>
    <row r="775" spans="27:64">
      <c r="AA775" s="44"/>
      <c r="AB775" s="44"/>
      <c r="AC775" s="44"/>
      <c r="AD775" s="44"/>
      <c r="AE775" s="44"/>
      <c r="AG775" s="45"/>
      <c r="AN775" s="44"/>
      <c r="AO775" s="44"/>
      <c r="AP775" s="44"/>
      <c r="AQ775" s="44"/>
      <c r="AR775" s="44"/>
      <c r="AS775" s="44"/>
      <c r="AT775" s="44"/>
      <c r="AU775" s="44"/>
    </row>
    <row r="776" spans="27:64">
      <c r="AA776" s="44"/>
      <c r="AB776" s="44"/>
      <c r="AC776" s="44"/>
      <c r="AD776" s="44"/>
      <c r="AE776" s="44"/>
      <c r="AG776" s="45"/>
      <c r="AN776" s="44"/>
      <c r="AO776" s="44"/>
      <c r="AP776" s="44"/>
      <c r="AQ776" s="44"/>
      <c r="AR776" s="44"/>
      <c r="AS776" s="44"/>
      <c r="AT776" s="44"/>
      <c r="AU776" s="44"/>
    </row>
    <row r="777" spans="27:64">
      <c r="AA777" s="44"/>
      <c r="AB777" s="44"/>
      <c r="AC777" s="44"/>
      <c r="AD777" s="44"/>
      <c r="AE777" s="44"/>
      <c r="AG777" s="45"/>
      <c r="AN777" s="44"/>
      <c r="AO777" s="44"/>
      <c r="AP777" s="44"/>
      <c r="AQ777" s="44"/>
      <c r="AR777" s="44"/>
      <c r="AS777" s="44"/>
      <c r="AT777" s="44"/>
      <c r="AU777" s="44"/>
    </row>
    <row r="778" spans="27:64">
      <c r="AA778" s="44"/>
      <c r="AB778" s="44"/>
      <c r="AC778" s="44"/>
      <c r="AD778" s="44"/>
      <c r="AE778" s="44"/>
      <c r="AG778" s="45"/>
      <c r="AN778" s="44"/>
      <c r="AO778" s="44"/>
      <c r="AP778" s="44"/>
      <c r="AQ778" s="44"/>
      <c r="AR778" s="44"/>
      <c r="AS778" s="44"/>
      <c r="AT778" s="44"/>
      <c r="AU778" s="44"/>
    </row>
    <row r="779" spans="27:64">
      <c r="AA779" s="44"/>
      <c r="AB779" s="44"/>
      <c r="AC779" s="44"/>
      <c r="AD779" s="44"/>
      <c r="AE779" s="44"/>
      <c r="AG779" s="45"/>
      <c r="AN779" s="44"/>
      <c r="AO779" s="44"/>
      <c r="AP779" s="44"/>
      <c r="AQ779" s="44"/>
      <c r="AR779" s="44"/>
      <c r="AS779" s="44"/>
      <c r="AT779" s="44"/>
      <c r="AU779" s="44"/>
    </row>
    <row r="780" spans="27:64">
      <c r="AA780" s="44"/>
      <c r="AB780" s="44"/>
      <c r="AC780" s="44"/>
      <c r="AD780" s="44"/>
      <c r="AE780" s="44"/>
      <c r="AG780" s="45"/>
      <c r="AN780" s="44"/>
      <c r="AO780" s="44"/>
      <c r="AP780" s="44"/>
      <c r="AQ780" s="44"/>
      <c r="AR780" s="44"/>
      <c r="AS780" s="44"/>
      <c r="AT780" s="44"/>
      <c r="AU780" s="44"/>
    </row>
    <row r="781" spans="27:64">
      <c r="AA781" s="44"/>
      <c r="AB781" s="44"/>
      <c r="AC781" s="44"/>
      <c r="AD781" s="44"/>
      <c r="AE781" s="44"/>
      <c r="AG781" s="45"/>
      <c r="AN781" s="44"/>
      <c r="AO781" s="44"/>
      <c r="AP781" s="44"/>
      <c r="AQ781" s="44"/>
      <c r="AR781" s="44"/>
      <c r="AS781" s="44"/>
      <c r="AT781" s="44"/>
      <c r="AU781" s="44"/>
    </row>
    <row r="782" spans="27:64">
      <c r="AA782" s="44"/>
      <c r="AB782" s="44"/>
      <c r="AC782" s="44"/>
      <c r="AD782" s="44"/>
      <c r="AE782" s="44"/>
      <c r="AG782" s="45"/>
      <c r="AN782" s="44"/>
      <c r="AO782" s="44"/>
      <c r="AP782" s="44"/>
      <c r="AQ782" s="44"/>
      <c r="AR782" s="44"/>
      <c r="AS782" s="44"/>
      <c r="AT782" s="44"/>
      <c r="AU782" s="44"/>
    </row>
    <row r="783" spans="27:64">
      <c r="AA783" s="44"/>
      <c r="AB783" s="44"/>
      <c r="AC783" s="44"/>
      <c r="AD783" s="44"/>
      <c r="AE783" s="44"/>
      <c r="AG783" s="45"/>
      <c r="AN783" s="44"/>
      <c r="AO783" s="44"/>
      <c r="AP783" s="44"/>
      <c r="AQ783" s="44"/>
      <c r="AR783" s="44"/>
      <c r="AS783" s="44"/>
      <c r="AT783" s="44"/>
      <c r="AU783" s="44"/>
      <c r="AV783" s="44"/>
    </row>
    <row r="784" spans="27:64">
      <c r="AA784" s="44"/>
      <c r="AB784" s="44"/>
      <c r="AC784" s="44"/>
      <c r="AD784" s="44"/>
      <c r="AE784" s="44"/>
      <c r="AG784" s="45"/>
      <c r="AN784" s="44"/>
      <c r="AO784" s="44"/>
      <c r="AP784" s="44"/>
      <c r="AQ784" s="44"/>
      <c r="AR784" s="44"/>
      <c r="AS784" s="44"/>
      <c r="AT784" s="44"/>
      <c r="AU784" s="44"/>
    </row>
    <row r="785" spans="27:47">
      <c r="AA785" s="44"/>
      <c r="AB785" s="44"/>
      <c r="AC785" s="44"/>
      <c r="AD785" s="44"/>
      <c r="AE785" s="44"/>
      <c r="AG785" s="45"/>
      <c r="AN785" s="44"/>
      <c r="AO785" s="44"/>
      <c r="AP785" s="44"/>
      <c r="AQ785" s="44"/>
      <c r="AR785" s="44"/>
      <c r="AS785" s="44"/>
      <c r="AT785" s="44"/>
      <c r="AU785" s="44"/>
    </row>
    <row r="786" spans="27:47">
      <c r="AA786" s="44"/>
      <c r="AB786" s="44"/>
      <c r="AC786" s="44"/>
      <c r="AD786" s="44"/>
      <c r="AE786" s="44"/>
      <c r="AG786" s="45"/>
      <c r="AN786" s="44"/>
      <c r="AO786" s="44"/>
      <c r="AP786" s="44"/>
      <c r="AQ786" s="44"/>
      <c r="AR786" s="44"/>
      <c r="AS786" s="44"/>
      <c r="AT786" s="44"/>
      <c r="AU786" s="44"/>
    </row>
    <row r="787" spans="27:47">
      <c r="AA787" s="44"/>
      <c r="AB787" s="44"/>
      <c r="AC787" s="44"/>
      <c r="AD787" s="44"/>
      <c r="AE787" s="44"/>
      <c r="AG787" s="45"/>
      <c r="AN787" s="44"/>
      <c r="AO787" s="44"/>
      <c r="AP787" s="44"/>
      <c r="AQ787" s="44"/>
      <c r="AR787" s="44"/>
      <c r="AS787" s="44"/>
      <c r="AT787" s="44"/>
      <c r="AU787" s="44"/>
    </row>
    <row r="788" spans="27:47">
      <c r="AA788" s="44"/>
      <c r="AB788" s="44"/>
      <c r="AC788" s="44"/>
      <c r="AD788" s="44"/>
      <c r="AE788" s="44"/>
      <c r="AG788" s="45"/>
      <c r="AN788" s="44"/>
      <c r="AO788" s="44"/>
      <c r="AP788" s="44"/>
      <c r="AQ788" s="44"/>
      <c r="AR788" s="44"/>
      <c r="AS788" s="44"/>
      <c r="AT788" s="44"/>
      <c r="AU788" s="44"/>
    </row>
    <row r="789" spans="27:47">
      <c r="AA789" s="44"/>
      <c r="AB789" s="44"/>
      <c r="AC789" s="44"/>
      <c r="AD789" s="44"/>
      <c r="AE789" s="44"/>
      <c r="AG789" s="45"/>
      <c r="AN789" s="44"/>
      <c r="AO789" s="44"/>
      <c r="AP789" s="44"/>
      <c r="AQ789" s="44"/>
      <c r="AR789" s="44"/>
      <c r="AS789" s="44"/>
      <c r="AT789" s="44"/>
      <c r="AU789" s="44"/>
    </row>
    <row r="790" spans="27:47">
      <c r="AA790" s="44"/>
      <c r="AB790" s="44"/>
      <c r="AC790" s="44"/>
      <c r="AD790" s="44"/>
      <c r="AE790" s="44"/>
      <c r="AG790" s="45"/>
      <c r="AN790" s="44"/>
      <c r="AO790" s="44"/>
      <c r="AP790" s="44"/>
      <c r="AQ790" s="44"/>
      <c r="AR790" s="44"/>
      <c r="AS790" s="44"/>
      <c r="AT790" s="44"/>
      <c r="AU790" s="44"/>
    </row>
    <row r="791" spans="27:47">
      <c r="AA791" s="44"/>
      <c r="AB791" s="44"/>
      <c r="AC791" s="44"/>
      <c r="AD791" s="44"/>
      <c r="AE791" s="44"/>
      <c r="AG791" s="45"/>
      <c r="AN791" s="44"/>
      <c r="AO791" s="44"/>
      <c r="AP791" s="44"/>
      <c r="AQ791" s="44"/>
      <c r="AR791" s="44"/>
      <c r="AS791" s="44"/>
      <c r="AT791" s="44"/>
      <c r="AU791" s="44"/>
    </row>
    <row r="792" spans="27:47">
      <c r="AA792" s="44"/>
      <c r="AB792" s="44"/>
      <c r="AC792" s="44"/>
      <c r="AD792" s="44"/>
      <c r="AE792" s="44"/>
      <c r="AG792" s="45"/>
      <c r="AN792" s="44"/>
      <c r="AO792" s="44"/>
      <c r="AP792" s="44"/>
      <c r="AQ792" s="44"/>
      <c r="AR792" s="44"/>
      <c r="AS792" s="44"/>
      <c r="AT792" s="44"/>
      <c r="AU792" s="44"/>
    </row>
    <row r="793" spans="27:47">
      <c r="AA793" s="44"/>
      <c r="AB793" s="44"/>
      <c r="AC793" s="44"/>
      <c r="AD793" s="44"/>
      <c r="AE793" s="44"/>
      <c r="AG793" s="45"/>
      <c r="AN793" s="44"/>
      <c r="AO793" s="44"/>
      <c r="AP793" s="44"/>
      <c r="AQ793" s="44"/>
      <c r="AR793" s="44"/>
      <c r="AS793" s="44"/>
      <c r="AT793" s="44"/>
      <c r="AU793" s="44"/>
    </row>
    <row r="794" spans="27:47">
      <c r="AA794" s="44"/>
      <c r="AB794" s="44"/>
      <c r="AC794" s="44"/>
      <c r="AD794" s="44"/>
      <c r="AE794" s="44"/>
      <c r="AG794" s="45"/>
      <c r="AN794" s="44"/>
      <c r="AO794" s="44"/>
      <c r="AP794" s="44"/>
      <c r="AQ794" s="44"/>
      <c r="AR794" s="44"/>
      <c r="AS794" s="44"/>
      <c r="AT794" s="44"/>
      <c r="AU794" s="44"/>
    </row>
    <row r="795" spans="27:47">
      <c r="AA795" s="44"/>
      <c r="AB795" s="44"/>
      <c r="AC795" s="44"/>
      <c r="AD795" s="44"/>
      <c r="AE795" s="44"/>
      <c r="AG795" s="45"/>
      <c r="AN795" s="44"/>
      <c r="AO795" s="44"/>
      <c r="AP795" s="44"/>
      <c r="AQ795" s="44"/>
      <c r="AR795" s="44"/>
      <c r="AS795" s="44"/>
      <c r="AT795" s="44"/>
      <c r="AU795" s="44"/>
    </row>
    <row r="796" spans="27:47">
      <c r="AA796" s="44"/>
      <c r="AB796" s="44"/>
      <c r="AC796" s="44"/>
      <c r="AD796" s="44"/>
      <c r="AE796" s="44"/>
      <c r="AG796" s="45"/>
      <c r="AN796" s="44"/>
      <c r="AO796" s="44"/>
      <c r="AP796" s="44"/>
      <c r="AQ796" s="44"/>
      <c r="AR796" s="44"/>
      <c r="AS796" s="44"/>
      <c r="AT796" s="44"/>
      <c r="AU796" s="44"/>
    </row>
    <row r="797" spans="27:47">
      <c r="AA797" s="44"/>
      <c r="AB797" s="44"/>
      <c r="AC797" s="44"/>
      <c r="AD797" s="44"/>
      <c r="AE797" s="44"/>
      <c r="AG797" s="45"/>
      <c r="AN797" s="44"/>
      <c r="AO797" s="44"/>
      <c r="AP797" s="44"/>
      <c r="AQ797" s="44"/>
      <c r="AR797" s="44"/>
      <c r="AS797" s="44"/>
      <c r="AT797" s="44"/>
      <c r="AU797" s="44"/>
    </row>
    <row r="798" spans="27:47">
      <c r="AA798" s="44"/>
      <c r="AB798" s="44"/>
      <c r="AC798" s="44"/>
      <c r="AD798" s="44"/>
      <c r="AE798" s="44"/>
      <c r="AG798" s="45"/>
      <c r="AN798" s="44"/>
      <c r="AO798" s="44"/>
      <c r="AP798" s="44"/>
      <c r="AQ798" s="44"/>
      <c r="AR798" s="44"/>
      <c r="AS798" s="44"/>
      <c r="AT798" s="44"/>
      <c r="AU798" s="44"/>
    </row>
    <row r="799" spans="27:47">
      <c r="AA799" s="44"/>
      <c r="AB799" s="44"/>
      <c r="AC799" s="44"/>
      <c r="AD799" s="44"/>
      <c r="AE799" s="44"/>
      <c r="AG799" s="45"/>
      <c r="AN799" s="44"/>
      <c r="AO799" s="44"/>
      <c r="AP799" s="44"/>
      <c r="AQ799" s="44"/>
      <c r="AR799" s="44"/>
      <c r="AS799" s="44"/>
      <c r="AT799" s="44"/>
      <c r="AU799" s="44"/>
    </row>
    <row r="800" spans="27:47">
      <c r="AA800" s="44"/>
      <c r="AB800" s="44"/>
      <c r="AC800" s="44"/>
      <c r="AD800" s="44"/>
      <c r="AE800" s="44"/>
      <c r="AG800" s="45"/>
      <c r="AN800" s="44"/>
      <c r="AO800" s="44"/>
      <c r="AP800" s="44"/>
      <c r="AQ800" s="44"/>
      <c r="AR800" s="44"/>
      <c r="AS800" s="44"/>
      <c r="AT800" s="44"/>
      <c r="AU800" s="44"/>
    </row>
    <row r="801" spans="27:47">
      <c r="AA801" s="44"/>
      <c r="AB801" s="44"/>
      <c r="AC801" s="44"/>
      <c r="AD801" s="44"/>
      <c r="AE801" s="44"/>
      <c r="AG801" s="45"/>
      <c r="AN801" s="44"/>
      <c r="AO801" s="44"/>
      <c r="AP801" s="44"/>
      <c r="AQ801" s="44"/>
      <c r="AR801" s="44"/>
      <c r="AS801" s="44"/>
      <c r="AT801" s="44"/>
      <c r="AU801" s="44"/>
    </row>
    <row r="802" spans="27:47">
      <c r="AA802" s="44"/>
      <c r="AB802" s="44"/>
      <c r="AC802" s="44"/>
      <c r="AD802" s="44"/>
      <c r="AE802" s="44"/>
      <c r="AG802" s="45"/>
      <c r="AN802" s="44"/>
      <c r="AO802" s="44"/>
      <c r="AP802" s="44"/>
      <c r="AQ802" s="44"/>
      <c r="AR802" s="44"/>
      <c r="AS802" s="44"/>
      <c r="AT802" s="44"/>
      <c r="AU802" s="44"/>
    </row>
    <row r="803" spans="27:47">
      <c r="AA803" s="44"/>
      <c r="AB803" s="44"/>
      <c r="AC803" s="44"/>
      <c r="AD803" s="44"/>
      <c r="AE803" s="44"/>
      <c r="AG803" s="45"/>
      <c r="AN803" s="44"/>
      <c r="AO803" s="44"/>
      <c r="AP803" s="44"/>
      <c r="AQ803" s="44"/>
      <c r="AR803" s="44"/>
      <c r="AS803" s="44"/>
      <c r="AT803" s="44"/>
      <c r="AU803" s="44"/>
    </row>
    <row r="804" spans="27:47">
      <c r="AA804" s="44"/>
      <c r="AB804" s="44"/>
      <c r="AC804" s="44"/>
      <c r="AD804" s="44"/>
      <c r="AE804" s="44"/>
      <c r="AG804" s="45"/>
      <c r="AN804" s="44"/>
      <c r="AO804" s="44"/>
      <c r="AP804" s="44"/>
      <c r="AQ804" s="44"/>
      <c r="AR804" s="44"/>
      <c r="AS804" s="44"/>
      <c r="AT804" s="44"/>
      <c r="AU804" s="44"/>
    </row>
    <row r="805" spans="27:47">
      <c r="AA805" s="44"/>
      <c r="AB805" s="44"/>
      <c r="AC805" s="44"/>
      <c r="AD805" s="44"/>
      <c r="AE805" s="44"/>
      <c r="AG805" s="45"/>
      <c r="AN805" s="44"/>
      <c r="AO805" s="44"/>
      <c r="AP805" s="44"/>
      <c r="AQ805" s="44"/>
      <c r="AR805" s="44"/>
      <c r="AS805" s="44"/>
      <c r="AT805" s="44"/>
      <c r="AU805" s="44"/>
    </row>
    <row r="806" spans="27:47">
      <c r="AA806" s="44"/>
      <c r="AB806" s="44"/>
      <c r="AC806" s="44"/>
      <c r="AD806" s="44"/>
      <c r="AE806" s="44"/>
      <c r="AG806" s="45"/>
      <c r="AN806" s="44"/>
      <c r="AO806" s="44"/>
      <c r="AP806" s="44"/>
      <c r="AQ806" s="44"/>
      <c r="AR806" s="44"/>
      <c r="AS806" s="44"/>
      <c r="AT806" s="44"/>
      <c r="AU806" s="44"/>
    </row>
    <row r="807" spans="27:47">
      <c r="AA807" s="44"/>
      <c r="AB807" s="44"/>
      <c r="AC807" s="44"/>
      <c r="AD807" s="44"/>
      <c r="AE807" s="44"/>
      <c r="AG807" s="45"/>
      <c r="AN807" s="44"/>
      <c r="AO807" s="44"/>
      <c r="AP807" s="44"/>
      <c r="AQ807" s="44"/>
      <c r="AR807" s="44"/>
      <c r="AS807" s="44"/>
      <c r="AT807" s="44"/>
      <c r="AU807" s="44"/>
    </row>
    <row r="808" spans="27:47">
      <c r="AA808" s="44"/>
      <c r="AB808" s="44"/>
      <c r="AC808" s="44"/>
      <c r="AD808" s="44"/>
      <c r="AE808" s="44"/>
      <c r="AG808" s="45"/>
      <c r="AN808" s="44"/>
      <c r="AO808" s="44"/>
      <c r="AP808" s="44"/>
      <c r="AQ808" s="44"/>
      <c r="AR808" s="44"/>
      <c r="AS808" s="44"/>
      <c r="AT808" s="44"/>
      <c r="AU808" s="44"/>
    </row>
    <row r="809" spans="27:47">
      <c r="AA809" s="44"/>
      <c r="AB809" s="44"/>
      <c r="AC809" s="44"/>
      <c r="AD809" s="44"/>
      <c r="AE809" s="44"/>
      <c r="AG809" s="45"/>
      <c r="AN809" s="44"/>
      <c r="AO809" s="44"/>
      <c r="AP809" s="44"/>
      <c r="AQ809" s="44"/>
      <c r="AR809" s="44"/>
      <c r="AS809" s="44"/>
      <c r="AT809" s="44"/>
      <c r="AU809" s="44"/>
    </row>
    <row r="810" spans="27:47">
      <c r="AA810" s="44"/>
      <c r="AB810" s="44"/>
      <c r="AC810" s="44"/>
      <c r="AD810" s="44"/>
      <c r="AE810" s="44"/>
      <c r="AG810" s="45"/>
      <c r="AN810" s="44"/>
      <c r="AO810" s="44"/>
      <c r="AP810" s="44"/>
      <c r="AQ810" s="44"/>
      <c r="AR810" s="44"/>
      <c r="AS810" s="44"/>
      <c r="AT810" s="44"/>
      <c r="AU810" s="44"/>
    </row>
    <row r="811" spans="27:47">
      <c r="AA811" s="44"/>
      <c r="AB811" s="44"/>
      <c r="AC811" s="44"/>
      <c r="AD811" s="44"/>
      <c r="AE811" s="44"/>
      <c r="AG811" s="45"/>
      <c r="AN811" s="44"/>
      <c r="AO811" s="44"/>
      <c r="AP811" s="44"/>
      <c r="AQ811" s="44"/>
      <c r="AR811" s="44"/>
      <c r="AS811" s="44"/>
      <c r="AT811" s="44"/>
      <c r="AU811" s="44"/>
    </row>
    <row r="812" spans="27:47">
      <c r="AA812" s="44"/>
      <c r="AB812" s="44"/>
      <c r="AC812" s="44"/>
      <c r="AD812" s="44"/>
      <c r="AE812" s="44"/>
      <c r="AG812" s="45"/>
      <c r="AN812" s="44"/>
      <c r="AO812" s="44"/>
      <c r="AP812" s="44"/>
      <c r="AQ812" s="44"/>
      <c r="AR812" s="44"/>
      <c r="AS812" s="44"/>
      <c r="AT812" s="44"/>
      <c r="AU812" s="44"/>
    </row>
    <row r="813" spans="27:47">
      <c r="AA813" s="44"/>
      <c r="AB813" s="44"/>
      <c r="AC813" s="44"/>
      <c r="AD813" s="44"/>
      <c r="AE813" s="44"/>
      <c r="AG813" s="45"/>
      <c r="AN813" s="44"/>
      <c r="AO813" s="44"/>
      <c r="AP813" s="44"/>
      <c r="AQ813" s="44"/>
      <c r="AR813" s="44"/>
      <c r="AS813" s="44"/>
      <c r="AT813" s="44"/>
      <c r="AU813" s="44"/>
    </row>
    <row r="814" spans="27:47">
      <c r="AA814" s="44"/>
      <c r="AB814" s="44"/>
      <c r="AC814" s="44"/>
      <c r="AD814" s="44"/>
      <c r="AE814" s="44"/>
      <c r="AG814" s="45"/>
      <c r="AN814" s="44"/>
      <c r="AO814" s="44"/>
      <c r="AP814" s="44"/>
      <c r="AQ814" s="44"/>
      <c r="AR814" s="44"/>
      <c r="AS814" s="44"/>
      <c r="AT814" s="44"/>
      <c r="AU814" s="44"/>
    </row>
    <row r="815" spans="27:47">
      <c r="AA815" s="44"/>
      <c r="AB815" s="44"/>
      <c r="AC815" s="44"/>
      <c r="AD815" s="44"/>
      <c r="AE815" s="44"/>
      <c r="AG815" s="45"/>
      <c r="AN815" s="44"/>
      <c r="AO815" s="44"/>
      <c r="AP815" s="44"/>
      <c r="AQ815" s="44"/>
      <c r="AR815" s="44"/>
      <c r="AS815" s="44"/>
      <c r="AT815" s="44"/>
      <c r="AU815" s="44"/>
    </row>
    <row r="816" spans="27:47">
      <c r="AA816" s="44"/>
      <c r="AB816" s="44"/>
      <c r="AC816" s="44"/>
      <c r="AD816" s="44"/>
      <c r="AE816" s="44"/>
      <c r="AG816" s="45"/>
      <c r="AN816" s="44"/>
      <c r="AO816" s="44"/>
      <c r="AP816" s="44"/>
      <c r="AQ816" s="44"/>
      <c r="AR816" s="44"/>
      <c r="AS816" s="44"/>
      <c r="AT816" s="44"/>
      <c r="AU816" s="44"/>
    </row>
    <row r="817" spans="27:64">
      <c r="AA817" s="44"/>
      <c r="AB817" s="44"/>
      <c r="AC817" s="44"/>
      <c r="AD817" s="44"/>
      <c r="AE817" s="44"/>
      <c r="AG817" s="45"/>
      <c r="AN817" s="44"/>
      <c r="AO817" s="44"/>
      <c r="AP817" s="44"/>
      <c r="AQ817" s="44"/>
      <c r="AR817" s="44"/>
      <c r="AS817" s="44"/>
      <c r="AT817" s="44"/>
      <c r="AU817" s="44"/>
    </row>
    <row r="818" spans="27:64">
      <c r="AA818" s="44"/>
      <c r="AB818" s="44"/>
      <c r="AC818" s="44"/>
      <c r="AD818" s="44"/>
      <c r="AE818" s="44"/>
      <c r="AG818" s="45"/>
      <c r="AN818" s="44"/>
      <c r="AO818" s="44"/>
      <c r="AP818" s="44"/>
      <c r="AQ818" s="44"/>
      <c r="AR818" s="44"/>
      <c r="AS818" s="44"/>
      <c r="AT818" s="44"/>
      <c r="AU818" s="44"/>
    </row>
    <row r="819" spans="27:64">
      <c r="AA819" s="44"/>
      <c r="AB819" s="44"/>
      <c r="AC819" s="44"/>
      <c r="AD819" s="44"/>
      <c r="AE819" s="44"/>
      <c r="AG819" s="45"/>
      <c r="AN819" s="44"/>
      <c r="AO819" s="44"/>
      <c r="AP819" s="44"/>
      <c r="AQ819" s="44"/>
      <c r="AR819" s="44"/>
      <c r="AS819" s="44"/>
      <c r="AT819" s="44"/>
      <c r="AU819" s="44"/>
    </row>
    <row r="820" spans="27:64">
      <c r="AA820" s="44"/>
      <c r="AB820" s="44"/>
      <c r="AC820" s="44"/>
      <c r="AD820" s="44"/>
      <c r="AE820" s="44"/>
      <c r="AG820" s="45"/>
      <c r="AN820" s="44"/>
      <c r="AO820" s="44"/>
      <c r="AP820" s="44"/>
      <c r="AQ820" s="44"/>
      <c r="AR820" s="44"/>
      <c r="AS820" s="44"/>
      <c r="AT820" s="44"/>
      <c r="AU820" s="44"/>
    </row>
    <row r="821" spans="27:64">
      <c r="AA821" s="44"/>
      <c r="AB821" s="44"/>
      <c r="AC821" s="44"/>
      <c r="AD821" s="44"/>
      <c r="AE821" s="44"/>
      <c r="AG821" s="45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</row>
    <row r="822" spans="27:64">
      <c r="AA822" s="44"/>
      <c r="AB822" s="44"/>
      <c r="AC822" s="44"/>
      <c r="AD822" s="44"/>
      <c r="AE822" s="44"/>
      <c r="AG822" s="45"/>
      <c r="AN822" s="44"/>
      <c r="AO822" s="44"/>
      <c r="AP822" s="44"/>
      <c r="AQ822" s="44"/>
      <c r="AR822" s="44"/>
      <c r="AS822" s="44"/>
      <c r="AT822" s="44"/>
      <c r="AU822" s="44"/>
      <c r="AV822" s="44"/>
      <c r="AW822" s="19"/>
      <c r="AX822" s="13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</row>
    <row r="823" spans="27:64">
      <c r="AA823" s="44"/>
      <c r="AB823" s="44"/>
      <c r="AC823" s="44"/>
      <c r="AD823" s="44"/>
      <c r="AE823" s="44"/>
      <c r="AG823" s="45"/>
      <c r="AN823" s="44"/>
      <c r="AO823" s="44"/>
      <c r="AP823" s="44"/>
      <c r="AQ823" s="44"/>
      <c r="AR823" s="44"/>
      <c r="AS823" s="44"/>
      <c r="AT823" s="44"/>
      <c r="AU823" s="44"/>
    </row>
    <row r="824" spans="27:64">
      <c r="AA824" s="44"/>
      <c r="AB824" s="44"/>
      <c r="AC824" s="44"/>
      <c r="AD824" s="44"/>
      <c r="AE824" s="44"/>
      <c r="AG824" s="45"/>
      <c r="AN824" s="44"/>
      <c r="AO824" s="44"/>
      <c r="AP824" s="44"/>
      <c r="AQ824" s="44"/>
      <c r="AR824" s="44"/>
      <c r="AS824" s="44"/>
      <c r="AT824" s="44"/>
      <c r="AU824" s="44"/>
    </row>
    <row r="825" spans="27:64">
      <c r="AA825" s="44"/>
      <c r="AB825" s="44"/>
      <c r="AC825" s="44"/>
      <c r="AD825" s="44"/>
      <c r="AE825" s="44"/>
      <c r="AG825" s="45"/>
      <c r="AN825" s="44"/>
      <c r="AO825" s="44"/>
      <c r="AP825" s="44"/>
      <c r="AQ825" s="44"/>
      <c r="AR825" s="44"/>
      <c r="AS825" s="44"/>
      <c r="AT825" s="44"/>
      <c r="AU825" s="44"/>
    </row>
    <row r="826" spans="27:64">
      <c r="AA826" s="44"/>
      <c r="AB826" s="44"/>
      <c r="AC826" s="44"/>
      <c r="AD826" s="44"/>
      <c r="AE826" s="44"/>
      <c r="AG826" s="45"/>
      <c r="AN826" s="44"/>
      <c r="AO826" s="44"/>
      <c r="AP826" s="44"/>
      <c r="AQ826" s="44"/>
      <c r="AR826" s="44"/>
      <c r="AS826" s="44"/>
      <c r="AT826" s="44"/>
      <c r="AU826" s="44"/>
    </row>
    <row r="827" spans="27:64">
      <c r="AA827" s="44"/>
      <c r="AB827" s="44"/>
      <c r="AC827" s="44"/>
      <c r="AD827" s="44"/>
      <c r="AE827" s="44"/>
      <c r="AG827" s="45"/>
      <c r="AN827" s="44"/>
      <c r="AO827" s="44"/>
      <c r="AP827" s="44"/>
      <c r="AQ827" s="44"/>
      <c r="AR827" s="44"/>
      <c r="AS827" s="44"/>
      <c r="AT827" s="44"/>
      <c r="AU827" s="44"/>
    </row>
    <row r="828" spans="27:64">
      <c r="AA828" s="44"/>
      <c r="AB828" s="44"/>
      <c r="AC828" s="44"/>
      <c r="AD828" s="44"/>
      <c r="AE828" s="44"/>
      <c r="AG828" s="45"/>
      <c r="AN828" s="44"/>
      <c r="AO828" s="44"/>
      <c r="AP828" s="44"/>
      <c r="AQ828" s="44"/>
      <c r="AR828" s="44"/>
      <c r="AS828" s="44"/>
      <c r="AT828" s="44"/>
      <c r="AU828" s="44"/>
    </row>
    <row r="829" spans="27:64">
      <c r="AA829" s="44"/>
      <c r="AB829" s="44"/>
      <c r="AC829" s="44"/>
      <c r="AD829" s="44"/>
      <c r="AE829" s="44"/>
      <c r="AG829" s="45"/>
      <c r="AN829" s="44"/>
      <c r="AO829" s="44"/>
      <c r="AP829" s="44"/>
      <c r="AQ829" s="44"/>
      <c r="AR829" s="44"/>
      <c r="AS829" s="44"/>
      <c r="AT829" s="44"/>
      <c r="AU829" s="44"/>
    </row>
    <row r="830" spans="27:64">
      <c r="AA830" s="44"/>
      <c r="AB830" s="44"/>
      <c r="AC830" s="44"/>
      <c r="AD830" s="44"/>
      <c r="AE830" s="44"/>
      <c r="AG830" s="45"/>
      <c r="AN830" s="44"/>
      <c r="AO830" s="44"/>
      <c r="AP830" s="44"/>
      <c r="AQ830" s="44"/>
      <c r="AR830" s="44"/>
      <c r="AS830" s="44"/>
      <c r="AT830" s="44"/>
      <c r="AU830" s="44"/>
    </row>
    <row r="831" spans="27:64">
      <c r="AA831" s="44"/>
      <c r="AB831" s="44"/>
      <c r="AC831" s="44"/>
      <c r="AD831" s="44"/>
      <c r="AE831" s="44"/>
      <c r="AG831" s="45"/>
      <c r="AN831" s="44"/>
      <c r="AO831" s="44"/>
      <c r="AP831" s="44"/>
      <c r="AQ831" s="44"/>
      <c r="AR831" s="44"/>
      <c r="AS831" s="44"/>
      <c r="AT831" s="44"/>
      <c r="AU831" s="44"/>
    </row>
    <row r="832" spans="27:64">
      <c r="AA832" s="44"/>
      <c r="AB832" s="44"/>
      <c r="AC832" s="44"/>
      <c r="AD832" s="44"/>
      <c r="AE832" s="44"/>
      <c r="AG832" s="45"/>
      <c r="AN832" s="44"/>
      <c r="AO832" s="44"/>
      <c r="AP832" s="44"/>
      <c r="AQ832" s="44"/>
      <c r="AR832" s="44"/>
      <c r="AS832" s="44"/>
      <c r="AT832" s="44"/>
      <c r="AU832" s="44"/>
    </row>
    <row r="833" spans="27:50">
      <c r="AA833" s="44"/>
      <c r="AB833" s="44"/>
      <c r="AC833" s="44"/>
      <c r="AD833" s="44"/>
      <c r="AE833" s="44"/>
      <c r="AG833" s="45"/>
      <c r="AN833" s="44"/>
      <c r="AO833" s="44"/>
      <c r="AP833" s="44"/>
      <c r="AQ833" s="44"/>
      <c r="AR833" s="44"/>
      <c r="AS833" s="44"/>
      <c r="AT833" s="44"/>
      <c r="AU833" s="44"/>
      <c r="AV833" s="44"/>
      <c r="AW833" s="19"/>
      <c r="AX833" s="134"/>
    </row>
    <row r="834" spans="27:50">
      <c r="AA834" s="44"/>
      <c r="AB834" s="44"/>
      <c r="AC834" s="44"/>
      <c r="AD834" s="44"/>
      <c r="AE834" s="44"/>
      <c r="AG834" s="45"/>
      <c r="AN834" s="44"/>
      <c r="AO834" s="44"/>
      <c r="AP834" s="44"/>
      <c r="AQ834" s="44"/>
      <c r="AR834" s="44"/>
      <c r="AS834" s="44"/>
      <c r="AT834" s="44"/>
      <c r="AU834" s="44"/>
    </row>
    <row r="835" spans="27:50">
      <c r="AA835" s="44"/>
      <c r="AB835" s="44"/>
      <c r="AC835" s="44"/>
      <c r="AD835" s="44"/>
      <c r="AE835" s="44"/>
      <c r="AG835" s="45"/>
      <c r="AN835" s="44"/>
      <c r="AO835" s="44"/>
      <c r="AP835" s="44"/>
      <c r="AQ835" s="44"/>
      <c r="AR835" s="44"/>
      <c r="AS835" s="44"/>
      <c r="AT835" s="44"/>
      <c r="AU835" s="44"/>
    </row>
    <row r="836" spans="27:50">
      <c r="AA836" s="44"/>
      <c r="AB836" s="44"/>
      <c r="AC836" s="44"/>
      <c r="AD836" s="44"/>
      <c r="AE836" s="44"/>
      <c r="AG836" s="45"/>
      <c r="AN836" s="44"/>
      <c r="AO836" s="44"/>
      <c r="AP836" s="44"/>
      <c r="AQ836" s="44"/>
      <c r="AR836" s="44"/>
      <c r="AS836" s="44"/>
      <c r="AT836" s="44"/>
      <c r="AU836" s="44"/>
    </row>
    <row r="837" spans="27:50">
      <c r="AA837" s="44"/>
      <c r="AB837" s="44"/>
      <c r="AC837" s="44"/>
      <c r="AD837" s="44"/>
      <c r="AE837" s="44"/>
      <c r="AG837" s="45"/>
      <c r="AN837" s="44"/>
      <c r="AO837" s="44"/>
      <c r="AP837" s="44"/>
      <c r="AQ837" s="44"/>
      <c r="AR837" s="44"/>
      <c r="AS837" s="44"/>
      <c r="AT837" s="44"/>
      <c r="AU837" s="44"/>
    </row>
    <row r="838" spans="27:50">
      <c r="AA838" s="44"/>
      <c r="AB838" s="44"/>
      <c r="AC838" s="44"/>
      <c r="AD838" s="44"/>
      <c r="AE838" s="44"/>
      <c r="AG838" s="45"/>
      <c r="AN838" s="44"/>
      <c r="AO838" s="44"/>
      <c r="AP838" s="44"/>
      <c r="AQ838" s="44"/>
      <c r="AR838" s="44"/>
      <c r="AS838" s="44"/>
      <c r="AT838" s="44"/>
      <c r="AU838" s="44"/>
    </row>
    <row r="839" spans="27:50">
      <c r="AA839" s="44"/>
      <c r="AB839" s="44"/>
      <c r="AC839" s="44"/>
      <c r="AD839" s="44"/>
      <c r="AE839" s="44"/>
      <c r="AG839" s="45"/>
      <c r="AN839" s="44"/>
      <c r="AO839" s="44"/>
      <c r="AP839" s="44"/>
      <c r="AQ839" s="44"/>
      <c r="AR839" s="44"/>
      <c r="AS839" s="44"/>
      <c r="AT839" s="44"/>
      <c r="AU839" s="44"/>
    </row>
    <row r="840" spans="27:50">
      <c r="AA840" s="44"/>
      <c r="AB840" s="44"/>
      <c r="AC840" s="44"/>
      <c r="AD840" s="44"/>
      <c r="AE840" s="44"/>
      <c r="AG840" s="45"/>
      <c r="AN840" s="44"/>
      <c r="AO840" s="44"/>
      <c r="AP840" s="44"/>
      <c r="AQ840" s="44"/>
      <c r="AR840" s="44"/>
      <c r="AS840" s="44"/>
      <c r="AT840" s="44"/>
      <c r="AU840" s="44"/>
    </row>
    <row r="841" spans="27:50">
      <c r="AA841" s="44"/>
      <c r="AB841" s="44"/>
      <c r="AC841" s="44"/>
      <c r="AD841" s="44"/>
      <c r="AE841" s="44"/>
      <c r="AG841" s="45"/>
      <c r="AN841" s="44"/>
      <c r="AO841" s="44"/>
      <c r="AP841" s="44"/>
      <c r="AQ841" s="44"/>
      <c r="AR841" s="44"/>
      <c r="AS841" s="44"/>
      <c r="AT841" s="44"/>
      <c r="AU841" s="44"/>
    </row>
    <row r="842" spans="27:50">
      <c r="AA842" s="44"/>
      <c r="AB842" s="44"/>
      <c r="AC842" s="44"/>
      <c r="AD842" s="44"/>
      <c r="AE842" s="44"/>
      <c r="AG842" s="45"/>
      <c r="AN842" s="44"/>
      <c r="AO842" s="44"/>
      <c r="AP842" s="44"/>
      <c r="AQ842" s="44"/>
      <c r="AR842" s="44"/>
      <c r="AS842" s="44"/>
      <c r="AT842" s="44"/>
      <c r="AU842" s="44"/>
    </row>
    <row r="843" spans="27:50">
      <c r="AA843" s="44"/>
      <c r="AB843" s="44"/>
      <c r="AC843" s="44"/>
      <c r="AD843" s="44"/>
      <c r="AE843" s="44"/>
      <c r="AG843" s="45"/>
      <c r="AN843" s="44"/>
      <c r="AO843" s="44"/>
      <c r="AP843" s="44"/>
      <c r="AQ843" s="44"/>
      <c r="AR843" s="44"/>
      <c r="AS843" s="44"/>
      <c r="AT843" s="44"/>
      <c r="AU843" s="44"/>
    </row>
    <row r="844" spans="27:50">
      <c r="AA844" s="44"/>
      <c r="AB844" s="44"/>
      <c r="AC844" s="44"/>
      <c r="AD844" s="44"/>
      <c r="AE844" s="44"/>
      <c r="AG844" s="45"/>
      <c r="AN844" s="44"/>
      <c r="AO844" s="44"/>
      <c r="AP844" s="44"/>
      <c r="AQ844" s="44"/>
      <c r="AR844" s="44"/>
      <c r="AS844" s="44"/>
      <c r="AT844" s="44"/>
      <c r="AU844" s="44"/>
    </row>
    <row r="845" spans="27:50">
      <c r="AA845" s="44"/>
      <c r="AB845" s="44"/>
      <c r="AC845" s="44"/>
      <c r="AD845" s="44"/>
      <c r="AE845" s="44"/>
      <c r="AG845" s="45"/>
      <c r="AN845" s="44"/>
      <c r="AO845" s="44"/>
      <c r="AP845" s="44"/>
      <c r="AQ845" s="44"/>
      <c r="AR845" s="44"/>
      <c r="AS845" s="44"/>
      <c r="AT845" s="44"/>
      <c r="AU845" s="44"/>
    </row>
    <row r="846" spans="27:50">
      <c r="AA846" s="44"/>
      <c r="AB846" s="44"/>
      <c r="AC846" s="44"/>
      <c r="AD846" s="44"/>
      <c r="AE846" s="44"/>
      <c r="AG846" s="45"/>
      <c r="AN846" s="44"/>
      <c r="AO846" s="44"/>
      <c r="AP846" s="44"/>
      <c r="AQ846" s="44"/>
      <c r="AR846" s="44"/>
      <c r="AS846" s="44"/>
      <c r="AT846" s="44"/>
      <c r="AU846" s="44"/>
    </row>
    <row r="847" spans="27:50">
      <c r="AA847" s="44"/>
      <c r="AB847" s="44"/>
      <c r="AC847" s="44"/>
      <c r="AD847" s="44"/>
      <c r="AE847" s="44"/>
      <c r="AG847" s="45"/>
      <c r="AN847" s="44"/>
      <c r="AO847" s="44"/>
      <c r="AP847" s="44"/>
      <c r="AQ847" s="44"/>
      <c r="AR847" s="44"/>
      <c r="AS847" s="44"/>
      <c r="AT847" s="44"/>
      <c r="AU847" s="44"/>
    </row>
    <row r="848" spans="27:50">
      <c r="AA848" s="44"/>
      <c r="AB848" s="44"/>
      <c r="AC848" s="44"/>
      <c r="AD848" s="44"/>
      <c r="AE848" s="44"/>
      <c r="AG848" s="45"/>
      <c r="AN848" s="44"/>
      <c r="AO848" s="44"/>
      <c r="AP848" s="44"/>
      <c r="AQ848" s="44"/>
      <c r="AR848" s="44"/>
      <c r="AS848" s="44"/>
      <c r="AT848" s="44"/>
      <c r="AU848" s="44"/>
    </row>
    <row r="849" spans="27:47">
      <c r="AA849" s="44"/>
      <c r="AB849" s="44"/>
      <c r="AC849" s="44"/>
      <c r="AD849" s="44"/>
      <c r="AE849" s="44"/>
      <c r="AG849" s="45"/>
      <c r="AN849" s="44"/>
      <c r="AO849" s="44"/>
      <c r="AP849" s="44"/>
      <c r="AQ849" s="44"/>
      <c r="AR849" s="44"/>
      <c r="AS849" s="44"/>
      <c r="AT849" s="44"/>
      <c r="AU849" s="44"/>
    </row>
    <row r="850" spans="27:47">
      <c r="AA850" s="44"/>
      <c r="AB850" s="44"/>
      <c r="AC850" s="44"/>
      <c r="AD850" s="44"/>
      <c r="AE850" s="44"/>
      <c r="AG850" s="45"/>
      <c r="AN850" s="44"/>
      <c r="AO850" s="44"/>
      <c r="AP850" s="44"/>
      <c r="AQ850" s="44"/>
      <c r="AR850" s="44"/>
      <c r="AS850" s="44"/>
      <c r="AT850" s="44"/>
      <c r="AU850" s="44"/>
    </row>
    <row r="851" spans="27:47">
      <c r="AA851" s="44"/>
      <c r="AB851" s="44"/>
      <c r="AC851" s="44"/>
      <c r="AD851" s="44"/>
      <c r="AE851" s="44"/>
      <c r="AG851" s="45"/>
      <c r="AN851" s="44"/>
      <c r="AO851" s="44"/>
      <c r="AP851" s="44"/>
      <c r="AQ851" s="44"/>
      <c r="AR851" s="44"/>
      <c r="AS851" s="44"/>
      <c r="AT851" s="44"/>
      <c r="AU851" s="44"/>
    </row>
    <row r="852" spans="27:47">
      <c r="AA852" s="44"/>
      <c r="AB852" s="44"/>
      <c r="AC852" s="44"/>
      <c r="AD852" s="44"/>
      <c r="AE852" s="44"/>
      <c r="AG852" s="45"/>
      <c r="AN852" s="44"/>
      <c r="AO852" s="44"/>
      <c r="AP852" s="44"/>
      <c r="AQ852" s="44"/>
      <c r="AR852" s="44"/>
      <c r="AS852" s="44"/>
      <c r="AT852" s="44"/>
      <c r="AU852" s="44"/>
    </row>
    <row r="853" spans="27:47">
      <c r="AA853" s="44"/>
      <c r="AB853" s="44"/>
      <c r="AC853" s="44"/>
      <c r="AD853" s="44"/>
      <c r="AE853" s="44"/>
      <c r="AG853" s="45"/>
      <c r="AN853" s="44"/>
      <c r="AO853" s="44"/>
      <c r="AP853" s="44"/>
      <c r="AQ853" s="44"/>
      <c r="AR853" s="44"/>
      <c r="AS853" s="44"/>
      <c r="AT853" s="44"/>
      <c r="AU853" s="44"/>
    </row>
    <row r="854" spans="27:47">
      <c r="AA854" s="44"/>
      <c r="AB854" s="44"/>
      <c r="AC854" s="44"/>
      <c r="AD854" s="44"/>
      <c r="AE854" s="44"/>
      <c r="AG854" s="45"/>
      <c r="AN854" s="44"/>
      <c r="AO854" s="44"/>
      <c r="AP854" s="44"/>
      <c r="AQ854" s="44"/>
      <c r="AR854" s="44"/>
      <c r="AS854" s="44"/>
      <c r="AT854" s="44"/>
      <c r="AU854" s="44"/>
    </row>
    <row r="855" spans="27:47">
      <c r="AA855" s="44"/>
      <c r="AB855" s="44"/>
      <c r="AC855" s="44"/>
      <c r="AD855" s="44"/>
      <c r="AE855" s="44"/>
      <c r="AG855" s="45"/>
      <c r="AN855" s="44"/>
      <c r="AO855" s="44"/>
      <c r="AP855" s="44"/>
      <c r="AQ855" s="44"/>
      <c r="AR855" s="44"/>
      <c r="AS855" s="44"/>
      <c r="AT855" s="44"/>
      <c r="AU855" s="44"/>
    </row>
    <row r="856" spans="27:47">
      <c r="AA856" s="44"/>
      <c r="AB856" s="44"/>
      <c r="AC856" s="44"/>
      <c r="AD856" s="44"/>
      <c r="AE856" s="44"/>
      <c r="AG856" s="45"/>
      <c r="AN856" s="44"/>
      <c r="AO856" s="44"/>
      <c r="AP856" s="44"/>
      <c r="AQ856" s="44"/>
      <c r="AR856" s="44"/>
      <c r="AS856" s="44"/>
      <c r="AT856" s="44"/>
      <c r="AU856" s="44"/>
    </row>
    <row r="857" spans="27:47">
      <c r="AA857" s="44"/>
      <c r="AB857" s="44"/>
      <c r="AC857" s="44"/>
      <c r="AD857" s="44"/>
      <c r="AE857" s="44"/>
      <c r="AG857" s="45"/>
      <c r="AN857" s="44"/>
      <c r="AO857" s="44"/>
      <c r="AP857" s="44"/>
      <c r="AQ857" s="44"/>
      <c r="AR857" s="44"/>
      <c r="AS857" s="44"/>
      <c r="AT857" s="44"/>
      <c r="AU857" s="44"/>
    </row>
    <row r="858" spans="27:47">
      <c r="AA858" s="44"/>
      <c r="AB858" s="44"/>
      <c r="AC858" s="44"/>
      <c r="AD858" s="44"/>
      <c r="AE858" s="44"/>
      <c r="AG858" s="45"/>
      <c r="AN858" s="44"/>
      <c r="AO858" s="44"/>
      <c r="AP858" s="44"/>
      <c r="AQ858" s="44"/>
      <c r="AR858" s="44"/>
      <c r="AS858" s="44"/>
      <c r="AT858" s="44"/>
      <c r="AU858" s="44"/>
    </row>
    <row r="859" spans="27:47">
      <c r="AA859" s="44"/>
      <c r="AB859" s="44"/>
      <c r="AC859" s="44"/>
      <c r="AD859" s="44"/>
      <c r="AE859" s="44"/>
      <c r="AG859" s="45"/>
      <c r="AN859" s="44"/>
      <c r="AO859" s="44"/>
      <c r="AP859" s="44"/>
      <c r="AQ859" s="44"/>
      <c r="AR859" s="44"/>
      <c r="AS859" s="44"/>
      <c r="AT859" s="44"/>
      <c r="AU859" s="44"/>
    </row>
    <row r="860" spans="27:47">
      <c r="AA860" s="44"/>
      <c r="AB860" s="44"/>
      <c r="AC860" s="44"/>
      <c r="AD860" s="44"/>
      <c r="AE860" s="44"/>
      <c r="AG860" s="45"/>
      <c r="AN860" s="44"/>
      <c r="AO860" s="44"/>
      <c r="AP860" s="44"/>
      <c r="AQ860" s="44"/>
      <c r="AR860" s="44"/>
      <c r="AS860" s="44"/>
      <c r="AT860" s="44"/>
      <c r="AU860" s="44"/>
    </row>
    <row r="861" spans="27:47">
      <c r="AA861" s="44"/>
      <c r="AB861" s="44"/>
      <c r="AC861" s="44"/>
      <c r="AD861" s="44"/>
      <c r="AE861" s="44"/>
      <c r="AG861" s="45"/>
      <c r="AN861" s="44"/>
      <c r="AO861" s="44"/>
      <c r="AP861" s="44"/>
      <c r="AQ861" s="44"/>
      <c r="AR861" s="44"/>
      <c r="AS861" s="44"/>
      <c r="AT861" s="44"/>
      <c r="AU861" s="44"/>
    </row>
    <row r="862" spans="27:47">
      <c r="AA862" s="44"/>
      <c r="AB862" s="44"/>
      <c r="AC862" s="44"/>
      <c r="AD862" s="44"/>
      <c r="AE862" s="44"/>
      <c r="AG862" s="45"/>
      <c r="AN862" s="44"/>
      <c r="AO862" s="44"/>
      <c r="AP862" s="44"/>
      <c r="AQ862" s="44"/>
      <c r="AR862" s="44"/>
      <c r="AS862" s="44"/>
      <c r="AT862" s="44"/>
      <c r="AU862" s="44"/>
    </row>
    <row r="863" spans="27:47">
      <c r="AA863" s="44"/>
      <c r="AB863" s="44"/>
      <c r="AC863" s="44"/>
      <c r="AD863" s="44"/>
      <c r="AE863" s="44"/>
      <c r="AG863" s="45"/>
      <c r="AN863" s="44"/>
      <c r="AO863" s="44"/>
      <c r="AP863" s="44"/>
      <c r="AQ863" s="44"/>
      <c r="AR863" s="44"/>
      <c r="AS863" s="44"/>
      <c r="AT863" s="44"/>
      <c r="AU863" s="44"/>
    </row>
    <row r="864" spans="27:47">
      <c r="AA864" s="44"/>
      <c r="AB864" s="44"/>
      <c r="AC864" s="44"/>
      <c r="AD864" s="44"/>
      <c r="AE864" s="44"/>
      <c r="AG864" s="45"/>
      <c r="AN864" s="44"/>
      <c r="AO864" s="44"/>
      <c r="AP864" s="44"/>
      <c r="AQ864" s="44"/>
      <c r="AR864" s="44"/>
      <c r="AS864" s="44"/>
      <c r="AT864" s="44"/>
      <c r="AU864" s="44"/>
    </row>
    <row r="865" spans="27:47">
      <c r="AA865" s="44"/>
      <c r="AB865" s="44"/>
      <c r="AC865" s="44"/>
      <c r="AD865" s="44"/>
      <c r="AE865" s="44"/>
      <c r="AG865" s="45"/>
      <c r="AN865" s="44"/>
      <c r="AO865" s="44"/>
      <c r="AP865" s="44"/>
      <c r="AQ865" s="44"/>
      <c r="AR865" s="44"/>
      <c r="AS865" s="44"/>
      <c r="AT865" s="44"/>
      <c r="AU865" s="44"/>
    </row>
    <row r="866" spans="27:47">
      <c r="AA866" s="44"/>
      <c r="AB866" s="44"/>
      <c r="AC866" s="44"/>
      <c r="AD866" s="44"/>
      <c r="AE866" s="44"/>
      <c r="AG866" s="45"/>
      <c r="AN866" s="44"/>
      <c r="AO866" s="44"/>
      <c r="AP866" s="44"/>
      <c r="AQ866" s="44"/>
      <c r="AR866" s="44"/>
      <c r="AS866" s="44"/>
      <c r="AT866" s="44"/>
      <c r="AU866" s="44"/>
    </row>
    <row r="867" spans="27:47">
      <c r="AA867" s="44"/>
      <c r="AB867" s="44"/>
      <c r="AC867" s="44"/>
      <c r="AD867" s="44"/>
      <c r="AE867" s="44"/>
      <c r="AG867" s="45"/>
      <c r="AN867" s="44"/>
      <c r="AO867" s="44"/>
      <c r="AP867" s="44"/>
      <c r="AQ867" s="44"/>
      <c r="AR867" s="44"/>
      <c r="AS867" s="44"/>
      <c r="AT867" s="44"/>
      <c r="AU867" s="44"/>
    </row>
    <row r="868" spans="27:47">
      <c r="AA868" s="44"/>
      <c r="AB868" s="44"/>
      <c r="AC868" s="44"/>
      <c r="AD868" s="44"/>
      <c r="AE868" s="44"/>
      <c r="AG868" s="45"/>
      <c r="AN868" s="44"/>
      <c r="AO868" s="44"/>
      <c r="AP868" s="44"/>
      <c r="AQ868" s="44"/>
      <c r="AR868" s="44"/>
      <c r="AS868" s="44"/>
      <c r="AT868" s="44"/>
      <c r="AU868" s="44"/>
    </row>
    <row r="869" spans="27:47">
      <c r="AA869" s="44"/>
      <c r="AB869" s="44"/>
      <c r="AC869" s="44"/>
      <c r="AD869" s="44"/>
      <c r="AE869" s="44"/>
      <c r="AG869" s="45"/>
      <c r="AN869" s="44"/>
      <c r="AO869" s="44"/>
      <c r="AP869" s="44"/>
      <c r="AQ869" s="44"/>
      <c r="AR869" s="44"/>
      <c r="AS869" s="44"/>
      <c r="AT869" s="44"/>
      <c r="AU869" s="44"/>
    </row>
    <row r="870" spans="27:47">
      <c r="AA870" s="44"/>
      <c r="AB870" s="44"/>
      <c r="AC870" s="44"/>
      <c r="AD870" s="44"/>
      <c r="AE870" s="44"/>
      <c r="AG870" s="45"/>
      <c r="AN870" s="44"/>
      <c r="AO870" s="44"/>
      <c r="AP870" s="44"/>
      <c r="AQ870" s="44"/>
      <c r="AR870" s="44"/>
      <c r="AS870" s="44"/>
      <c r="AT870" s="44"/>
      <c r="AU870" s="44"/>
    </row>
    <row r="871" spans="27:47">
      <c r="AA871" s="44"/>
      <c r="AB871" s="44"/>
      <c r="AC871" s="44"/>
      <c r="AD871" s="44"/>
      <c r="AE871" s="44"/>
      <c r="AG871" s="45"/>
      <c r="AN871" s="44"/>
      <c r="AO871" s="44"/>
      <c r="AP871" s="44"/>
      <c r="AQ871" s="44"/>
      <c r="AR871" s="44"/>
      <c r="AS871" s="44"/>
      <c r="AT871" s="44"/>
      <c r="AU871" s="44"/>
    </row>
    <row r="872" spans="27:47">
      <c r="AA872" s="44"/>
      <c r="AB872" s="44"/>
      <c r="AC872" s="44"/>
      <c r="AD872" s="44"/>
      <c r="AE872" s="44"/>
      <c r="AG872" s="45"/>
      <c r="AN872" s="44"/>
      <c r="AO872" s="44"/>
      <c r="AP872" s="44"/>
      <c r="AQ872" s="44"/>
      <c r="AR872" s="44"/>
      <c r="AS872" s="44"/>
      <c r="AT872" s="44"/>
      <c r="AU872" s="44"/>
    </row>
    <row r="873" spans="27:47">
      <c r="AA873" s="44"/>
      <c r="AB873" s="44"/>
      <c r="AC873" s="44"/>
      <c r="AD873" s="44"/>
      <c r="AE873" s="44"/>
      <c r="AG873" s="45"/>
      <c r="AN873" s="44"/>
      <c r="AO873" s="44"/>
      <c r="AP873" s="44"/>
      <c r="AQ873" s="44"/>
      <c r="AR873" s="44"/>
      <c r="AS873" s="44"/>
      <c r="AT873" s="44"/>
      <c r="AU873" s="44"/>
    </row>
    <row r="874" spans="27:47">
      <c r="AA874" s="44"/>
      <c r="AB874" s="44"/>
      <c r="AC874" s="44"/>
      <c r="AD874" s="44"/>
      <c r="AE874" s="44"/>
      <c r="AG874" s="45"/>
      <c r="AN874" s="44"/>
      <c r="AO874" s="44"/>
      <c r="AP874" s="44"/>
      <c r="AQ874" s="44"/>
      <c r="AR874" s="44"/>
      <c r="AS874" s="44"/>
      <c r="AT874" s="44"/>
      <c r="AU874" s="44"/>
    </row>
    <row r="875" spans="27:47">
      <c r="AA875" s="44"/>
      <c r="AB875" s="44"/>
      <c r="AC875" s="44"/>
      <c r="AD875" s="44"/>
      <c r="AE875" s="44"/>
      <c r="AG875" s="45"/>
      <c r="AN875" s="44"/>
      <c r="AO875" s="44"/>
      <c r="AP875" s="44"/>
      <c r="AQ875" s="44"/>
      <c r="AR875" s="44"/>
      <c r="AS875" s="44"/>
      <c r="AT875" s="44"/>
      <c r="AU875" s="44"/>
    </row>
    <row r="876" spans="27:47">
      <c r="AA876" s="44"/>
      <c r="AB876" s="44"/>
      <c r="AC876" s="44"/>
      <c r="AD876" s="44"/>
      <c r="AE876" s="44"/>
      <c r="AG876" s="45"/>
      <c r="AN876" s="44"/>
      <c r="AO876" s="44"/>
      <c r="AP876" s="44"/>
      <c r="AQ876" s="44"/>
      <c r="AR876" s="44"/>
      <c r="AS876" s="44"/>
      <c r="AT876" s="44"/>
      <c r="AU876" s="44"/>
    </row>
    <row r="877" spans="27:47">
      <c r="AA877" s="44"/>
      <c r="AB877" s="44"/>
      <c r="AC877" s="44"/>
      <c r="AD877" s="44"/>
      <c r="AE877" s="44"/>
      <c r="AG877" s="45"/>
      <c r="AN877" s="44"/>
      <c r="AO877" s="44"/>
      <c r="AP877" s="44"/>
      <c r="AQ877" s="44"/>
      <c r="AR877" s="44"/>
      <c r="AS877" s="44"/>
      <c r="AT877" s="44"/>
      <c r="AU877" s="44"/>
    </row>
    <row r="878" spans="27:47">
      <c r="AA878" s="44"/>
      <c r="AB878" s="44"/>
      <c r="AC878" s="44"/>
      <c r="AD878" s="44"/>
      <c r="AE878" s="44"/>
      <c r="AG878" s="45"/>
      <c r="AN878" s="44"/>
      <c r="AO878" s="44"/>
      <c r="AP878" s="44"/>
      <c r="AQ878" s="44"/>
      <c r="AR878" s="44"/>
      <c r="AS878" s="44"/>
      <c r="AT878" s="44"/>
      <c r="AU878" s="44"/>
    </row>
    <row r="879" spans="27:47">
      <c r="AA879" s="44"/>
      <c r="AB879" s="44"/>
      <c r="AC879" s="44"/>
      <c r="AD879" s="44"/>
      <c r="AE879" s="44"/>
      <c r="AG879" s="45"/>
      <c r="AN879" s="44"/>
      <c r="AO879" s="44"/>
      <c r="AP879" s="44"/>
      <c r="AQ879" s="44"/>
      <c r="AR879" s="44"/>
      <c r="AS879" s="44"/>
      <c r="AT879" s="44"/>
      <c r="AU879" s="44"/>
    </row>
    <row r="880" spans="27:47">
      <c r="AA880" s="44"/>
      <c r="AB880" s="44"/>
      <c r="AC880" s="44"/>
      <c r="AD880" s="44"/>
      <c r="AE880" s="44"/>
      <c r="AG880" s="45"/>
      <c r="AN880" s="44"/>
      <c r="AO880" s="44"/>
      <c r="AP880" s="44"/>
      <c r="AQ880" s="44"/>
      <c r="AR880" s="44"/>
      <c r="AS880" s="44"/>
      <c r="AT880" s="44"/>
      <c r="AU880" s="44"/>
    </row>
    <row r="881" spans="27:50">
      <c r="AA881" s="44"/>
      <c r="AB881" s="44"/>
      <c r="AC881" s="44"/>
      <c r="AD881" s="44"/>
      <c r="AE881" s="44"/>
      <c r="AG881" s="45"/>
      <c r="AN881" s="44"/>
      <c r="AO881" s="44"/>
      <c r="AP881" s="44"/>
      <c r="AQ881" s="44"/>
      <c r="AR881" s="44"/>
      <c r="AS881" s="44"/>
      <c r="AT881" s="44"/>
      <c r="AU881" s="44"/>
    </row>
    <row r="882" spans="27:50">
      <c r="AA882" s="44"/>
      <c r="AB882" s="44"/>
      <c r="AC882" s="44"/>
      <c r="AD882" s="44"/>
      <c r="AE882" s="44"/>
      <c r="AG882" s="45"/>
      <c r="AN882" s="44"/>
      <c r="AO882" s="44"/>
      <c r="AP882" s="44"/>
      <c r="AQ882" s="44"/>
      <c r="AR882" s="44"/>
      <c r="AS882" s="44"/>
      <c r="AT882" s="44"/>
      <c r="AU882" s="44"/>
    </row>
    <row r="883" spans="27:50">
      <c r="AA883" s="44"/>
      <c r="AB883" s="44"/>
      <c r="AC883" s="44"/>
      <c r="AD883" s="44"/>
      <c r="AE883" s="44"/>
      <c r="AG883" s="45"/>
      <c r="AN883" s="44"/>
      <c r="AO883" s="44"/>
      <c r="AP883" s="44"/>
      <c r="AQ883" s="44"/>
      <c r="AR883" s="44"/>
      <c r="AS883" s="44"/>
      <c r="AT883" s="44"/>
      <c r="AU883" s="44"/>
    </row>
    <row r="884" spans="27:50">
      <c r="AA884" s="44"/>
      <c r="AB884" s="44"/>
      <c r="AC884" s="44"/>
      <c r="AD884" s="44"/>
      <c r="AE884" s="44"/>
      <c r="AG884" s="45"/>
      <c r="AN884" s="44"/>
      <c r="AO884" s="44"/>
      <c r="AP884" s="44"/>
      <c r="AQ884" s="44"/>
      <c r="AR884" s="44"/>
      <c r="AS884" s="44"/>
      <c r="AT884" s="44"/>
      <c r="AU884" s="44"/>
    </row>
    <row r="885" spans="27:50">
      <c r="AA885" s="44"/>
      <c r="AB885" s="44"/>
      <c r="AC885" s="44"/>
      <c r="AD885" s="44"/>
      <c r="AE885" s="44"/>
      <c r="AG885" s="45"/>
      <c r="AN885" s="44"/>
      <c r="AO885" s="44"/>
      <c r="AP885" s="44"/>
      <c r="AQ885" s="44"/>
      <c r="AR885" s="44"/>
      <c r="AS885" s="44"/>
      <c r="AT885" s="44"/>
      <c r="AU885" s="44"/>
    </row>
    <row r="886" spans="27:50">
      <c r="AA886" s="44"/>
      <c r="AB886" s="44"/>
      <c r="AC886" s="44"/>
      <c r="AD886" s="44"/>
      <c r="AE886" s="44"/>
      <c r="AG886" s="45"/>
      <c r="AN886" s="44"/>
      <c r="AO886" s="44"/>
      <c r="AP886" s="44"/>
      <c r="AQ886" s="44"/>
      <c r="AR886" s="44"/>
      <c r="AS886" s="44"/>
      <c r="AT886" s="44"/>
      <c r="AU886" s="44"/>
    </row>
    <row r="887" spans="27:50">
      <c r="AA887" s="44"/>
      <c r="AB887" s="44"/>
      <c r="AC887" s="44"/>
      <c r="AD887" s="44"/>
      <c r="AE887" s="44"/>
      <c r="AG887" s="45"/>
      <c r="AN887" s="44"/>
      <c r="AO887" s="44"/>
      <c r="AP887" s="44"/>
      <c r="AQ887" s="44"/>
      <c r="AR887" s="44"/>
      <c r="AS887" s="44"/>
      <c r="AT887" s="44"/>
      <c r="AU887" s="44"/>
    </row>
    <row r="888" spans="27:50">
      <c r="AA888" s="44"/>
      <c r="AB888" s="44"/>
      <c r="AC888" s="44"/>
      <c r="AD888" s="44"/>
      <c r="AE888" s="44"/>
      <c r="AG888" s="45"/>
      <c r="AN888" s="44"/>
      <c r="AO888" s="44"/>
      <c r="AP888" s="44"/>
      <c r="AQ888" s="44"/>
      <c r="AR888" s="44"/>
      <c r="AS888" s="44"/>
      <c r="AT888" s="44"/>
      <c r="AU888" s="44"/>
      <c r="AV888" s="44"/>
      <c r="AW888" s="19"/>
      <c r="AX888" s="106"/>
    </row>
    <row r="889" spans="27:50">
      <c r="AA889" s="44"/>
      <c r="AB889" s="44"/>
      <c r="AC889" s="44"/>
      <c r="AD889" s="44"/>
      <c r="AE889" s="44"/>
      <c r="AG889" s="45"/>
      <c r="AN889" s="44"/>
      <c r="AO889" s="44"/>
      <c r="AP889" s="44"/>
      <c r="AQ889" s="44"/>
      <c r="AR889" s="44"/>
      <c r="AS889" s="44"/>
      <c r="AT889" s="44"/>
      <c r="AU889" s="44"/>
    </row>
    <row r="890" spans="27:50">
      <c r="AA890" s="44"/>
      <c r="AB890" s="44"/>
      <c r="AC890" s="44"/>
      <c r="AD890" s="44"/>
      <c r="AE890" s="44"/>
      <c r="AG890" s="45"/>
      <c r="AN890" s="44"/>
      <c r="AO890" s="44"/>
      <c r="AP890" s="44"/>
      <c r="AQ890" s="44"/>
      <c r="AR890" s="44"/>
      <c r="AS890" s="44"/>
      <c r="AT890" s="44"/>
      <c r="AU890" s="44"/>
    </row>
    <row r="891" spans="27:50">
      <c r="AA891" s="44"/>
      <c r="AB891" s="44"/>
      <c r="AC891" s="44"/>
      <c r="AD891" s="44"/>
      <c r="AE891" s="44"/>
      <c r="AG891" s="45"/>
      <c r="AN891" s="44"/>
      <c r="AO891" s="44"/>
      <c r="AP891" s="44"/>
      <c r="AQ891" s="44"/>
      <c r="AR891" s="44"/>
      <c r="AS891" s="44"/>
      <c r="AT891" s="44"/>
      <c r="AU891" s="44"/>
    </row>
    <row r="892" spans="27:50">
      <c r="AA892" s="44"/>
      <c r="AB892" s="44"/>
      <c r="AC892" s="44"/>
      <c r="AD892" s="44"/>
      <c r="AE892" s="44"/>
      <c r="AG892" s="45"/>
      <c r="AN892" s="44"/>
      <c r="AO892" s="44"/>
      <c r="AP892" s="44"/>
      <c r="AQ892" s="44"/>
      <c r="AR892" s="44"/>
      <c r="AS892" s="44"/>
      <c r="AT892" s="44"/>
      <c r="AU892" s="44"/>
    </row>
    <row r="893" spans="27:50">
      <c r="AA893" s="44"/>
      <c r="AB893" s="44"/>
      <c r="AC893" s="44"/>
      <c r="AD893" s="44"/>
      <c r="AE893" s="44"/>
      <c r="AG893" s="45"/>
      <c r="AN893" s="44"/>
      <c r="AO893" s="44"/>
      <c r="AP893" s="44"/>
      <c r="AQ893" s="44"/>
      <c r="AR893" s="44"/>
      <c r="AS893" s="44"/>
      <c r="AT893" s="44"/>
      <c r="AU893" s="44"/>
    </row>
    <row r="894" spans="27:50">
      <c r="AA894" s="44"/>
      <c r="AB894" s="44"/>
      <c r="AC894" s="44"/>
      <c r="AD894" s="44"/>
      <c r="AE894" s="44"/>
      <c r="AG894" s="45"/>
      <c r="AN894" s="44"/>
      <c r="AO894" s="44"/>
      <c r="AP894" s="44"/>
      <c r="AQ894" s="44"/>
      <c r="AR894" s="44"/>
      <c r="AS894" s="44"/>
      <c r="AT894" s="44"/>
      <c r="AU894" s="44"/>
    </row>
    <row r="895" spans="27:50">
      <c r="AA895" s="44"/>
      <c r="AB895" s="44"/>
      <c r="AC895" s="44"/>
      <c r="AD895" s="44"/>
      <c r="AE895" s="44"/>
      <c r="AG895" s="45"/>
      <c r="AN895" s="44"/>
      <c r="AO895" s="44"/>
      <c r="AP895" s="44"/>
      <c r="AQ895" s="44"/>
      <c r="AR895" s="44"/>
      <c r="AS895" s="44"/>
      <c r="AT895" s="44"/>
      <c r="AU895" s="44"/>
    </row>
    <row r="896" spans="27:50">
      <c r="AA896" s="44"/>
      <c r="AB896" s="44"/>
      <c r="AC896" s="44"/>
      <c r="AD896" s="44"/>
      <c r="AE896" s="44"/>
      <c r="AG896" s="45"/>
      <c r="AN896" s="44"/>
      <c r="AO896" s="44"/>
      <c r="AP896" s="44"/>
      <c r="AQ896" s="44"/>
      <c r="AR896" s="44"/>
      <c r="AS896" s="44"/>
      <c r="AT896" s="44"/>
      <c r="AU896" s="44"/>
    </row>
    <row r="897" spans="27:64">
      <c r="AA897" s="44"/>
      <c r="AB897" s="44"/>
      <c r="AC897" s="44"/>
      <c r="AD897" s="44"/>
      <c r="AE897" s="44"/>
      <c r="AG897" s="45"/>
      <c r="AN897" s="44"/>
      <c r="AO897" s="44"/>
      <c r="AP897" s="44"/>
      <c r="AQ897" s="44"/>
      <c r="AR897" s="44"/>
      <c r="AS897" s="44"/>
      <c r="AT897" s="44"/>
      <c r="AU897" s="44"/>
    </row>
    <row r="898" spans="27:64">
      <c r="AA898" s="44"/>
      <c r="AB898" s="44"/>
      <c r="AC898" s="44"/>
      <c r="AD898" s="44"/>
      <c r="AE898" s="44"/>
      <c r="AG898" s="45"/>
      <c r="AN898" s="44"/>
      <c r="AO898" s="44"/>
      <c r="AP898" s="44"/>
      <c r="AQ898" s="44"/>
      <c r="AR898" s="44"/>
      <c r="AS898" s="44"/>
      <c r="AT898" s="44"/>
      <c r="AU898" s="44"/>
    </row>
    <row r="899" spans="27:64">
      <c r="AA899" s="44"/>
      <c r="AB899" s="44"/>
      <c r="AC899" s="44"/>
      <c r="AD899" s="44"/>
      <c r="AE899" s="44"/>
      <c r="AG899" s="45"/>
      <c r="AN899" s="44"/>
      <c r="AO899" s="44"/>
      <c r="AP899" s="44"/>
      <c r="AQ899" s="44"/>
      <c r="AR899" s="44"/>
      <c r="AS899" s="44"/>
      <c r="AT899" s="44"/>
      <c r="AU899" s="44"/>
    </row>
    <row r="900" spans="27:64">
      <c r="AA900" s="44"/>
      <c r="AB900" s="44"/>
      <c r="AC900" s="44"/>
      <c r="AD900" s="44"/>
      <c r="AE900" s="44"/>
      <c r="AG900" s="45"/>
      <c r="AN900" s="44"/>
      <c r="AO900" s="44"/>
      <c r="AP900" s="44"/>
      <c r="AQ900" s="44"/>
      <c r="AR900" s="44"/>
      <c r="AS900" s="44"/>
      <c r="AT900" s="44"/>
      <c r="AU900" s="44"/>
    </row>
    <row r="901" spans="27:64">
      <c r="AA901" s="44"/>
      <c r="AB901" s="44"/>
      <c r="AC901" s="44"/>
      <c r="AD901" s="44"/>
      <c r="AE901" s="44"/>
      <c r="AG901" s="45"/>
      <c r="AN901" s="44"/>
      <c r="AO901" s="44"/>
      <c r="AP901" s="44"/>
      <c r="AQ901" s="44"/>
      <c r="AR901" s="44"/>
      <c r="AS901" s="44"/>
      <c r="AT901" s="44"/>
      <c r="AU901" s="44"/>
    </row>
    <row r="902" spans="27:64">
      <c r="AA902" s="44"/>
      <c r="AB902" s="44"/>
      <c r="AC902" s="44"/>
      <c r="AD902" s="44"/>
      <c r="AE902" s="44"/>
      <c r="AG902" s="45"/>
      <c r="AN902" s="44"/>
      <c r="AO902" s="44"/>
      <c r="AP902" s="44"/>
      <c r="AQ902" s="44"/>
      <c r="AR902" s="44"/>
      <c r="AS902" s="44"/>
      <c r="AT902" s="44"/>
      <c r="AU902" s="44"/>
    </row>
    <row r="903" spans="27:64">
      <c r="AA903" s="44"/>
      <c r="AB903" s="44"/>
      <c r="AC903" s="44"/>
      <c r="AD903" s="44"/>
      <c r="AE903" s="44"/>
      <c r="AG903" s="45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</row>
    <row r="904" spans="27:64">
      <c r="AA904" s="44"/>
      <c r="AB904" s="44"/>
      <c r="AC904" s="44"/>
      <c r="AD904" s="44"/>
      <c r="AE904" s="44"/>
      <c r="AG904" s="45"/>
      <c r="AN904" s="44"/>
      <c r="AO904" s="44"/>
      <c r="AP904" s="44"/>
      <c r="AQ904" s="44"/>
      <c r="AR904" s="44"/>
      <c r="AS904" s="44"/>
      <c r="AT904" s="44"/>
      <c r="AU904" s="44"/>
    </row>
    <row r="905" spans="27:64">
      <c r="AA905" s="44"/>
      <c r="AB905" s="44"/>
      <c r="AC905" s="44"/>
      <c r="AD905" s="44"/>
      <c r="AE905" s="44"/>
      <c r="AG905" s="45"/>
      <c r="AN905" s="44"/>
      <c r="AO905" s="44"/>
      <c r="AP905" s="44"/>
      <c r="AQ905" s="44"/>
      <c r="AR905" s="44"/>
      <c r="AS905" s="44"/>
      <c r="AT905" s="44"/>
      <c r="AU905" s="44"/>
    </row>
    <row r="906" spans="27:64">
      <c r="AA906" s="44"/>
      <c r="AB906" s="44"/>
      <c r="AC906" s="44"/>
      <c r="AD906" s="44"/>
      <c r="AE906" s="44"/>
      <c r="AG906" s="45"/>
      <c r="AN906" s="44"/>
      <c r="AO906" s="44"/>
      <c r="AP906" s="44"/>
      <c r="AQ906" s="44"/>
      <c r="AR906" s="44"/>
      <c r="AS906" s="44"/>
      <c r="AT906" s="44"/>
      <c r="AU906" s="44"/>
    </row>
    <row r="907" spans="27:64">
      <c r="AA907" s="44"/>
      <c r="AB907" s="44"/>
      <c r="AC907" s="44"/>
      <c r="AD907" s="44"/>
      <c r="AE907" s="44"/>
      <c r="AG907" s="45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</row>
    <row r="908" spans="27:64">
      <c r="AA908" s="44"/>
      <c r="AB908" s="44"/>
      <c r="AC908" s="44"/>
      <c r="AD908" s="44"/>
      <c r="AE908" s="44"/>
      <c r="AG908" s="45"/>
      <c r="AN908" s="44"/>
      <c r="AO908" s="44"/>
      <c r="AP908" s="44"/>
      <c r="AQ908" s="44"/>
      <c r="AR908" s="44"/>
      <c r="AS908" s="44"/>
      <c r="AT908" s="44"/>
      <c r="AU908" s="44"/>
    </row>
    <row r="909" spans="27:64">
      <c r="AA909" s="44"/>
      <c r="AB909" s="44"/>
      <c r="AC909" s="44"/>
      <c r="AD909" s="44"/>
      <c r="AE909" s="44"/>
      <c r="AG909" s="45"/>
      <c r="AN909" s="44"/>
      <c r="AO909" s="44"/>
      <c r="AP909" s="44"/>
      <c r="AQ909" s="44"/>
      <c r="AR909" s="44"/>
      <c r="AS909" s="44"/>
      <c r="AT909" s="44"/>
      <c r="AU909" s="44"/>
    </row>
    <row r="910" spans="27:64">
      <c r="AA910" s="44"/>
      <c r="AB910" s="44"/>
      <c r="AC910" s="44"/>
      <c r="AD910" s="44"/>
      <c r="AE910" s="44"/>
      <c r="AG910" s="45"/>
      <c r="AN910" s="44"/>
      <c r="AO910" s="44"/>
      <c r="AP910" s="44"/>
      <c r="AQ910" s="44"/>
      <c r="AR910" s="44"/>
      <c r="AS910" s="44"/>
      <c r="AT910" s="44"/>
      <c r="AU910" s="44"/>
    </row>
    <row r="911" spans="27:64">
      <c r="AA911" s="44"/>
      <c r="AB911" s="44"/>
      <c r="AC911" s="44"/>
      <c r="AD911" s="44"/>
      <c r="AE911" s="44"/>
      <c r="AG911" s="45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13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</row>
    <row r="912" spans="27:64">
      <c r="AA912" s="44"/>
      <c r="AB912" s="44"/>
      <c r="AC912" s="44"/>
      <c r="AD912" s="44"/>
      <c r="AE912" s="44"/>
      <c r="AG912" s="45"/>
      <c r="AN912" s="44"/>
      <c r="AO912" s="44"/>
      <c r="AP912" s="44"/>
      <c r="AQ912" s="44"/>
      <c r="AR912" s="44"/>
      <c r="AS912" s="44"/>
      <c r="AT912" s="44"/>
      <c r="AU912" s="44"/>
    </row>
    <row r="913" spans="27:64">
      <c r="AA913" s="44"/>
      <c r="AB913" s="44"/>
      <c r="AC913" s="44"/>
      <c r="AD913" s="44"/>
      <c r="AE913" s="44"/>
      <c r="AG913" s="45"/>
      <c r="AN913" s="44"/>
      <c r="AO913" s="44"/>
      <c r="AP913" s="44"/>
      <c r="AQ913" s="44"/>
      <c r="AR913" s="44"/>
      <c r="AS913" s="44"/>
      <c r="AT913" s="44"/>
      <c r="AU913" s="44"/>
    </row>
    <row r="914" spans="27:64">
      <c r="AA914" s="44"/>
      <c r="AB914" s="44"/>
      <c r="AC914" s="44"/>
      <c r="AD914" s="44"/>
      <c r="AE914" s="44"/>
      <c r="AG914" s="45"/>
      <c r="AN914" s="44"/>
      <c r="AO914" s="44"/>
      <c r="AP914" s="44"/>
      <c r="AQ914" s="44"/>
      <c r="AR914" s="44"/>
      <c r="AS914" s="44"/>
      <c r="AT914" s="44"/>
      <c r="AU914" s="44"/>
    </row>
    <row r="915" spans="27:64">
      <c r="AA915" s="44"/>
      <c r="AB915" s="44"/>
      <c r="AC915" s="44"/>
      <c r="AD915" s="44"/>
      <c r="AE915" s="44"/>
      <c r="AG915" s="45"/>
      <c r="AN915" s="44"/>
      <c r="AO915" s="44"/>
      <c r="AP915" s="44"/>
      <c r="AQ915" s="44"/>
      <c r="AR915" s="44"/>
      <c r="AS915" s="44"/>
      <c r="AT915" s="44"/>
      <c r="AU915" s="44"/>
    </row>
    <row r="916" spans="27:64">
      <c r="AA916" s="44"/>
      <c r="AB916" s="44"/>
      <c r="AC916" s="44"/>
      <c r="AD916" s="44"/>
      <c r="AE916" s="44"/>
      <c r="AG916" s="45"/>
      <c r="AN916" s="44"/>
      <c r="AO916" s="44"/>
      <c r="AP916" s="44"/>
      <c r="AQ916" s="44"/>
      <c r="AR916" s="44"/>
      <c r="AS916" s="44"/>
      <c r="AT916" s="44"/>
      <c r="AU916" s="44"/>
    </row>
    <row r="917" spans="27:64">
      <c r="AA917" s="44"/>
      <c r="AB917" s="44"/>
      <c r="AC917" s="44"/>
      <c r="AD917" s="44"/>
      <c r="AE917" s="44"/>
      <c r="AG917" s="45"/>
      <c r="AN917" s="44"/>
      <c r="AO917" s="44"/>
      <c r="AP917" s="44"/>
      <c r="AQ917" s="44"/>
      <c r="AR917" s="44"/>
      <c r="AS917" s="44"/>
      <c r="AT917" s="44"/>
      <c r="AU917" s="44"/>
    </row>
    <row r="918" spans="27:64">
      <c r="AA918" s="44"/>
      <c r="AB918" s="44"/>
      <c r="AC918" s="44"/>
      <c r="AD918" s="44"/>
      <c r="AE918" s="44"/>
      <c r="AG918" s="45"/>
      <c r="AN918" s="44"/>
      <c r="AO918" s="44"/>
      <c r="AP918" s="44"/>
      <c r="AQ918" s="44"/>
      <c r="AR918" s="44"/>
      <c r="AS918" s="44"/>
      <c r="AT918" s="44"/>
      <c r="AU918" s="44"/>
    </row>
    <row r="919" spans="27:64">
      <c r="AA919" s="44"/>
      <c r="AB919" s="44"/>
      <c r="AC919" s="44"/>
      <c r="AD919" s="44"/>
      <c r="AE919" s="44"/>
      <c r="AG919" s="45"/>
      <c r="AN919" s="44"/>
      <c r="AO919" s="44"/>
      <c r="AP919" s="44"/>
      <c r="AQ919" s="44"/>
      <c r="AR919" s="44"/>
      <c r="AS919" s="44"/>
      <c r="AT919" s="44"/>
      <c r="AU919" s="44"/>
    </row>
    <row r="920" spans="27:64">
      <c r="AA920" s="44"/>
      <c r="AB920" s="44"/>
      <c r="AC920" s="44"/>
      <c r="AD920" s="44"/>
      <c r="AE920" s="44"/>
      <c r="AG920" s="45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13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</row>
    <row r="921" spans="27:64">
      <c r="AA921" s="44"/>
      <c r="AB921" s="44"/>
      <c r="AC921" s="44"/>
      <c r="AD921" s="44"/>
      <c r="AE921" s="44"/>
      <c r="AG921" s="45"/>
      <c r="AN921" s="44"/>
      <c r="AO921" s="44"/>
      <c r="AP921" s="44"/>
      <c r="AQ921" s="44"/>
      <c r="AR921" s="44"/>
      <c r="AS921" s="44"/>
      <c r="AT921" s="44"/>
      <c r="AU921" s="44"/>
    </row>
    <row r="922" spans="27:64">
      <c r="AA922" s="44"/>
      <c r="AB922" s="44"/>
      <c r="AC922" s="44"/>
      <c r="AD922" s="44"/>
      <c r="AE922" s="44"/>
      <c r="AG922" s="45"/>
      <c r="AN922" s="44"/>
      <c r="AO922" s="44"/>
      <c r="AP922" s="44"/>
      <c r="AQ922" s="44"/>
      <c r="AR922" s="44"/>
      <c r="AS922" s="44"/>
      <c r="AT922" s="44"/>
      <c r="AU922" s="44"/>
    </row>
    <row r="923" spans="27:64">
      <c r="AA923" s="44"/>
      <c r="AB923" s="44"/>
      <c r="AC923" s="44"/>
      <c r="AD923" s="44"/>
      <c r="AE923" s="44"/>
      <c r="AG923" s="45"/>
      <c r="AN923" s="44"/>
      <c r="AO923" s="44"/>
      <c r="AP923" s="44"/>
      <c r="AQ923" s="44"/>
      <c r="AR923" s="44"/>
      <c r="AS923" s="44"/>
      <c r="AT923" s="44"/>
      <c r="AU923" s="44"/>
    </row>
    <row r="924" spans="27:64">
      <c r="AA924" s="44"/>
      <c r="AB924" s="44"/>
      <c r="AC924" s="44"/>
      <c r="AD924" s="44"/>
      <c r="AE924" s="44"/>
      <c r="AG924" s="45"/>
      <c r="AN924" s="44"/>
      <c r="AO924" s="44"/>
      <c r="AP924" s="44"/>
      <c r="AQ924" s="44"/>
      <c r="AR924" s="44"/>
      <c r="AS924" s="44"/>
      <c r="AT924" s="44"/>
      <c r="AU924" s="44"/>
    </row>
    <row r="925" spans="27:64">
      <c r="AA925" s="44"/>
      <c r="AB925" s="44"/>
      <c r="AC925" s="44"/>
      <c r="AD925" s="44"/>
      <c r="AE925" s="44"/>
      <c r="AG925" s="45"/>
      <c r="AN925" s="44"/>
      <c r="AO925" s="44"/>
      <c r="AP925" s="44"/>
      <c r="AQ925" s="44"/>
      <c r="AR925" s="44"/>
      <c r="AS925" s="44"/>
      <c r="AT925" s="44"/>
      <c r="AU925" s="44"/>
    </row>
    <row r="926" spans="27:64">
      <c r="AA926" s="44"/>
      <c r="AB926" s="44"/>
      <c r="AC926" s="44"/>
      <c r="AD926" s="44"/>
      <c r="AE926" s="44"/>
      <c r="AG926" s="45"/>
      <c r="AN926" s="44"/>
      <c r="AO926" s="44"/>
      <c r="AP926" s="44"/>
      <c r="AQ926" s="44"/>
      <c r="AR926" s="44"/>
      <c r="AS926" s="44"/>
      <c r="AT926" s="44"/>
      <c r="AU926" s="44"/>
    </row>
    <row r="927" spans="27:64">
      <c r="AA927" s="44"/>
      <c r="AB927" s="44"/>
      <c r="AC927" s="44"/>
      <c r="AD927" s="44"/>
      <c r="AE927" s="44"/>
      <c r="AG927" s="45"/>
      <c r="AN927" s="44"/>
      <c r="AO927" s="44"/>
      <c r="AP927" s="44"/>
      <c r="AQ927" s="44"/>
      <c r="AR927" s="44"/>
      <c r="AS927" s="44"/>
      <c r="AT927" s="44"/>
      <c r="AU927" s="44"/>
    </row>
    <row r="928" spans="27:64">
      <c r="AA928" s="44"/>
      <c r="AB928" s="44"/>
      <c r="AC928" s="44"/>
      <c r="AD928" s="44"/>
      <c r="AE928" s="44"/>
      <c r="AG928" s="45"/>
      <c r="AN928" s="44"/>
      <c r="AO928" s="44"/>
      <c r="AP928" s="44"/>
      <c r="AQ928" s="44"/>
      <c r="AR928" s="44"/>
      <c r="AS928" s="44"/>
      <c r="AT928" s="44"/>
      <c r="AU928" s="44"/>
    </row>
    <row r="929" spans="27:64">
      <c r="AA929" s="44"/>
      <c r="AB929" s="44"/>
      <c r="AC929" s="44"/>
      <c r="AD929" s="44"/>
      <c r="AE929" s="44"/>
      <c r="AG929" s="45"/>
      <c r="AN929" s="44"/>
      <c r="AO929" s="44"/>
      <c r="AP929" s="44"/>
      <c r="AQ929" s="44"/>
      <c r="AR929" s="44"/>
      <c r="AS929" s="44"/>
      <c r="AT929" s="44"/>
      <c r="AU929" s="44"/>
    </row>
    <row r="930" spans="27:64">
      <c r="AA930" s="44"/>
      <c r="AB930" s="44"/>
      <c r="AC930" s="44"/>
      <c r="AD930" s="44"/>
      <c r="AE930" s="44"/>
      <c r="AG930" s="45"/>
      <c r="AN930" s="44"/>
      <c r="AO930" s="44"/>
      <c r="AP930" s="44"/>
      <c r="AQ930" s="44"/>
      <c r="AR930" s="44"/>
      <c r="AS930" s="44"/>
      <c r="AT930" s="44"/>
      <c r="AU930" s="44"/>
    </row>
    <row r="931" spans="27:64">
      <c r="AA931" s="44"/>
      <c r="AB931" s="44"/>
      <c r="AC931" s="44"/>
      <c r="AD931" s="44"/>
      <c r="AE931" s="44"/>
      <c r="AG931" s="45"/>
      <c r="AN931" s="44"/>
      <c r="AO931" s="44"/>
      <c r="AP931" s="44"/>
      <c r="AQ931" s="44"/>
      <c r="AR931" s="44"/>
      <c r="AS931" s="44"/>
      <c r="AT931" s="44"/>
      <c r="AU931" s="44"/>
    </row>
    <row r="932" spans="27:64">
      <c r="AA932" s="44"/>
      <c r="AB932" s="44"/>
      <c r="AC932" s="44"/>
      <c r="AD932" s="44"/>
      <c r="AE932" s="44"/>
      <c r="AG932" s="45"/>
      <c r="AN932" s="44"/>
      <c r="AO932" s="44"/>
      <c r="AP932" s="44"/>
      <c r="AQ932" s="44"/>
      <c r="AR932" s="44"/>
      <c r="AS932" s="44"/>
      <c r="AT932" s="44"/>
      <c r="AU932" s="44"/>
    </row>
    <row r="933" spans="27:64">
      <c r="AA933" s="44"/>
      <c r="AB933" s="44"/>
      <c r="AC933" s="44"/>
      <c r="AD933" s="44"/>
      <c r="AE933" s="44"/>
      <c r="AG933" s="45"/>
      <c r="AN933" s="44"/>
      <c r="AO933" s="44"/>
      <c r="AP933" s="44"/>
      <c r="AQ933" s="44"/>
      <c r="AR933" s="44"/>
      <c r="AS933" s="44"/>
      <c r="AT933" s="44"/>
      <c r="AU933" s="44"/>
    </row>
    <row r="934" spans="27:64">
      <c r="AA934" s="44"/>
      <c r="AB934" s="44"/>
      <c r="AC934" s="44"/>
      <c r="AD934" s="44"/>
      <c r="AE934" s="44"/>
      <c r="AG934" s="45"/>
      <c r="AN934" s="44"/>
      <c r="AO934" s="44"/>
      <c r="AP934" s="44"/>
      <c r="AQ934" s="44"/>
      <c r="AR934" s="44"/>
      <c r="AS934" s="44"/>
      <c r="AT934" s="44"/>
      <c r="AU934" s="44"/>
    </row>
    <row r="935" spans="27:64">
      <c r="AA935" s="44"/>
      <c r="AB935" s="44"/>
      <c r="AC935" s="44"/>
      <c r="AD935" s="44"/>
      <c r="AE935" s="44"/>
      <c r="AG935" s="45"/>
      <c r="AN935" s="44"/>
      <c r="AO935" s="44"/>
      <c r="AP935" s="44"/>
      <c r="AQ935" s="44"/>
      <c r="AR935" s="44"/>
      <c r="AS935" s="44"/>
      <c r="AT935" s="44"/>
      <c r="AU935" s="44"/>
    </row>
    <row r="936" spans="27:64">
      <c r="AA936" s="44"/>
      <c r="AB936" s="44"/>
      <c r="AC936" s="44"/>
      <c r="AD936" s="44"/>
      <c r="AE936" s="44"/>
      <c r="AG936" s="45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</row>
    <row r="937" spans="27:64">
      <c r="AA937" s="44"/>
      <c r="AB937" s="44"/>
      <c r="AC937" s="44"/>
      <c r="AD937" s="44"/>
      <c r="AE937" s="44"/>
      <c r="AG937" s="45"/>
      <c r="AN937" s="44"/>
      <c r="AO937" s="44"/>
      <c r="AP937" s="44"/>
      <c r="AQ937" s="44"/>
      <c r="AR937" s="44"/>
      <c r="AS937" s="44"/>
      <c r="AT937" s="44"/>
      <c r="AU937" s="44"/>
    </row>
    <row r="938" spans="27:64">
      <c r="AA938" s="44"/>
      <c r="AB938" s="44"/>
      <c r="AC938" s="44"/>
      <c r="AD938" s="44"/>
      <c r="AE938" s="44"/>
      <c r="AG938" s="45"/>
      <c r="AN938" s="44"/>
      <c r="AO938" s="44"/>
      <c r="AP938" s="44"/>
      <c r="AQ938" s="44"/>
      <c r="AR938" s="44"/>
      <c r="AS938" s="44"/>
      <c r="AT938" s="44"/>
      <c r="AU938" s="44"/>
    </row>
    <row r="939" spans="27:64">
      <c r="AA939" s="44"/>
      <c r="AB939" s="44"/>
      <c r="AC939" s="44"/>
      <c r="AD939" s="44"/>
      <c r="AE939" s="44"/>
      <c r="AG939" s="45"/>
      <c r="AN939" s="44"/>
      <c r="AO939" s="44"/>
      <c r="AP939" s="44"/>
      <c r="AQ939" s="44"/>
      <c r="AR939" s="44"/>
      <c r="AS939" s="44"/>
      <c r="AT939" s="44"/>
      <c r="AU939" s="44"/>
    </row>
    <row r="940" spans="27:64">
      <c r="AA940" s="44"/>
      <c r="AB940" s="44"/>
      <c r="AC940" s="44"/>
      <c r="AD940" s="44"/>
      <c r="AE940" s="44"/>
      <c r="AG940" s="45"/>
      <c r="AN940" s="44"/>
      <c r="AO940" s="44"/>
      <c r="AP940" s="44"/>
      <c r="AQ940" s="44"/>
      <c r="AR940" s="44"/>
      <c r="AS940" s="44"/>
      <c r="AT940" s="44"/>
      <c r="AU940" s="44"/>
    </row>
    <row r="941" spans="27:64">
      <c r="AA941" s="44"/>
      <c r="AB941" s="44"/>
      <c r="AC941" s="44"/>
      <c r="AD941" s="44"/>
      <c r="AE941" s="44"/>
      <c r="AG941" s="45"/>
      <c r="AN941" s="44"/>
      <c r="AO941" s="44"/>
      <c r="AP941" s="44"/>
      <c r="AQ941" s="44"/>
      <c r="AR941" s="44"/>
      <c r="AS941" s="44"/>
      <c r="AT941" s="44"/>
      <c r="AU941" s="44"/>
    </row>
    <row r="942" spans="27:64">
      <c r="AA942" s="44"/>
      <c r="AB942" s="44"/>
      <c r="AC942" s="44"/>
      <c r="AD942" s="44"/>
      <c r="AE942" s="44"/>
      <c r="AG942" s="45"/>
      <c r="AN942" s="44"/>
      <c r="AO942" s="44"/>
      <c r="AP942" s="44"/>
      <c r="AQ942" s="44"/>
      <c r="AR942" s="44"/>
      <c r="AS942" s="44"/>
      <c r="AT942" s="44"/>
      <c r="AU942" s="44"/>
    </row>
    <row r="943" spans="27:64">
      <c r="AA943" s="44"/>
      <c r="AB943" s="44"/>
      <c r="AC943" s="44"/>
      <c r="AD943" s="44"/>
      <c r="AE943" s="44"/>
      <c r="AG943" s="45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</row>
    <row r="944" spans="27:64">
      <c r="AA944" s="44"/>
      <c r="AB944" s="44"/>
      <c r="AC944" s="44"/>
      <c r="AD944" s="44"/>
      <c r="AE944" s="44"/>
      <c r="AG944" s="45"/>
      <c r="AN944" s="44"/>
      <c r="AO944" s="44"/>
      <c r="AP944" s="44"/>
      <c r="AQ944" s="44"/>
      <c r="AR944" s="44"/>
      <c r="AS944" s="44"/>
      <c r="AT944" s="44"/>
      <c r="AU944" s="44"/>
    </row>
    <row r="945" spans="27:64">
      <c r="AA945" s="44"/>
      <c r="AB945" s="44"/>
      <c r="AC945" s="44"/>
      <c r="AD945" s="44"/>
      <c r="AE945" s="44"/>
      <c r="AG945" s="45"/>
      <c r="AN945" s="44"/>
      <c r="AO945" s="44"/>
      <c r="AP945" s="44"/>
      <c r="AQ945" s="44"/>
      <c r="AR945" s="44"/>
      <c r="AS945" s="44"/>
      <c r="AT945" s="44"/>
      <c r="AU945" s="44"/>
    </row>
    <row r="946" spans="27:64">
      <c r="AA946" s="44"/>
      <c r="AB946" s="44"/>
      <c r="AC946" s="44"/>
      <c r="AD946" s="44"/>
      <c r="AE946" s="44"/>
      <c r="AG946" s="45"/>
      <c r="AN946" s="44"/>
      <c r="AO946" s="44"/>
      <c r="AP946" s="44"/>
      <c r="AQ946" s="44"/>
      <c r="AR946" s="44"/>
      <c r="AS946" s="44"/>
      <c r="AT946" s="44"/>
      <c r="AU946" s="44"/>
    </row>
    <row r="947" spans="27:64">
      <c r="AA947" s="44"/>
      <c r="AB947" s="44"/>
      <c r="AC947" s="44"/>
      <c r="AD947" s="44"/>
      <c r="AE947" s="44"/>
      <c r="AG947" s="45"/>
      <c r="AN947" s="44"/>
      <c r="AO947" s="44"/>
      <c r="AP947" s="44"/>
      <c r="AQ947" s="44"/>
      <c r="AR947" s="44"/>
      <c r="AS947" s="44"/>
      <c r="AT947" s="44"/>
      <c r="AU947" s="44"/>
    </row>
    <row r="948" spans="27:64">
      <c r="AA948" s="44"/>
      <c r="AB948" s="44"/>
      <c r="AC948" s="44"/>
      <c r="AD948" s="44"/>
      <c r="AE948" s="44"/>
      <c r="AG948" s="45"/>
      <c r="AN948" s="44"/>
      <c r="AO948" s="44"/>
      <c r="AP948" s="44"/>
      <c r="AQ948" s="44"/>
      <c r="AR948" s="44"/>
      <c r="AS948" s="44"/>
      <c r="AT948" s="44"/>
      <c r="AU948" s="44"/>
    </row>
    <row r="949" spans="27:64">
      <c r="AA949" s="44"/>
      <c r="AB949" s="44"/>
      <c r="AC949" s="44"/>
      <c r="AD949" s="44"/>
      <c r="AE949" s="44"/>
      <c r="AG949" s="45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</row>
    <row r="950" spans="27:64">
      <c r="AA950" s="44"/>
      <c r="AB950" s="44"/>
      <c r="AC950" s="44"/>
      <c r="AD950" s="44"/>
      <c r="AE950" s="44"/>
      <c r="AG950" s="45"/>
      <c r="AN950" s="44"/>
      <c r="AO950" s="44"/>
      <c r="AP950" s="44"/>
      <c r="AQ950" s="44"/>
      <c r="AR950" s="44"/>
      <c r="AS950" s="44"/>
      <c r="AT950" s="44"/>
      <c r="AU950" s="44"/>
    </row>
    <row r="951" spans="27:64">
      <c r="AA951" s="44"/>
      <c r="AB951" s="44"/>
      <c r="AC951" s="44"/>
      <c r="AD951" s="44"/>
      <c r="AE951" s="44"/>
      <c r="AG951" s="45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</row>
    <row r="952" spans="27:64">
      <c r="AA952" s="44"/>
      <c r="AB952" s="44"/>
      <c r="AC952" s="44"/>
      <c r="AD952" s="44"/>
      <c r="AE952" s="44"/>
      <c r="AG952" s="45"/>
      <c r="AN952" s="44"/>
      <c r="AO952" s="44"/>
      <c r="AP952" s="44"/>
      <c r="AQ952" s="44"/>
      <c r="AR952" s="44"/>
      <c r="AS952" s="44"/>
      <c r="AT952" s="44"/>
      <c r="AU952" s="44"/>
    </row>
    <row r="953" spans="27:64">
      <c r="AA953" s="44"/>
      <c r="AB953" s="44"/>
      <c r="AC953" s="44"/>
      <c r="AD953" s="44"/>
      <c r="AE953" s="44"/>
      <c r="AG953" s="45"/>
      <c r="AN953" s="44"/>
      <c r="AO953" s="44"/>
      <c r="AP953" s="44"/>
      <c r="AQ953" s="44"/>
      <c r="AR953" s="44"/>
      <c r="AS953" s="44"/>
      <c r="AT953" s="44"/>
      <c r="AU953" s="44"/>
      <c r="AV953" s="44"/>
    </row>
    <row r="954" spans="27:64">
      <c r="AA954" s="44"/>
      <c r="AB954" s="44"/>
      <c r="AC954" s="44"/>
      <c r="AD954" s="44"/>
      <c r="AE954" s="44"/>
      <c r="AG954" s="45"/>
      <c r="AN954" s="44"/>
      <c r="AO954" s="44"/>
      <c r="AP954" s="44"/>
      <c r="AQ954" s="44"/>
      <c r="AR954" s="44"/>
      <c r="AS954" s="44"/>
      <c r="AT954" s="44"/>
      <c r="AU954" s="44"/>
    </row>
    <row r="955" spans="27:64">
      <c r="AA955" s="44"/>
      <c r="AB955" s="44"/>
      <c r="AC955" s="44"/>
      <c r="AD955" s="44"/>
      <c r="AE955" s="44"/>
      <c r="AG955" s="45"/>
      <c r="AN955" s="44"/>
      <c r="AO955" s="44"/>
      <c r="AP955" s="44"/>
      <c r="AQ955" s="44"/>
      <c r="AR955" s="44"/>
      <c r="AS955" s="44"/>
      <c r="AT955" s="44"/>
      <c r="AU955" s="44"/>
    </row>
    <row r="956" spans="27:64">
      <c r="AA956" s="44"/>
      <c r="AB956" s="44"/>
      <c r="AC956" s="44"/>
      <c r="AD956" s="44"/>
      <c r="AE956" s="44"/>
      <c r="AG956" s="45"/>
      <c r="AN956" s="44"/>
      <c r="AO956" s="44"/>
      <c r="AP956" s="44"/>
      <c r="AQ956" s="44"/>
      <c r="AR956" s="44"/>
      <c r="AS956" s="44"/>
      <c r="AT956" s="44"/>
      <c r="AU956" s="44"/>
    </row>
    <row r="957" spans="27:64">
      <c r="AA957" s="44"/>
      <c r="AB957" s="44"/>
      <c r="AC957" s="44"/>
      <c r="AD957" s="44"/>
      <c r="AE957" s="44"/>
      <c r="AG957" s="45"/>
      <c r="AN957" s="44"/>
      <c r="AO957" s="44"/>
      <c r="AP957" s="44"/>
      <c r="AQ957" s="44"/>
      <c r="AR957" s="44"/>
      <c r="AS957" s="44"/>
      <c r="AT957" s="44"/>
      <c r="AU957" s="44"/>
    </row>
    <row r="958" spans="27:64">
      <c r="AA958" s="44"/>
      <c r="AB958" s="44"/>
      <c r="AC958" s="44"/>
      <c r="AD958" s="44"/>
      <c r="AE958" s="44"/>
      <c r="AG958" s="45"/>
      <c r="AN958" s="44"/>
      <c r="AO958" s="44"/>
      <c r="AP958" s="44"/>
      <c r="AQ958" s="44"/>
      <c r="AR958" s="44"/>
      <c r="AS958" s="44"/>
      <c r="AT958" s="44"/>
      <c r="AU958" s="44"/>
    </row>
    <row r="959" spans="27:64">
      <c r="AA959" s="44"/>
      <c r="AB959" s="44"/>
      <c r="AC959" s="44"/>
      <c r="AD959" s="44"/>
      <c r="AE959" s="44"/>
      <c r="AG959" s="45"/>
      <c r="AN959" s="44"/>
      <c r="AO959" s="44"/>
      <c r="AP959" s="44"/>
      <c r="AQ959" s="44"/>
      <c r="AR959" s="44"/>
      <c r="AS959" s="44"/>
      <c r="AT959" s="44"/>
      <c r="AU959" s="44"/>
      <c r="AV959" s="44"/>
    </row>
    <row r="960" spans="27:64">
      <c r="AA960" s="44"/>
      <c r="AB960" s="44"/>
      <c r="AC960" s="44"/>
      <c r="AD960" s="44"/>
      <c r="AE960" s="44"/>
      <c r="AG960" s="45"/>
      <c r="AN960" s="44"/>
      <c r="AO960" s="44"/>
      <c r="AP960" s="44"/>
      <c r="AQ960" s="44"/>
      <c r="AR960" s="44"/>
      <c r="AS960" s="44"/>
      <c r="AT960" s="44"/>
      <c r="AU960" s="44"/>
    </row>
    <row r="961" spans="27:48">
      <c r="AA961" s="44"/>
      <c r="AB961" s="44"/>
      <c r="AC961" s="44"/>
      <c r="AD961" s="44"/>
      <c r="AE961" s="44"/>
      <c r="AG961" s="45"/>
      <c r="AN961" s="44"/>
      <c r="AO961" s="44"/>
      <c r="AP961" s="44"/>
      <c r="AQ961" s="44"/>
      <c r="AR961" s="44"/>
      <c r="AS961" s="44"/>
      <c r="AT961" s="44"/>
      <c r="AU961" s="44"/>
    </row>
    <row r="962" spans="27:48">
      <c r="AA962" s="44"/>
      <c r="AB962" s="44"/>
      <c r="AC962" s="44"/>
      <c r="AD962" s="44"/>
      <c r="AE962" s="44"/>
      <c r="AG962" s="45"/>
      <c r="AN962" s="44"/>
      <c r="AO962" s="44"/>
      <c r="AP962" s="44"/>
      <c r="AQ962" s="44"/>
      <c r="AR962" s="44"/>
      <c r="AS962" s="44"/>
      <c r="AT962" s="44"/>
      <c r="AU962" s="44"/>
    </row>
    <row r="963" spans="27:48">
      <c r="AA963" s="44"/>
      <c r="AB963" s="44"/>
      <c r="AC963" s="44"/>
      <c r="AD963" s="44"/>
      <c r="AE963" s="44"/>
      <c r="AG963" s="45"/>
      <c r="AN963" s="44"/>
      <c r="AO963" s="44"/>
      <c r="AP963" s="44"/>
      <c r="AQ963" s="44"/>
      <c r="AR963" s="44"/>
      <c r="AS963" s="44"/>
      <c r="AT963" s="44"/>
      <c r="AU963" s="44"/>
    </row>
    <row r="964" spans="27:48">
      <c r="AA964" s="44"/>
      <c r="AB964" s="44"/>
      <c r="AC964" s="44"/>
      <c r="AD964" s="44"/>
      <c r="AE964" s="44"/>
      <c r="AG964" s="45"/>
      <c r="AN964" s="44"/>
      <c r="AO964" s="44"/>
      <c r="AP964" s="44"/>
      <c r="AQ964" s="44"/>
      <c r="AR964" s="44"/>
      <c r="AS964" s="44"/>
      <c r="AT964" s="44"/>
      <c r="AU964" s="44"/>
    </row>
    <row r="965" spans="27:48">
      <c r="AA965" s="44"/>
      <c r="AB965" s="44"/>
      <c r="AC965" s="44"/>
      <c r="AD965" s="44"/>
      <c r="AE965" s="44"/>
      <c r="AG965" s="45"/>
      <c r="AN965" s="44"/>
      <c r="AO965" s="44"/>
      <c r="AP965" s="44"/>
      <c r="AQ965" s="44"/>
      <c r="AR965" s="44"/>
      <c r="AS965" s="44"/>
      <c r="AT965" s="44"/>
      <c r="AU965" s="44"/>
    </row>
    <row r="966" spans="27:48">
      <c r="AA966" s="44"/>
      <c r="AB966" s="44"/>
      <c r="AC966" s="44"/>
      <c r="AD966" s="44"/>
      <c r="AE966" s="44"/>
      <c r="AG966" s="45"/>
      <c r="AN966" s="44"/>
      <c r="AO966" s="44"/>
      <c r="AP966" s="44"/>
      <c r="AQ966" s="44"/>
      <c r="AR966" s="44"/>
      <c r="AS966" s="44"/>
      <c r="AT966" s="44"/>
      <c r="AU966" s="44"/>
    </row>
    <row r="967" spans="27:48">
      <c r="AA967" s="44"/>
      <c r="AB967" s="44"/>
      <c r="AC967" s="44"/>
      <c r="AD967" s="44"/>
      <c r="AE967" s="44"/>
      <c r="AG967" s="45"/>
      <c r="AN967" s="44"/>
      <c r="AO967" s="44"/>
      <c r="AP967" s="44"/>
      <c r="AQ967" s="44"/>
      <c r="AR967" s="44"/>
      <c r="AS967" s="44"/>
      <c r="AT967" s="44"/>
      <c r="AU967" s="44"/>
    </row>
    <row r="968" spans="27:48">
      <c r="AA968" s="44"/>
      <c r="AB968" s="44"/>
      <c r="AC968" s="44"/>
      <c r="AD968" s="44"/>
      <c r="AE968" s="44"/>
      <c r="AG968" s="45"/>
      <c r="AN968" s="44"/>
      <c r="AO968" s="44"/>
      <c r="AP968" s="44"/>
      <c r="AQ968" s="44"/>
      <c r="AR968" s="44"/>
      <c r="AS968" s="44"/>
      <c r="AT968" s="44"/>
      <c r="AU968" s="44"/>
    </row>
    <row r="969" spans="27:48">
      <c r="AA969" s="44"/>
      <c r="AB969" s="44"/>
      <c r="AC969" s="44"/>
      <c r="AD969" s="44"/>
      <c r="AE969" s="44"/>
      <c r="AG969" s="45"/>
      <c r="AN969" s="44"/>
      <c r="AO969" s="44"/>
      <c r="AP969" s="44"/>
      <c r="AQ969" s="44"/>
      <c r="AR969" s="44"/>
      <c r="AS969" s="44"/>
      <c r="AT969" s="44"/>
      <c r="AU969" s="44"/>
    </row>
    <row r="970" spans="27:48">
      <c r="AA970" s="44"/>
      <c r="AB970" s="44"/>
      <c r="AC970" s="44"/>
      <c r="AD970" s="44"/>
      <c r="AE970" s="44"/>
      <c r="AG970" s="45"/>
      <c r="AN970" s="44"/>
      <c r="AO970" s="44"/>
      <c r="AP970" s="44"/>
      <c r="AQ970" s="44"/>
      <c r="AR970" s="44"/>
      <c r="AS970" s="44"/>
      <c r="AT970" s="44"/>
      <c r="AU970" s="44"/>
      <c r="AV970" s="44"/>
    </row>
    <row r="971" spans="27:48">
      <c r="AA971" s="44"/>
      <c r="AB971" s="44"/>
      <c r="AC971" s="44"/>
      <c r="AD971" s="44"/>
      <c r="AE971" s="44"/>
      <c r="AG971" s="45"/>
      <c r="AN971" s="44"/>
      <c r="AO971" s="44"/>
      <c r="AP971" s="44"/>
      <c r="AQ971" s="44"/>
      <c r="AR971" s="44"/>
      <c r="AS971" s="44"/>
      <c r="AT971" s="44"/>
      <c r="AU971" s="44"/>
    </row>
    <row r="972" spans="27:48">
      <c r="AA972" s="44"/>
      <c r="AB972" s="44"/>
      <c r="AC972" s="44"/>
      <c r="AD972" s="44"/>
      <c r="AE972" s="44"/>
      <c r="AG972" s="45"/>
      <c r="AN972" s="44"/>
      <c r="AO972" s="44"/>
      <c r="AP972" s="44"/>
      <c r="AQ972" s="44"/>
      <c r="AR972" s="44"/>
      <c r="AS972" s="44"/>
      <c r="AT972" s="44"/>
      <c r="AU972" s="44"/>
    </row>
    <row r="973" spans="27:48">
      <c r="AA973" s="44"/>
      <c r="AB973" s="44"/>
      <c r="AC973" s="44"/>
      <c r="AD973" s="44"/>
      <c r="AE973" s="44"/>
      <c r="AG973" s="45"/>
      <c r="AN973" s="44"/>
      <c r="AO973" s="44"/>
      <c r="AP973" s="44"/>
      <c r="AQ973" s="44"/>
      <c r="AR973" s="44"/>
      <c r="AS973" s="44"/>
      <c r="AT973" s="44"/>
      <c r="AU973" s="44"/>
    </row>
    <row r="974" spans="27:48">
      <c r="AA974" s="44"/>
      <c r="AB974" s="44"/>
      <c r="AC974" s="44"/>
      <c r="AD974" s="44"/>
      <c r="AE974" s="44"/>
      <c r="AG974" s="45"/>
      <c r="AN974" s="44"/>
      <c r="AO974" s="44"/>
      <c r="AP974" s="44"/>
      <c r="AQ974" s="44"/>
      <c r="AR974" s="44"/>
      <c r="AS974" s="44"/>
      <c r="AT974" s="44"/>
      <c r="AU974" s="44"/>
    </row>
    <row r="975" spans="27:48">
      <c r="AA975" s="44"/>
      <c r="AB975" s="44"/>
      <c r="AC975" s="44"/>
      <c r="AD975" s="44"/>
      <c r="AE975" s="44"/>
      <c r="AG975" s="45"/>
      <c r="AN975" s="44"/>
      <c r="AO975" s="44"/>
      <c r="AP975" s="44"/>
      <c r="AQ975" s="44"/>
      <c r="AR975" s="44"/>
      <c r="AS975" s="44"/>
      <c r="AT975" s="44"/>
      <c r="AU975" s="44"/>
    </row>
    <row r="976" spans="27:48">
      <c r="AA976" s="44"/>
      <c r="AB976" s="44"/>
      <c r="AC976" s="44"/>
      <c r="AD976" s="44"/>
      <c r="AE976" s="44"/>
      <c r="AG976" s="45"/>
      <c r="AN976" s="44"/>
      <c r="AO976" s="44"/>
      <c r="AP976" s="44"/>
      <c r="AQ976" s="44"/>
      <c r="AR976" s="44"/>
      <c r="AS976" s="44"/>
      <c r="AT976" s="44"/>
      <c r="AU976" s="44"/>
      <c r="AV976" s="44"/>
    </row>
    <row r="977" spans="27:64">
      <c r="AA977" s="44"/>
      <c r="AB977" s="44"/>
      <c r="AC977" s="44"/>
      <c r="AD977" s="44"/>
      <c r="AE977" s="44"/>
      <c r="AG977" s="45"/>
      <c r="AN977" s="44"/>
      <c r="AO977" s="44"/>
      <c r="AP977" s="44"/>
      <c r="AQ977" s="44"/>
      <c r="AR977" s="44"/>
      <c r="AS977" s="44"/>
      <c r="AT977" s="44"/>
      <c r="AU977" s="44"/>
    </row>
    <row r="978" spans="27:64">
      <c r="AA978" s="44"/>
      <c r="AB978" s="44"/>
      <c r="AC978" s="44"/>
      <c r="AD978" s="44"/>
      <c r="AE978" s="44"/>
      <c r="AG978" s="45"/>
      <c r="AN978" s="44"/>
      <c r="AO978" s="44"/>
      <c r="AP978" s="44"/>
      <c r="AQ978" s="44"/>
      <c r="AR978" s="44"/>
      <c r="AS978" s="44"/>
      <c r="AT978" s="44"/>
      <c r="AU978" s="44"/>
    </row>
    <row r="979" spans="27:64">
      <c r="AA979" s="44"/>
      <c r="AB979" s="44"/>
      <c r="AC979" s="44"/>
      <c r="AD979" s="44"/>
      <c r="AE979" s="44"/>
      <c r="AG979" s="45"/>
      <c r="AN979" s="44"/>
      <c r="AO979" s="44"/>
      <c r="AP979" s="44"/>
      <c r="AQ979" s="44"/>
      <c r="AR979" s="44"/>
      <c r="AS979" s="44"/>
      <c r="AT979" s="44"/>
      <c r="AU979" s="44"/>
    </row>
    <row r="980" spans="27:64">
      <c r="AA980" s="44"/>
      <c r="AB980" s="44"/>
      <c r="AC980" s="44"/>
      <c r="AD980" s="44"/>
      <c r="AE980" s="44"/>
      <c r="AG980" s="45"/>
      <c r="AN980" s="44"/>
      <c r="AO980" s="44"/>
      <c r="AP980" s="44"/>
      <c r="AQ980" s="44"/>
      <c r="AR980" s="44"/>
      <c r="AS980" s="44"/>
      <c r="AT980" s="44"/>
      <c r="AU980" s="44"/>
    </row>
    <row r="981" spans="27:64">
      <c r="AA981" s="44"/>
      <c r="AB981" s="44"/>
      <c r="AC981" s="44"/>
      <c r="AD981" s="44"/>
      <c r="AE981" s="44"/>
      <c r="AG981" s="45"/>
      <c r="AN981" s="44"/>
      <c r="AO981" s="44"/>
      <c r="AP981" s="44"/>
      <c r="AQ981" s="44"/>
      <c r="AR981" s="44"/>
      <c r="AS981" s="44"/>
      <c r="AT981" s="44"/>
      <c r="AU981" s="44"/>
    </row>
    <row r="982" spans="27:64">
      <c r="AA982" s="44"/>
      <c r="AB982" s="44"/>
      <c r="AC982" s="44"/>
      <c r="AD982" s="44"/>
      <c r="AE982" s="44"/>
      <c r="AG982" s="45"/>
      <c r="AN982" s="44"/>
      <c r="AO982" s="44"/>
      <c r="AP982" s="44"/>
      <c r="AQ982" s="44"/>
      <c r="AR982" s="44"/>
      <c r="AS982" s="44"/>
      <c r="AT982" s="44"/>
      <c r="AU982" s="44"/>
    </row>
    <row r="983" spans="27:64">
      <c r="AA983" s="44"/>
      <c r="AB983" s="44"/>
      <c r="AC983" s="44"/>
      <c r="AD983" s="44"/>
      <c r="AE983" s="44"/>
      <c r="AG983" s="45"/>
      <c r="AN983" s="44"/>
      <c r="AO983" s="44"/>
      <c r="AP983" s="44"/>
      <c r="AQ983" s="44"/>
      <c r="AR983" s="44"/>
      <c r="AS983" s="44"/>
      <c r="AT983" s="44"/>
      <c r="AU983" s="44"/>
    </row>
    <row r="984" spans="27:64">
      <c r="AA984" s="44"/>
      <c r="AB984" s="44"/>
      <c r="AC984" s="44"/>
      <c r="AD984" s="44"/>
      <c r="AE984" s="44"/>
      <c r="AG984" s="45"/>
      <c r="AN984" s="44"/>
      <c r="AO984" s="44"/>
      <c r="AP984" s="44"/>
      <c r="AQ984" s="44"/>
      <c r="AR984" s="44"/>
      <c r="AS984" s="44"/>
      <c r="AT984" s="44"/>
      <c r="AU984" s="44"/>
    </row>
    <row r="985" spans="27:64">
      <c r="AA985" s="44"/>
      <c r="AB985" s="44"/>
      <c r="AC985" s="44"/>
      <c r="AD985" s="44"/>
      <c r="AE985" s="44"/>
      <c r="AG985" s="45"/>
      <c r="AN985" s="44"/>
      <c r="AO985" s="44"/>
      <c r="AP985" s="44"/>
      <c r="AQ985" s="44"/>
      <c r="AR985" s="44"/>
      <c r="AS985" s="44"/>
      <c r="AT985" s="44"/>
      <c r="AU985" s="44"/>
    </row>
    <row r="986" spans="27:64">
      <c r="AA986" s="44"/>
      <c r="AB986" s="44"/>
      <c r="AC986" s="44"/>
      <c r="AD986" s="44"/>
      <c r="AE986" s="44"/>
      <c r="AG986" s="45"/>
      <c r="AN986" s="44"/>
      <c r="AO986" s="44"/>
      <c r="AP986" s="44"/>
      <c r="AQ986" s="44"/>
      <c r="AR986" s="44"/>
      <c r="AS986" s="44"/>
      <c r="AT986" s="44"/>
      <c r="AU986" s="44"/>
    </row>
    <row r="987" spans="27:64">
      <c r="AA987" s="44"/>
      <c r="AB987" s="44"/>
      <c r="AC987" s="44"/>
      <c r="AD987" s="44"/>
      <c r="AE987" s="44"/>
      <c r="AG987" s="45"/>
      <c r="AN987" s="44"/>
      <c r="AO987" s="44"/>
      <c r="AP987" s="44"/>
      <c r="AQ987" s="44"/>
      <c r="AR987" s="44"/>
      <c r="AS987" s="44"/>
      <c r="AT987" s="44"/>
      <c r="AU987" s="44"/>
    </row>
    <row r="988" spans="27:64">
      <c r="AA988" s="44"/>
      <c r="AB988" s="44"/>
      <c r="AC988" s="44"/>
      <c r="AD988" s="44"/>
      <c r="AE988" s="44"/>
      <c r="AG988" s="45"/>
      <c r="AN988" s="44"/>
      <c r="AO988" s="44"/>
      <c r="AP988" s="44"/>
      <c r="AQ988" s="44"/>
      <c r="AR988" s="44"/>
      <c r="AS988" s="44"/>
      <c r="AT988" s="44"/>
      <c r="AU988" s="44"/>
    </row>
    <row r="989" spans="27:64">
      <c r="AA989" s="44"/>
      <c r="AB989" s="44"/>
      <c r="AC989" s="44"/>
      <c r="AD989" s="44"/>
      <c r="AE989" s="44"/>
      <c r="AG989" s="45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</row>
    <row r="990" spans="27:64">
      <c r="AA990" s="44"/>
      <c r="AB990" s="44"/>
      <c r="AC990" s="44"/>
      <c r="AD990" s="44"/>
      <c r="AE990" s="44"/>
      <c r="AG990" s="45"/>
      <c r="AN990" s="44"/>
      <c r="AO990" s="44"/>
      <c r="AP990" s="44"/>
      <c r="AQ990" s="44"/>
      <c r="AR990" s="44"/>
      <c r="AS990" s="44"/>
      <c r="AT990" s="44"/>
      <c r="AU990" s="44"/>
    </row>
    <row r="991" spans="27:64">
      <c r="AA991" s="44"/>
      <c r="AB991" s="44"/>
      <c r="AC991" s="44"/>
      <c r="AD991" s="44"/>
      <c r="AE991" s="44"/>
      <c r="AG991" s="45"/>
      <c r="AN991" s="44"/>
      <c r="AO991" s="44"/>
      <c r="AP991" s="44"/>
      <c r="AQ991" s="44"/>
      <c r="AR991" s="44"/>
      <c r="AS991" s="44"/>
      <c r="AT991" s="44"/>
      <c r="AU991" s="44"/>
    </row>
    <row r="992" spans="27:64">
      <c r="AA992" s="44"/>
      <c r="AB992" s="44"/>
      <c r="AC992" s="44"/>
      <c r="AD992" s="44"/>
      <c r="AE992" s="44"/>
      <c r="AG992" s="45"/>
      <c r="AN992" s="44"/>
      <c r="AO992" s="44"/>
      <c r="AP992" s="44"/>
      <c r="AQ992" s="44"/>
      <c r="AR992" s="44"/>
      <c r="AS992" s="44"/>
      <c r="AT992" s="44"/>
      <c r="AU992" s="44"/>
    </row>
    <row r="993" spans="27:64">
      <c r="AA993" s="44"/>
      <c r="AB993" s="44"/>
      <c r="AC993" s="44"/>
      <c r="AD993" s="44"/>
      <c r="AE993" s="44"/>
      <c r="AG993" s="45"/>
      <c r="AN993" s="44"/>
      <c r="AO993" s="44"/>
      <c r="AP993" s="44"/>
      <c r="AQ993" s="44"/>
      <c r="AR993" s="44"/>
      <c r="AS993" s="44"/>
      <c r="AT993" s="44"/>
      <c r="AU993" s="44"/>
    </row>
    <row r="994" spans="27:64">
      <c r="AA994" s="44"/>
      <c r="AB994" s="44"/>
      <c r="AC994" s="44"/>
      <c r="AD994" s="44"/>
      <c r="AE994" s="44"/>
      <c r="AG994" s="45"/>
      <c r="AN994" s="44"/>
      <c r="AO994" s="44"/>
      <c r="AP994" s="44"/>
      <c r="AQ994" s="44"/>
      <c r="AR994" s="44"/>
      <c r="AS994" s="44"/>
      <c r="AT994" s="44"/>
      <c r="AU994" s="44"/>
    </row>
    <row r="995" spans="27:64">
      <c r="AA995" s="44"/>
      <c r="AB995" s="44"/>
      <c r="AC995" s="44"/>
      <c r="AD995" s="44"/>
      <c r="AE995" s="44"/>
      <c r="AG995" s="45"/>
      <c r="AN995" s="44"/>
      <c r="AO995" s="44"/>
      <c r="AP995" s="44"/>
      <c r="AQ995" s="44"/>
      <c r="AR995" s="44"/>
      <c r="AS995" s="44"/>
      <c r="AT995" s="44"/>
      <c r="AU995" s="44"/>
    </row>
    <row r="996" spans="27:64">
      <c r="AA996" s="44"/>
      <c r="AB996" s="44"/>
      <c r="AC996" s="44"/>
      <c r="AD996" s="44"/>
      <c r="AE996" s="44"/>
      <c r="AG996" s="45"/>
      <c r="AN996" s="44"/>
      <c r="AO996" s="44"/>
      <c r="AP996" s="44"/>
      <c r="AQ996" s="44"/>
      <c r="AR996" s="44"/>
      <c r="AS996" s="44"/>
      <c r="AT996" s="44"/>
      <c r="AU996" s="44"/>
    </row>
    <row r="997" spans="27:64">
      <c r="AA997" s="44"/>
      <c r="AB997" s="44"/>
      <c r="AC997" s="44"/>
      <c r="AD997" s="44"/>
      <c r="AE997" s="44"/>
      <c r="AG997" s="45"/>
      <c r="AN997" s="44"/>
      <c r="AO997" s="44"/>
      <c r="AP997" s="44"/>
      <c r="AQ997" s="44"/>
      <c r="AR997" s="44"/>
      <c r="AS997" s="44"/>
      <c r="AT997" s="44"/>
      <c r="AU997" s="44"/>
    </row>
    <row r="998" spans="27:64">
      <c r="AA998" s="44"/>
      <c r="AB998" s="44"/>
      <c r="AC998" s="44"/>
      <c r="AD998" s="44"/>
      <c r="AE998" s="44"/>
      <c r="AG998" s="45"/>
      <c r="AN998" s="44"/>
      <c r="AO998" s="44"/>
      <c r="AP998" s="44"/>
      <c r="AQ998" s="44"/>
      <c r="AR998" s="44"/>
      <c r="AS998" s="44"/>
      <c r="AT998" s="44"/>
      <c r="AU998" s="44"/>
    </row>
    <row r="999" spans="27:64">
      <c r="AA999" s="44"/>
      <c r="AB999" s="44"/>
      <c r="AC999" s="44"/>
      <c r="AD999" s="44"/>
      <c r="AE999" s="44"/>
      <c r="AG999" s="45"/>
      <c r="AN999" s="44"/>
      <c r="AO999" s="44"/>
      <c r="AP999" s="44"/>
      <c r="AQ999" s="44"/>
      <c r="AR999" s="44"/>
      <c r="AS999" s="44"/>
      <c r="AT999" s="44"/>
      <c r="AU999" s="44"/>
    </row>
    <row r="1000" spans="27:64">
      <c r="AA1000" s="44"/>
      <c r="AB1000" s="44"/>
      <c r="AC1000" s="44"/>
      <c r="AD1000" s="44"/>
      <c r="AE1000" s="44"/>
      <c r="AG1000" s="45"/>
      <c r="AN1000" s="44"/>
      <c r="AO1000" s="44"/>
      <c r="AP1000" s="44"/>
      <c r="AQ1000" s="44"/>
      <c r="AR1000" s="44"/>
      <c r="AS1000" s="44"/>
      <c r="AT1000" s="44"/>
      <c r="AU1000" s="44"/>
    </row>
    <row r="1001" spans="27:64">
      <c r="AA1001" s="44"/>
      <c r="AB1001" s="44"/>
      <c r="AC1001" s="44"/>
      <c r="AD1001" s="44"/>
      <c r="AE1001" s="44"/>
      <c r="AG1001" s="45"/>
      <c r="AN1001" s="44"/>
      <c r="AO1001" s="44"/>
      <c r="AP1001" s="44"/>
      <c r="AQ1001" s="44"/>
      <c r="AR1001" s="44"/>
      <c r="AS1001" s="44"/>
      <c r="AT1001" s="44"/>
      <c r="AU1001" s="44"/>
    </row>
    <row r="1002" spans="27:64">
      <c r="AA1002" s="44"/>
      <c r="AB1002" s="44"/>
      <c r="AC1002" s="44"/>
      <c r="AD1002" s="44"/>
      <c r="AE1002" s="44"/>
      <c r="AG1002" s="45"/>
      <c r="AN1002" s="44"/>
      <c r="AO1002" s="44"/>
      <c r="AP1002" s="44"/>
      <c r="AQ1002" s="44"/>
      <c r="AR1002" s="44"/>
      <c r="AS1002" s="44"/>
      <c r="AT1002" s="44"/>
      <c r="AU1002" s="44"/>
    </row>
    <row r="1003" spans="27:64">
      <c r="AA1003" s="44"/>
      <c r="AB1003" s="44"/>
      <c r="AC1003" s="44"/>
      <c r="AD1003" s="44"/>
      <c r="AE1003" s="44"/>
      <c r="AG1003" s="45"/>
      <c r="AN1003" s="44"/>
      <c r="AO1003" s="44"/>
      <c r="AP1003" s="44"/>
      <c r="AQ1003" s="44"/>
      <c r="AR1003" s="44"/>
      <c r="AS1003" s="44"/>
      <c r="AT1003" s="44"/>
      <c r="AU1003" s="44"/>
    </row>
    <row r="1004" spans="27:64">
      <c r="AA1004" s="44"/>
      <c r="AB1004" s="44"/>
      <c r="AC1004" s="44"/>
      <c r="AD1004" s="44"/>
      <c r="AE1004" s="44"/>
      <c r="AG1004" s="45"/>
      <c r="AN1004" s="44"/>
      <c r="AO1004" s="44"/>
      <c r="AP1004" s="44"/>
      <c r="AQ1004" s="44"/>
      <c r="AR1004" s="44"/>
      <c r="AS1004" s="44"/>
      <c r="AT1004" s="44"/>
      <c r="AU1004" s="44"/>
    </row>
    <row r="1005" spans="27:64">
      <c r="AA1005" s="44"/>
      <c r="AB1005" s="44"/>
      <c r="AC1005" s="44"/>
      <c r="AD1005" s="44"/>
      <c r="AE1005" s="44"/>
      <c r="AG1005" s="45"/>
      <c r="AN1005" s="44"/>
      <c r="AO1005" s="44"/>
      <c r="AP1005" s="44"/>
      <c r="AQ1005" s="44"/>
      <c r="AR1005" s="44"/>
      <c r="AS1005" s="44"/>
      <c r="AT1005" s="44"/>
      <c r="AU1005" s="44"/>
    </row>
    <row r="1006" spans="27:64">
      <c r="AA1006" s="44"/>
      <c r="AB1006" s="44"/>
      <c r="AC1006" s="44"/>
      <c r="AD1006" s="44"/>
      <c r="AE1006" s="44"/>
      <c r="AG1006" s="45"/>
      <c r="AN1006" s="44"/>
      <c r="AO1006" s="44"/>
      <c r="AP1006" s="44"/>
      <c r="AQ1006" s="44"/>
      <c r="AR1006" s="44"/>
      <c r="AS1006" s="44"/>
      <c r="AT1006" s="44"/>
      <c r="AU1006" s="44"/>
    </row>
    <row r="1007" spans="27:64">
      <c r="AA1007" s="44"/>
      <c r="AB1007" s="44"/>
      <c r="AC1007" s="44"/>
      <c r="AD1007" s="44"/>
      <c r="AE1007" s="44"/>
      <c r="AG1007" s="45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</row>
    <row r="1008" spans="27:64">
      <c r="AA1008" s="44"/>
      <c r="AB1008" s="44"/>
      <c r="AC1008" s="44"/>
      <c r="AD1008" s="44"/>
      <c r="AE1008" s="44"/>
      <c r="AG1008" s="45"/>
      <c r="AN1008" s="44"/>
      <c r="AO1008" s="44"/>
      <c r="AP1008" s="44"/>
      <c r="AQ1008" s="44"/>
      <c r="AR1008" s="44"/>
      <c r="AS1008" s="44"/>
      <c r="AT1008" s="44"/>
      <c r="AU1008" s="44"/>
    </row>
    <row r="1009" spans="27:47">
      <c r="AA1009" s="44"/>
      <c r="AB1009" s="44"/>
      <c r="AC1009" s="44"/>
      <c r="AD1009" s="44"/>
      <c r="AE1009" s="44"/>
      <c r="AG1009" s="45"/>
      <c r="AN1009" s="44"/>
      <c r="AO1009" s="44"/>
      <c r="AP1009" s="44"/>
      <c r="AQ1009" s="44"/>
      <c r="AR1009" s="44"/>
      <c r="AS1009" s="44"/>
      <c r="AT1009" s="44"/>
      <c r="AU1009" s="44"/>
    </row>
    <row r="1010" spans="27:47">
      <c r="AA1010" s="44"/>
      <c r="AB1010" s="44"/>
      <c r="AC1010" s="44"/>
      <c r="AD1010" s="44"/>
      <c r="AE1010" s="44"/>
      <c r="AG1010" s="45"/>
      <c r="AN1010" s="44"/>
      <c r="AO1010" s="44"/>
      <c r="AP1010" s="44"/>
      <c r="AQ1010" s="44"/>
      <c r="AR1010" s="44"/>
      <c r="AS1010" s="44"/>
      <c r="AT1010" s="44"/>
      <c r="AU1010" s="44"/>
    </row>
    <row r="1011" spans="27:47">
      <c r="AA1011" s="44"/>
      <c r="AB1011" s="44"/>
      <c r="AC1011" s="44"/>
      <c r="AD1011" s="44"/>
      <c r="AE1011" s="44"/>
      <c r="AG1011" s="45"/>
      <c r="AN1011" s="44"/>
      <c r="AO1011" s="44"/>
      <c r="AP1011" s="44"/>
      <c r="AQ1011" s="44"/>
      <c r="AR1011" s="44"/>
      <c r="AS1011" s="44"/>
      <c r="AT1011" s="44"/>
      <c r="AU1011" s="44"/>
    </row>
    <row r="1012" spans="27:47">
      <c r="AA1012" s="44"/>
      <c r="AB1012" s="44"/>
      <c r="AC1012" s="44"/>
      <c r="AD1012" s="44"/>
      <c r="AE1012" s="44"/>
      <c r="AG1012" s="45"/>
      <c r="AN1012" s="44"/>
      <c r="AO1012" s="44"/>
      <c r="AP1012" s="44"/>
      <c r="AQ1012" s="44"/>
      <c r="AR1012" s="44"/>
      <c r="AS1012" s="44"/>
      <c r="AT1012" s="44"/>
      <c r="AU1012" s="44"/>
    </row>
    <row r="1013" spans="27:47">
      <c r="AA1013" s="44"/>
      <c r="AB1013" s="44"/>
      <c r="AC1013" s="44"/>
      <c r="AD1013" s="44"/>
      <c r="AE1013" s="44"/>
      <c r="AG1013" s="45"/>
      <c r="AN1013" s="44"/>
      <c r="AO1013" s="44"/>
      <c r="AP1013" s="44"/>
      <c r="AQ1013" s="44"/>
      <c r="AR1013" s="44"/>
      <c r="AS1013" s="44"/>
      <c r="AT1013" s="44"/>
      <c r="AU1013" s="44"/>
    </row>
    <row r="1014" spans="27:47">
      <c r="AA1014" s="44"/>
      <c r="AB1014" s="44"/>
      <c r="AC1014" s="44"/>
      <c r="AD1014" s="44"/>
      <c r="AE1014" s="44"/>
      <c r="AG1014" s="45"/>
      <c r="AN1014" s="44"/>
      <c r="AO1014" s="44"/>
      <c r="AP1014" s="44"/>
      <c r="AQ1014" s="44"/>
      <c r="AR1014" s="44"/>
      <c r="AS1014" s="44"/>
      <c r="AT1014" s="44"/>
      <c r="AU1014" s="44"/>
    </row>
    <row r="1015" spans="27:47">
      <c r="AA1015" s="44"/>
      <c r="AB1015" s="44"/>
      <c r="AC1015" s="44"/>
      <c r="AD1015" s="44"/>
      <c r="AE1015" s="44"/>
      <c r="AG1015" s="45"/>
      <c r="AN1015" s="44"/>
      <c r="AO1015" s="44"/>
      <c r="AP1015" s="44"/>
      <c r="AQ1015" s="44"/>
      <c r="AR1015" s="44"/>
      <c r="AS1015" s="44"/>
      <c r="AT1015" s="44"/>
      <c r="AU1015" s="44"/>
    </row>
    <row r="1016" spans="27:47">
      <c r="AA1016" s="44"/>
      <c r="AB1016" s="44"/>
      <c r="AC1016" s="44"/>
      <c r="AD1016" s="44"/>
      <c r="AE1016" s="44"/>
      <c r="AG1016" s="45"/>
      <c r="AN1016" s="44"/>
      <c r="AO1016" s="44"/>
      <c r="AP1016" s="44"/>
      <c r="AQ1016" s="44"/>
      <c r="AR1016" s="44"/>
      <c r="AS1016" s="44"/>
      <c r="AT1016" s="44"/>
      <c r="AU1016" s="44"/>
    </row>
    <row r="1017" spans="27:47">
      <c r="AA1017" s="44"/>
      <c r="AB1017" s="44"/>
      <c r="AC1017" s="44"/>
      <c r="AD1017" s="44"/>
      <c r="AE1017" s="44"/>
      <c r="AG1017" s="45"/>
      <c r="AN1017" s="44"/>
      <c r="AO1017" s="44"/>
      <c r="AP1017" s="44"/>
      <c r="AQ1017" s="44"/>
      <c r="AR1017" s="44"/>
      <c r="AS1017" s="44"/>
      <c r="AT1017" s="44"/>
      <c r="AU1017" s="44"/>
    </row>
    <row r="1018" spans="27:47">
      <c r="AA1018" s="44"/>
      <c r="AB1018" s="44"/>
      <c r="AC1018" s="44"/>
      <c r="AD1018" s="44"/>
      <c r="AE1018" s="44"/>
      <c r="AG1018" s="45"/>
      <c r="AN1018" s="44"/>
      <c r="AO1018" s="44"/>
      <c r="AP1018" s="44"/>
      <c r="AQ1018" s="44"/>
      <c r="AR1018" s="44"/>
      <c r="AS1018" s="44"/>
      <c r="AT1018" s="44"/>
      <c r="AU1018" s="44"/>
    </row>
    <row r="1019" spans="27:47">
      <c r="AA1019" s="44"/>
      <c r="AB1019" s="44"/>
      <c r="AC1019" s="44"/>
      <c r="AD1019" s="44"/>
      <c r="AE1019" s="44"/>
      <c r="AG1019" s="45"/>
      <c r="AN1019" s="44"/>
      <c r="AO1019" s="44"/>
      <c r="AP1019" s="44"/>
      <c r="AQ1019" s="44"/>
      <c r="AR1019" s="44"/>
      <c r="AS1019" s="44"/>
      <c r="AT1019" s="44"/>
      <c r="AU1019" s="44"/>
    </row>
    <row r="1020" spans="27:47">
      <c r="AA1020" s="44"/>
      <c r="AB1020" s="44"/>
      <c r="AC1020" s="44"/>
      <c r="AD1020" s="44"/>
      <c r="AE1020" s="44"/>
      <c r="AG1020" s="45"/>
      <c r="AN1020" s="44"/>
      <c r="AO1020" s="44"/>
      <c r="AP1020" s="44"/>
      <c r="AQ1020" s="44"/>
      <c r="AR1020" s="44"/>
      <c r="AS1020" s="44"/>
      <c r="AT1020" s="44"/>
      <c r="AU1020" s="44"/>
    </row>
    <row r="1021" spans="27:47">
      <c r="AA1021" s="44"/>
      <c r="AB1021" s="44"/>
      <c r="AC1021" s="44"/>
      <c r="AD1021" s="44"/>
      <c r="AE1021" s="44"/>
      <c r="AG1021" s="45"/>
      <c r="AN1021" s="44"/>
      <c r="AO1021" s="44"/>
      <c r="AP1021" s="44"/>
      <c r="AQ1021" s="44"/>
      <c r="AR1021" s="44"/>
      <c r="AS1021" s="44"/>
      <c r="AT1021" s="44"/>
      <c r="AU1021" s="44"/>
    </row>
    <row r="1022" spans="27:47">
      <c r="AA1022" s="44"/>
      <c r="AB1022" s="44"/>
      <c r="AC1022" s="44"/>
      <c r="AD1022" s="44"/>
      <c r="AE1022" s="44"/>
      <c r="AG1022" s="45"/>
      <c r="AN1022" s="44"/>
      <c r="AO1022" s="44"/>
      <c r="AP1022" s="44"/>
      <c r="AQ1022" s="44"/>
      <c r="AR1022" s="44"/>
      <c r="AS1022" s="44"/>
      <c r="AT1022" s="44"/>
      <c r="AU1022" s="44"/>
    </row>
    <row r="1023" spans="27:47">
      <c r="AA1023" s="44"/>
      <c r="AB1023" s="44"/>
      <c r="AC1023" s="44"/>
      <c r="AD1023" s="44"/>
      <c r="AE1023" s="44"/>
      <c r="AG1023" s="45"/>
      <c r="AN1023" s="44"/>
      <c r="AO1023" s="44"/>
      <c r="AP1023" s="44"/>
      <c r="AQ1023" s="44"/>
      <c r="AR1023" s="44"/>
      <c r="AS1023" s="44"/>
      <c r="AT1023" s="44"/>
      <c r="AU1023" s="44"/>
    </row>
    <row r="1024" spans="27:47">
      <c r="AA1024" s="44"/>
      <c r="AB1024" s="44"/>
      <c r="AC1024" s="44"/>
      <c r="AD1024" s="44"/>
      <c r="AE1024" s="44"/>
      <c r="AG1024" s="45"/>
      <c r="AN1024" s="44"/>
      <c r="AO1024" s="44"/>
      <c r="AP1024" s="44"/>
      <c r="AQ1024" s="44"/>
      <c r="AR1024" s="44"/>
      <c r="AS1024" s="44"/>
      <c r="AT1024" s="44"/>
      <c r="AU1024" s="44"/>
    </row>
    <row r="1025" spans="27:47">
      <c r="AA1025" s="44"/>
      <c r="AB1025" s="44"/>
      <c r="AC1025" s="44"/>
      <c r="AD1025" s="44"/>
      <c r="AE1025" s="44"/>
      <c r="AG1025" s="45"/>
      <c r="AN1025" s="44"/>
      <c r="AO1025" s="44"/>
      <c r="AP1025" s="44"/>
      <c r="AQ1025" s="44"/>
      <c r="AR1025" s="44"/>
      <c r="AS1025" s="44"/>
      <c r="AT1025" s="44"/>
      <c r="AU1025" s="44"/>
    </row>
    <row r="1026" spans="27:47">
      <c r="AA1026" s="44"/>
      <c r="AB1026" s="44"/>
      <c r="AC1026" s="44"/>
      <c r="AD1026" s="44"/>
      <c r="AE1026" s="44"/>
      <c r="AG1026" s="45"/>
      <c r="AN1026" s="44"/>
      <c r="AO1026" s="44"/>
      <c r="AP1026" s="44"/>
      <c r="AQ1026" s="44"/>
      <c r="AR1026" s="44"/>
      <c r="AS1026" s="44"/>
      <c r="AT1026" s="44"/>
      <c r="AU1026" s="44"/>
    </row>
    <row r="1027" spans="27:47">
      <c r="AA1027" s="44"/>
      <c r="AB1027" s="44"/>
      <c r="AC1027" s="44"/>
      <c r="AD1027" s="44"/>
      <c r="AE1027" s="44"/>
      <c r="AG1027" s="45"/>
      <c r="AN1027" s="44"/>
      <c r="AO1027" s="44"/>
      <c r="AP1027" s="44"/>
      <c r="AQ1027" s="44"/>
      <c r="AR1027" s="44"/>
      <c r="AS1027" s="44"/>
      <c r="AT1027" s="44"/>
      <c r="AU1027" s="44"/>
    </row>
    <row r="1028" spans="27:47">
      <c r="AA1028" s="44"/>
      <c r="AB1028" s="44"/>
      <c r="AC1028" s="44"/>
      <c r="AD1028" s="44"/>
      <c r="AE1028" s="44"/>
      <c r="AG1028" s="45"/>
      <c r="AN1028" s="44"/>
      <c r="AO1028" s="44"/>
      <c r="AP1028" s="44"/>
      <c r="AQ1028" s="44"/>
      <c r="AR1028" s="44"/>
      <c r="AS1028" s="44"/>
      <c r="AT1028" s="44"/>
      <c r="AU1028" s="44"/>
    </row>
    <row r="1029" spans="27:47">
      <c r="AA1029" s="44"/>
      <c r="AB1029" s="44"/>
      <c r="AC1029" s="44"/>
      <c r="AD1029" s="44"/>
      <c r="AE1029" s="44"/>
      <c r="AG1029" s="45"/>
      <c r="AN1029" s="44"/>
      <c r="AO1029" s="44"/>
      <c r="AP1029" s="44"/>
      <c r="AQ1029" s="44"/>
      <c r="AR1029" s="44"/>
      <c r="AS1029" s="44"/>
      <c r="AT1029" s="44"/>
      <c r="AU1029" s="44"/>
    </row>
    <row r="1030" spans="27:47">
      <c r="AA1030" s="44"/>
      <c r="AB1030" s="44"/>
      <c r="AC1030" s="44"/>
      <c r="AD1030" s="44"/>
      <c r="AE1030" s="44"/>
      <c r="AG1030" s="45"/>
      <c r="AN1030" s="44"/>
      <c r="AO1030" s="44"/>
      <c r="AP1030" s="44"/>
      <c r="AQ1030" s="44"/>
      <c r="AR1030" s="44"/>
      <c r="AS1030" s="44"/>
      <c r="AT1030" s="44"/>
      <c r="AU1030" s="44"/>
    </row>
    <row r="1031" spans="27:47">
      <c r="AA1031" s="44"/>
      <c r="AB1031" s="44"/>
      <c r="AC1031" s="44"/>
      <c r="AD1031" s="44"/>
      <c r="AE1031" s="44"/>
      <c r="AG1031" s="45"/>
      <c r="AN1031" s="44"/>
      <c r="AO1031" s="44"/>
      <c r="AP1031" s="44"/>
      <c r="AQ1031" s="44"/>
      <c r="AR1031" s="44"/>
      <c r="AS1031" s="44"/>
      <c r="AT1031" s="44"/>
      <c r="AU1031" s="44"/>
    </row>
    <row r="1032" spans="27:47">
      <c r="AA1032" s="44"/>
      <c r="AB1032" s="44"/>
      <c r="AC1032" s="44"/>
      <c r="AD1032" s="44"/>
      <c r="AE1032" s="44"/>
      <c r="AG1032" s="45"/>
      <c r="AN1032" s="44"/>
      <c r="AO1032" s="44"/>
      <c r="AP1032" s="44"/>
      <c r="AQ1032" s="44"/>
      <c r="AR1032" s="44"/>
      <c r="AS1032" s="44"/>
      <c r="AT1032" s="44"/>
      <c r="AU1032" s="44"/>
    </row>
    <row r="1033" spans="27:47">
      <c r="AA1033" s="44"/>
      <c r="AB1033" s="44"/>
      <c r="AC1033" s="44"/>
      <c r="AD1033" s="44"/>
      <c r="AE1033" s="44"/>
      <c r="AG1033" s="45"/>
      <c r="AN1033" s="44"/>
      <c r="AO1033" s="44"/>
      <c r="AP1033" s="44"/>
      <c r="AQ1033" s="44"/>
      <c r="AR1033" s="44"/>
      <c r="AS1033" s="44"/>
      <c r="AT1033" s="44"/>
      <c r="AU1033" s="44"/>
    </row>
    <row r="1034" spans="27:47">
      <c r="AA1034" s="44"/>
      <c r="AB1034" s="44"/>
      <c r="AC1034" s="44"/>
      <c r="AD1034" s="44"/>
      <c r="AE1034" s="44"/>
      <c r="AG1034" s="45"/>
      <c r="AN1034" s="44"/>
      <c r="AO1034" s="44"/>
      <c r="AP1034" s="44"/>
      <c r="AQ1034" s="44"/>
      <c r="AR1034" s="44"/>
      <c r="AS1034" s="44"/>
      <c r="AT1034" s="44"/>
      <c r="AU1034" s="44"/>
    </row>
    <row r="1035" spans="27:47">
      <c r="AA1035" s="44"/>
      <c r="AB1035" s="44"/>
      <c r="AC1035" s="44"/>
      <c r="AD1035" s="44"/>
      <c r="AE1035" s="44"/>
      <c r="AG1035" s="45"/>
      <c r="AN1035" s="44"/>
      <c r="AO1035" s="44"/>
      <c r="AP1035" s="44"/>
      <c r="AQ1035" s="44"/>
      <c r="AR1035" s="44"/>
      <c r="AS1035" s="44"/>
      <c r="AT1035" s="44"/>
      <c r="AU1035" s="44"/>
    </row>
    <row r="1036" spans="27:47">
      <c r="AA1036" s="44"/>
      <c r="AB1036" s="44"/>
      <c r="AC1036" s="44"/>
      <c r="AD1036" s="44"/>
      <c r="AE1036" s="44"/>
      <c r="AG1036" s="45"/>
      <c r="AN1036" s="44"/>
      <c r="AO1036" s="44"/>
      <c r="AP1036" s="44"/>
      <c r="AQ1036" s="44"/>
      <c r="AR1036" s="44"/>
      <c r="AS1036" s="44"/>
      <c r="AT1036" s="44"/>
      <c r="AU1036" s="44"/>
    </row>
    <row r="1037" spans="27:47">
      <c r="AA1037" s="44"/>
      <c r="AB1037" s="44"/>
      <c r="AC1037" s="44"/>
      <c r="AD1037" s="44"/>
      <c r="AE1037" s="44"/>
      <c r="AG1037" s="45"/>
      <c r="AN1037" s="44"/>
      <c r="AO1037" s="44"/>
      <c r="AP1037" s="44"/>
      <c r="AQ1037" s="44"/>
      <c r="AR1037" s="44"/>
      <c r="AS1037" s="44"/>
      <c r="AT1037" s="44"/>
      <c r="AU1037" s="44"/>
    </row>
    <row r="1038" spans="27:47">
      <c r="AA1038" s="44"/>
      <c r="AB1038" s="44"/>
      <c r="AC1038" s="44"/>
      <c r="AD1038" s="44"/>
      <c r="AE1038" s="44"/>
      <c r="AG1038" s="45"/>
      <c r="AN1038" s="44"/>
      <c r="AO1038" s="44"/>
      <c r="AP1038" s="44"/>
      <c r="AQ1038" s="44"/>
      <c r="AR1038" s="44"/>
      <c r="AS1038" s="44"/>
      <c r="AT1038" s="44"/>
      <c r="AU1038" s="44"/>
    </row>
    <row r="1039" spans="27:47">
      <c r="AA1039" s="44"/>
      <c r="AB1039" s="44"/>
      <c r="AC1039" s="44"/>
      <c r="AD1039" s="44"/>
      <c r="AE1039" s="44"/>
      <c r="AG1039" s="45"/>
      <c r="AN1039" s="44"/>
      <c r="AO1039" s="44"/>
      <c r="AP1039" s="44"/>
      <c r="AQ1039" s="44"/>
      <c r="AR1039" s="44"/>
      <c r="AS1039" s="44"/>
      <c r="AT1039" s="44"/>
      <c r="AU1039" s="44"/>
    </row>
    <row r="1040" spans="27:47">
      <c r="AA1040" s="44"/>
      <c r="AB1040" s="44"/>
      <c r="AC1040" s="44"/>
      <c r="AD1040" s="44"/>
      <c r="AE1040" s="44"/>
      <c r="AG1040" s="45"/>
      <c r="AN1040" s="44"/>
      <c r="AO1040" s="44"/>
      <c r="AP1040" s="44"/>
      <c r="AQ1040" s="44"/>
      <c r="AR1040" s="44"/>
      <c r="AS1040" s="44"/>
      <c r="AT1040" s="44"/>
      <c r="AU1040" s="44"/>
    </row>
    <row r="1041" spans="27:50">
      <c r="AA1041" s="44"/>
      <c r="AB1041" s="44"/>
      <c r="AC1041" s="44"/>
      <c r="AD1041" s="44"/>
      <c r="AE1041" s="44"/>
      <c r="AG1041" s="45"/>
      <c r="AN1041" s="44"/>
      <c r="AO1041" s="44"/>
      <c r="AP1041" s="44"/>
      <c r="AQ1041" s="44"/>
      <c r="AR1041" s="44"/>
      <c r="AS1041" s="44"/>
      <c r="AT1041" s="44"/>
      <c r="AU1041" s="44"/>
    </row>
    <row r="1042" spans="27:50">
      <c r="AA1042" s="44"/>
      <c r="AB1042" s="44"/>
      <c r="AC1042" s="44"/>
      <c r="AD1042" s="44"/>
      <c r="AE1042" s="44"/>
      <c r="AG1042" s="45"/>
      <c r="AN1042" s="44"/>
      <c r="AO1042" s="44"/>
      <c r="AP1042" s="44"/>
      <c r="AQ1042" s="44"/>
      <c r="AR1042" s="44"/>
      <c r="AS1042" s="44"/>
      <c r="AT1042" s="44"/>
      <c r="AU1042" s="44"/>
    </row>
    <row r="1043" spans="27:50">
      <c r="AA1043" s="44"/>
      <c r="AB1043" s="44"/>
      <c r="AC1043" s="44"/>
      <c r="AD1043" s="44"/>
      <c r="AE1043" s="44"/>
      <c r="AG1043" s="45"/>
      <c r="AN1043" s="44"/>
      <c r="AO1043" s="44"/>
      <c r="AP1043" s="44"/>
      <c r="AQ1043" s="44"/>
      <c r="AR1043" s="44"/>
      <c r="AS1043" s="44"/>
      <c r="AT1043" s="44"/>
      <c r="AU1043" s="44"/>
    </row>
    <row r="1044" spans="27:50">
      <c r="AA1044" s="44"/>
      <c r="AB1044" s="44"/>
      <c r="AC1044" s="44"/>
      <c r="AD1044" s="44"/>
      <c r="AE1044" s="44"/>
      <c r="AG1044" s="45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19"/>
      <c r="AX1044" s="106"/>
    </row>
    <row r="1045" spans="27:50">
      <c r="AA1045" s="44"/>
      <c r="AB1045" s="44"/>
      <c r="AC1045" s="44"/>
      <c r="AD1045" s="44"/>
      <c r="AE1045" s="44"/>
      <c r="AG1045" s="45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19"/>
      <c r="AX1045" s="106"/>
    </row>
    <row r="1046" spans="27:50">
      <c r="AA1046" s="44"/>
      <c r="AB1046" s="44"/>
      <c r="AC1046" s="44"/>
      <c r="AD1046" s="44"/>
      <c r="AE1046" s="44"/>
      <c r="AG1046" s="45"/>
      <c r="AN1046" s="44"/>
      <c r="AO1046" s="44"/>
      <c r="AP1046" s="44"/>
      <c r="AQ1046" s="44"/>
      <c r="AR1046" s="44"/>
      <c r="AS1046" s="44"/>
      <c r="AT1046" s="44"/>
      <c r="AU1046" s="44"/>
    </row>
    <row r="1047" spans="27:50">
      <c r="AA1047" s="44"/>
      <c r="AB1047" s="44"/>
      <c r="AC1047" s="44"/>
      <c r="AD1047" s="44"/>
      <c r="AE1047" s="44"/>
      <c r="AG1047" s="45"/>
      <c r="AN1047" s="44"/>
      <c r="AO1047" s="44"/>
      <c r="AP1047" s="44"/>
      <c r="AQ1047" s="44"/>
      <c r="AR1047" s="44"/>
      <c r="AS1047" s="44"/>
      <c r="AT1047" s="44"/>
      <c r="AU1047" s="44"/>
    </row>
    <row r="1048" spans="27:50">
      <c r="AA1048" s="44"/>
      <c r="AB1048" s="44"/>
      <c r="AC1048" s="44"/>
      <c r="AD1048" s="44"/>
      <c r="AE1048" s="44"/>
      <c r="AG1048" s="45"/>
      <c r="AN1048" s="44"/>
      <c r="AO1048" s="44"/>
      <c r="AP1048" s="44"/>
      <c r="AQ1048" s="44"/>
      <c r="AR1048" s="44"/>
      <c r="AS1048" s="44"/>
      <c r="AT1048" s="44"/>
      <c r="AU1048" s="44"/>
    </row>
    <row r="1049" spans="27:50">
      <c r="AA1049" s="44"/>
      <c r="AB1049" s="44"/>
      <c r="AC1049" s="44"/>
      <c r="AD1049" s="44"/>
      <c r="AE1049" s="44"/>
      <c r="AG1049" s="45"/>
      <c r="AN1049" s="44"/>
      <c r="AO1049" s="44"/>
      <c r="AP1049" s="44"/>
      <c r="AQ1049" s="44"/>
      <c r="AR1049" s="44"/>
      <c r="AS1049" s="44"/>
      <c r="AT1049" s="44"/>
      <c r="AU1049" s="44"/>
    </row>
    <row r="1050" spans="27:50">
      <c r="AA1050" s="44"/>
      <c r="AB1050" s="44"/>
      <c r="AC1050" s="44"/>
      <c r="AD1050" s="44"/>
      <c r="AE1050" s="44"/>
      <c r="AG1050" s="45"/>
      <c r="AN1050" s="44"/>
      <c r="AO1050" s="44"/>
      <c r="AP1050" s="44"/>
      <c r="AQ1050" s="44"/>
      <c r="AR1050" s="44"/>
      <c r="AS1050" s="44"/>
      <c r="AT1050" s="44"/>
      <c r="AU1050" s="44"/>
    </row>
    <row r="1051" spans="27:50">
      <c r="AA1051" s="44"/>
      <c r="AB1051" s="44"/>
      <c r="AC1051" s="44"/>
      <c r="AD1051" s="44"/>
      <c r="AE1051" s="44"/>
      <c r="AG1051" s="45"/>
      <c r="AN1051" s="44"/>
      <c r="AO1051" s="44"/>
      <c r="AP1051" s="44"/>
      <c r="AQ1051" s="44"/>
      <c r="AR1051" s="44"/>
      <c r="AS1051" s="44"/>
      <c r="AT1051" s="44"/>
      <c r="AU1051" s="44"/>
    </row>
    <row r="1052" spans="27:50">
      <c r="AA1052" s="44"/>
      <c r="AB1052" s="44"/>
      <c r="AC1052" s="44"/>
      <c r="AD1052" s="44"/>
      <c r="AE1052" s="44"/>
      <c r="AG1052" s="45"/>
      <c r="AN1052" s="44"/>
      <c r="AO1052" s="44"/>
      <c r="AP1052" s="44"/>
      <c r="AQ1052" s="44"/>
      <c r="AR1052" s="44"/>
      <c r="AS1052" s="44"/>
      <c r="AT1052" s="44"/>
      <c r="AU1052" s="44"/>
    </row>
    <row r="1053" spans="27:50">
      <c r="AA1053" s="44"/>
      <c r="AB1053" s="44"/>
      <c r="AC1053" s="44"/>
      <c r="AD1053" s="44"/>
      <c r="AE1053" s="44"/>
      <c r="AG1053" s="45"/>
      <c r="AN1053" s="44"/>
      <c r="AO1053" s="44"/>
      <c r="AP1053" s="44"/>
      <c r="AQ1053" s="44"/>
      <c r="AR1053" s="44"/>
      <c r="AS1053" s="44"/>
      <c r="AT1053" s="44"/>
      <c r="AU1053" s="44"/>
    </row>
    <row r="1054" spans="27:50">
      <c r="AA1054" s="44"/>
      <c r="AB1054" s="44"/>
      <c r="AC1054" s="44"/>
      <c r="AD1054" s="44"/>
      <c r="AE1054" s="44"/>
      <c r="AG1054" s="45"/>
      <c r="AN1054" s="44"/>
      <c r="AO1054" s="44"/>
      <c r="AP1054" s="44"/>
      <c r="AQ1054" s="44"/>
      <c r="AR1054" s="44"/>
      <c r="AS1054" s="44"/>
      <c r="AT1054" s="44"/>
      <c r="AU1054" s="44"/>
    </row>
    <row r="1055" spans="27:50">
      <c r="AA1055" s="44"/>
      <c r="AB1055" s="44"/>
      <c r="AC1055" s="44"/>
      <c r="AD1055" s="44"/>
      <c r="AE1055" s="44"/>
      <c r="AG1055" s="45"/>
      <c r="AN1055" s="44"/>
      <c r="AO1055" s="44"/>
      <c r="AP1055" s="44"/>
      <c r="AQ1055" s="44"/>
      <c r="AR1055" s="44"/>
      <c r="AS1055" s="44"/>
      <c r="AT1055" s="44"/>
      <c r="AU1055" s="44"/>
    </row>
    <row r="1056" spans="27:50">
      <c r="AA1056" s="44"/>
      <c r="AB1056" s="44"/>
      <c r="AC1056" s="44"/>
      <c r="AD1056" s="44"/>
      <c r="AE1056" s="44"/>
      <c r="AG1056" s="45"/>
      <c r="AN1056" s="44"/>
      <c r="AO1056" s="44"/>
      <c r="AP1056" s="44"/>
      <c r="AQ1056" s="44"/>
      <c r="AR1056" s="44"/>
      <c r="AS1056" s="44"/>
      <c r="AT1056" s="44"/>
      <c r="AU1056" s="44"/>
    </row>
    <row r="1057" spans="27:64">
      <c r="AA1057" s="44"/>
      <c r="AB1057" s="44"/>
      <c r="AC1057" s="44"/>
      <c r="AD1057" s="44"/>
      <c r="AE1057" s="44"/>
      <c r="AG1057" s="45"/>
      <c r="AN1057" s="44"/>
      <c r="AO1057" s="44"/>
      <c r="AP1057" s="44"/>
      <c r="AQ1057" s="44"/>
      <c r="AR1057" s="44"/>
      <c r="AS1057" s="44"/>
      <c r="AT1057" s="44"/>
      <c r="AU1057" s="44"/>
    </row>
    <row r="1058" spans="27:64">
      <c r="AA1058" s="44"/>
      <c r="AB1058" s="44"/>
      <c r="AC1058" s="44"/>
      <c r="AD1058" s="44"/>
      <c r="AE1058" s="44"/>
      <c r="AG1058" s="45"/>
      <c r="AN1058" s="44"/>
      <c r="AO1058" s="44"/>
      <c r="AP1058" s="44"/>
      <c r="AQ1058" s="44"/>
      <c r="AR1058" s="44"/>
      <c r="AS1058" s="44"/>
      <c r="AT1058" s="44"/>
      <c r="AU1058" s="44"/>
    </row>
    <row r="1059" spans="27:64">
      <c r="AA1059" s="44"/>
      <c r="AB1059" s="44"/>
      <c r="AC1059" s="44"/>
      <c r="AD1059" s="44"/>
      <c r="AE1059" s="44"/>
      <c r="AG1059" s="45"/>
      <c r="AN1059" s="44"/>
      <c r="AO1059" s="44"/>
      <c r="AP1059" s="44"/>
      <c r="AQ1059" s="44"/>
      <c r="AR1059" s="44"/>
      <c r="AS1059" s="44"/>
      <c r="AT1059" s="44"/>
      <c r="AU1059" s="44"/>
    </row>
    <row r="1060" spans="27:64">
      <c r="AA1060" s="44"/>
      <c r="AB1060" s="44"/>
      <c r="AC1060" s="44"/>
      <c r="AD1060" s="44"/>
      <c r="AE1060" s="44"/>
      <c r="AG1060" s="45"/>
      <c r="AN1060" s="44"/>
      <c r="AO1060" s="44"/>
      <c r="AP1060" s="44"/>
      <c r="AQ1060" s="44"/>
      <c r="AR1060" s="44"/>
      <c r="AS1060" s="44"/>
      <c r="AT1060" s="44"/>
      <c r="AU1060" s="44"/>
    </row>
    <row r="1061" spans="27:64">
      <c r="AA1061" s="44"/>
      <c r="AB1061" s="44"/>
      <c r="AC1061" s="44"/>
      <c r="AD1061" s="44"/>
      <c r="AE1061" s="44"/>
      <c r="AG1061" s="45"/>
      <c r="AN1061" s="44"/>
      <c r="AO1061" s="44"/>
      <c r="AP1061" s="44"/>
      <c r="AQ1061" s="44"/>
      <c r="AR1061" s="44"/>
      <c r="AS1061" s="44"/>
      <c r="AT1061" s="44"/>
      <c r="AU1061" s="44"/>
    </row>
    <row r="1062" spans="27:64">
      <c r="AA1062" s="44"/>
      <c r="AB1062" s="44"/>
      <c r="AC1062" s="44"/>
      <c r="AD1062" s="44"/>
      <c r="AE1062" s="44"/>
      <c r="AG1062" s="45"/>
      <c r="AN1062" s="44"/>
      <c r="AO1062" s="44"/>
      <c r="AP1062" s="44"/>
      <c r="AQ1062" s="44"/>
      <c r="AR1062" s="44"/>
      <c r="AS1062" s="44"/>
      <c r="AT1062" s="44"/>
      <c r="AU1062" s="44"/>
    </row>
    <row r="1063" spans="27:64">
      <c r="AA1063" s="44"/>
      <c r="AB1063" s="44"/>
      <c r="AC1063" s="44"/>
      <c r="AD1063" s="44"/>
      <c r="AE1063" s="44"/>
      <c r="AG1063" s="45"/>
      <c r="AN1063" s="44"/>
      <c r="AO1063" s="44"/>
      <c r="AP1063" s="44"/>
      <c r="AQ1063" s="44"/>
      <c r="AR1063" s="44"/>
      <c r="AS1063" s="44"/>
      <c r="AT1063" s="44"/>
      <c r="AU1063" s="44"/>
    </row>
    <row r="1064" spans="27:64">
      <c r="AA1064" s="44"/>
      <c r="AB1064" s="44"/>
      <c r="AC1064" s="44"/>
      <c r="AD1064" s="44"/>
      <c r="AE1064" s="44"/>
      <c r="AG1064" s="45"/>
      <c r="AN1064" s="44"/>
      <c r="AO1064" s="44"/>
      <c r="AP1064" s="44"/>
      <c r="AQ1064" s="44"/>
      <c r="AR1064" s="44"/>
      <c r="AS1064" s="44"/>
      <c r="AT1064" s="44"/>
      <c r="AU1064" s="44"/>
    </row>
    <row r="1065" spans="27:64">
      <c r="AA1065" s="44"/>
      <c r="AB1065" s="44"/>
      <c r="AC1065" s="44"/>
      <c r="AD1065" s="44"/>
      <c r="AE1065" s="44"/>
      <c r="AG1065" s="45"/>
      <c r="AN1065" s="44"/>
      <c r="AO1065" s="44"/>
      <c r="AP1065" s="44"/>
      <c r="AQ1065" s="44"/>
      <c r="AR1065" s="44"/>
      <c r="AS1065" s="44"/>
      <c r="AT1065" s="44"/>
      <c r="AU1065" s="44"/>
    </row>
    <row r="1066" spans="27:64">
      <c r="AA1066" s="44"/>
      <c r="AB1066" s="44"/>
      <c r="AC1066" s="44"/>
      <c r="AD1066" s="44"/>
      <c r="AE1066" s="44"/>
      <c r="AG1066" s="45"/>
      <c r="AN1066" s="44"/>
      <c r="AO1066" s="44"/>
      <c r="AP1066" s="44"/>
      <c r="AQ1066" s="44"/>
      <c r="AR1066" s="44"/>
      <c r="AS1066" s="44"/>
      <c r="AT1066" s="44"/>
      <c r="AU1066" s="44"/>
    </row>
    <row r="1067" spans="27:64">
      <c r="AA1067" s="44"/>
      <c r="AB1067" s="44"/>
      <c r="AC1067" s="44"/>
      <c r="AD1067" s="44"/>
      <c r="AE1067" s="44"/>
      <c r="AG1067" s="45"/>
      <c r="AN1067" s="44"/>
      <c r="AO1067" s="44"/>
      <c r="AP1067" s="44"/>
      <c r="AQ1067" s="44"/>
      <c r="AR1067" s="44"/>
      <c r="AS1067" s="44"/>
      <c r="AT1067" s="44"/>
      <c r="AU1067" s="44"/>
    </row>
    <row r="1068" spans="27:64">
      <c r="AA1068" s="44"/>
      <c r="AB1068" s="44"/>
      <c r="AC1068" s="44"/>
      <c r="AD1068" s="44"/>
      <c r="AE1068" s="44"/>
      <c r="AG1068" s="45"/>
      <c r="AN1068" s="44"/>
      <c r="AO1068" s="44"/>
      <c r="AP1068" s="44"/>
      <c r="AQ1068" s="44"/>
      <c r="AR1068" s="44"/>
      <c r="AS1068" s="44"/>
      <c r="AT1068" s="44"/>
      <c r="AU1068" s="44"/>
    </row>
    <row r="1069" spans="27:64">
      <c r="AA1069" s="44"/>
      <c r="AB1069" s="44"/>
      <c r="AC1069" s="44"/>
      <c r="AD1069" s="44"/>
      <c r="AE1069" s="44"/>
      <c r="AG1069" s="45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  <c r="BF1069" s="44"/>
      <c r="BG1069" s="44"/>
      <c r="BH1069" s="44"/>
      <c r="BI1069" s="44"/>
      <c r="BJ1069" s="44"/>
      <c r="BK1069" s="44"/>
      <c r="BL1069" s="44"/>
    </row>
    <row r="1070" spans="27:64">
      <c r="AA1070" s="44"/>
      <c r="AB1070" s="44"/>
      <c r="AC1070" s="44"/>
      <c r="AD1070" s="44"/>
      <c r="AE1070" s="44"/>
      <c r="AG1070" s="45"/>
      <c r="AN1070" s="44"/>
      <c r="AO1070" s="44"/>
      <c r="AP1070" s="44"/>
      <c r="AQ1070" s="44"/>
      <c r="AR1070" s="44"/>
      <c r="AS1070" s="44"/>
      <c r="AT1070" s="44"/>
      <c r="AU1070" s="44"/>
    </row>
    <row r="1071" spans="27:64">
      <c r="AA1071" s="44"/>
      <c r="AB1071" s="44"/>
      <c r="AC1071" s="44"/>
      <c r="AD1071" s="44"/>
      <c r="AE1071" s="44"/>
      <c r="AG1071" s="45"/>
      <c r="AN1071" s="44"/>
      <c r="AO1071" s="44"/>
      <c r="AP1071" s="44"/>
      <c r="AQ1071" s="44"/>
      <c r="AR1071" s="44"/>
      <c r="AS1071" s="44"/>
      <c r="AT1071" s="44"/>
      <c r="AU1071" s="44"/>
    </row>
    <row r="1072" spans="27:64">
      <c r="AA1072" s="44"/>
      <c r="AB1072" s="44"/>
      <c r="AC1072" s="44"/>
      <c r="AD1072" s="44"/>
      <c r="AE1072" s="44"/>
      <c r="AG1072" s="45"/>
      <c r="AN1072" s="44"/>
      <c r="AO1072" s="44"/>
      <c r="AP1072" s="44"/>
      <c r="AQ1072" s="44"/>
      <c r="AR1072" s="44"/>
      <c r="AS1072" s="44"/>
      <c r="AT1072" s="44"/>
      <c r="AU1072" s="44"/>
    </row>
    <row r="1073" spans="27:50">
      <c r="AA1073" s="44"/>
      <c r="AB1073" s="44"/>
      <c r="AC1073" s="44"/>
      <c r="AD1073" s="44"/>
      <c r="AE1073" s="44"/>
      <c r="AG1073" s="45"/>
      <c r="AN1073" s="44"/>
      <c r="AO1073" s="44"/>
      <c r="AP1073" s="44"/>
      <c r="AQ1073" s="44"/>
      <c r="AR1073" s="44"/>
      <c r="AS1073" s="44"/>
      <c r="AT1073" s="44"/>
      <c r="AU1073" s="44"/>
    </row>
    <row r="1074" spans="27:50">
      <c r="AA1074" s="44"/>
      <c r="AB1074" s="44"/>
      <c r="AC1074" s="44"/>
      <c r="AD1074" s="44"/>
      <c r="AE1074" s="44"/>
      <c r="AG1074" s="45"/>
      <c r="AN1074" s="44"/>
      <c r="AO1074" s="44"/>
      <c r="AP1074" s="44"/>
      <c r="AQ1074" s="44"/>
      <c r="AR1074" s="44"/>
      <c r="AS1074" s="44"/>
      <c r="AT1074" s="44"/>
      <c r="AU1074" s="44"/>
    </row>
    <row r="1075" spans="27:50">
      <c r="AA1075" s="44"/>
      <c r="AB1075" s="44"/>
      <c r="AC1075" s="44"/>
      <c r="AD1075" s="44"/>
      <c r="AE1075" s="44"/>
      <c r="AG1075" s="45"/>
      <c r="AN1075" s="44"/>
      <c r="AO1075" s="44"/>
      <c r="AP1075" s="44"/>
      <c r="AQ1075" s="44"/>
      <c r="AR1075" s="44"/>
      <c r="AS1075" s="44"/>
      <c r="AT1075" s="44"/>
      <c r="AU1075" s="44"/>
    </row>
    <row r="1076" spans="27:50">
      <c r="AA1076" s="44"/>
      <c r="AB1076" s="44"/>
      <c r="AC1076" s="44"/>
      <c r="AD1076" s="44"/>
      <c r="AE1076" s="44"/>
      <c r="AG1076" s="45"/>
      <c r="AN1076" s="44"/>
      <c r="AO1076" s="44"/>
      <c r="AP1076" s="44"/>
      <c r="AQ1076" s="44"/>
      <c r="AR1076" s="44"/>
      <c r="AS1076" s="44"/>
      <c r="AT1076" s="44"/>
      <c r="AU1076" s="44"/>
    </row>
    <row r="1077" spans="27:50">
      <c r="AA1077" s="44"/>
      <c r="AB1077" s="44"/>
      <c r="AC1077" s="44"/>
      <c r="AD1077" s="44"/>
      <c r="AE1077" s="44"/>
      <c r="AG1077" s="45"/>
      <c r="AN1077" s="44"/>
      <c r="AO1077" s="44"/>
      <c r="AP1077" s="44"/>
      <c r="AQ1077" s="44"/>
      <c r="AR1077" s="44"/>
      <c r="AS1077" s="44"/>
      <c r="AT1077" s="44"/>
      <c r="AU1077" s="44"/>
    </row>
    <row r="1078" spans="27:50">
      <c r="AA1078" s="44"/>
      <c r="AB1078" s="44"/>
      <c r="AC1078" s="44"/>
      <c r="AD1078" s="44"/>
      <c r="AE1078" s="44"/>
      <c r="AG1078" s="45"/>
      <c r="AN1078" s="44"/>
      <c r="AO1078" s="44"/>
      <c r="AP1078" s="44"/>
      <c r="AQ1078" s="44"/>
      <c r="AR1078" s="44"/>
      <c r="AS1078" s="44"/>
      <c r="AT1078" s="44"/>
      <c r="AU1078" s="44"/>
    </row>
    <row r="1079" spans="27:50">
      <c r="AA1079" s="44"/>
      <c r="AB1079" s="44"/>
      <c r="AC1079" s="44"/>
      <c r="AD1079" s="44"/>
      <c r="AE1079" s="44"/>
      <c r="AG1079" s="45"/>
      <c r="AN1079" s="44"/>
      <c r="AO1079" s="44"/>
      <c r="AP1079" s="44"/>
      <c r="AQ1079" s="44"/>
      <c r="AR1079" s="44"/>
      <c r="AS1079" s="44"/>
      <c r="AT1079" s="44"/>
      <c r="AU1079" s="44"/>
    </row>
    <row r="1080" spans="27:50">
      <c r="AA1080" s="44"/>
      <c r="AB1080" s="44"/>
      <c r="AC1080" s="44"/>
      <c r="AD1080" s="44"/>
      <c r="AE1080" s="44"/>
      <c r="AG1080" s="45"/>
      <c r="AN1080" s="44"/>
      <c r="AO1080" s="44"/>
      <c r="AP1080" s="44"/>
      <c r="AQ1080" s="44"/>
      <c r="AR1080" s="44"/>
      <c r="AS1080" s="44"/>
      <c r="AT1080" s="44"/>
      <c r="AU1080" s="44"/>
    </row>
    <row r="1081" spans="27:50">
      <c r="AA1081" s="44"/>
      <c r="AB1081" s="44"/>
      <c r="AC1081" s="44"/>
      <c r="AD1081" s="44"/>
      <c r="AE1081" s="44"/>
      <c r="AG1081" s="45"/>
      <c r="AN1081" s="44"/>
      <c r="AO1081" s="44"/>
      <c r="AP1081" s="44"/>
      <c r="AQ1081" s="44"/>
      <c r="AR1081" s="44"/>
      <c r="AS1081" s="44"/>
      <c r="AT1081" s="44"/>
      <c r="AU1081" s="44"/>
      <c r="AV1081" s="44"/>
    </row>
    <row r="1082" spans="27:50">
      <c r="AA1082" s="44"/>
      <c r="AB1082" s="44"/>
      <c r="AC1082" s="44"/>
      <c r="AD1082" s="44"/>
      <c r="AE1082" s="44"/>
      <c r="AG1082" s="45"/>
      <c r="AN1082" s="44"/>
      <c r="AO1082" s="44"/>
      <c r="AP1082" s="44"/>
      <c r="AQ1082" s="44"/>
      <c r="AR1082" s="44"/>
      <c r="AS1082" s="44"/>
      <c r="AT1082" s="44"/>
      <c r="AU1082" s="44"/>
    </row>
    <row r="1083" spans="27:50">
      <c r="AA1083" s="44"/>
      <c r="AB1083" s="44"/>
      <c r="AC1083" s="44"/>
      <c r="AD1083" s="44"/>
      <c r="AE1083" s="44"/>
      <c r="AG1083" s="45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19"/>
      <c r="AX1083" s="106"/>
    </row>
    <row r="1084" spans="27:50">
      <c r="AA1084" s="44"/>
      <c r="AB1084" s="44"/>
      <c r="AC1084" s="44"/>
      <c r="AD1084" s="44"/>
      <c r="AE1084" s="44"/>
      <c r="AG1084" s="45"/>
      <c r="AN1084" s="44"/>
      <c r="AO1084" s="44"/>
      <c r="AP1084" s="44"/>
      <c r="AQ1084" s="44"/>
      <c r="AR1084" s="44"/>
      <c r="AS1084" s="44"/>
      <c r="AT1084" s="44"/>
      <c r="AU1084" s="44"/>
    </row>
    <row r="1085" spans="27:50">
      <c r="AA1085" s="44"/>
      <c r="AB1085" s="44"/>
      <c r="AC1085" s="44"/>
      <c r="AD1085" s="44"/>
      <c r="AE1085" s="44"/>
      <c r="AG1085" s="45"/>
      <c r="AN1085" s="44"/>
      <c r="AO1085" s="44"/>
      <c r="AP1085" s="44"/>
      <c r="AQ1085" s="44"/>
      <c r="AR1085" s="44"/>
      <c r="AS1085" s="44"/>
      <c r="AT1085" s="44"/>
      <c r="AU1085" s="44"/>
    </row>
    <row r="1086" spans="27:50">
      <c r="AA1086" s="44"/>
      <c r="AB1086" s="44"/>
      <c r="AC1086" s="44"/>
      <c r="AD1086" s="44"/>
      <c r="AE1086" s="44"/>
      <c r="AG1086" s="45"/>
      <c r="AN1086" s="44"/>
      <c r="AO1086" s="44"/>
      <c r="AP1086" s="44"/>
      <c r="AQ1086" s="44"/>
      <c r="AR1086" s="44"/>
      <c r="AS1086" s="44"/>
      <c r="AT1086" s="44"/>
      <c r="AU1086" s="44"/>
    </row>
    <row r="1087" spans="27:50">
      <c r="AA1087" s="44"/>
      <c r="AB1087" s="44"/>
      <c r="AC1087" s="44"/>
      <c r="AD1087" s="44"/>
      <c r="AE1087" s="44"/>
      <c r="AG1087" s="45"/>
      <c r="AN1087" s="44"/>
      <c r="AO1087" s="44"/>
      <c r="AP1087" s="44"/>
      <c r="AQ1087" s="44"/>
      <c r="AR1087" s="44"/>
      <c r="AS1087" s="44"/>
      <c r="AT1087" s="44"/>
      <c r="AU1087" s="44"/>
    </row>
    <row r="1088" spans="27:50">
      <c r="AA1088" s="44"/>
      <c r="AB1088" s="44"/>
      <c r="AC1088" s="44"/>
      <c r="AD1088" s="44"/>
      <c r="AE1088" s="44"/>
      <c r="AG1088" s="45"/>
      <c r="AN1088" s="44"/>
      <c r="AO1088" s="44"/>
      <c r="AP1088" s="44"/>
      <c r="AQ1088" s="44"/>
      <c r="AR1088" s="44"/>
      <c r="AS1088" s="44"/>
      <c r="AT1088" s="44"/>
      <c r="AU1088" s="44"/>
    </row>
    <row r="1089" spans="27:47">
      <c r="AA1089" s="44"/>
      <c r="AB1089" s="44"/>
      <c r="AC1089" s="44"/>
      <c r="AD1089" s="44"/>
      <c r="AE1089" s="44"/>
      <c r="AG1089" s="45"/>
      <c r="AN1089" s="44"/>
      <c r="AO1089" s="44"/>
      <c r="AP1089" s="44"/>
      <c r="AQ1089" s="44"/>
      <c r="AR1089" s="44"/>
      <c r="AS1089" s="44"/>
      <c r="AT1089" s="44"/>
      <c r="AU1089" s="44"/>
    </row>
    <row r="1090" spans="27:47">
      <c r="AA1090" s="44"/>
      <c r="AB1090" s="44"/>
      <c r="AC1090" s="44"/>
      <c r="AD1090" s="44"/>
      <c r="AE1090" s="44"/>
      <c r="AG1090" s="45"/>
      <c r="AN1090" s="44"/>
      <c r="AO1090" s="44"/>
      <c r="AP1090" s="44"/>
      <c r="AQ1090" s="44"/>
      <c r="AR1090" s="44"/>
      <c r="AS1090" s="44"/>
      <c r="AT1090" s="44"/>
      <c r="AU1090" s="44"/>
    </row>
    <row r="1091" spans="27:47">
      <c r="AA1091" s="44"/>
      <c r="AB1091" s="44"/>
      <c r="AC1091" s="44"/>
      <c r="AD1091" s="44"/>
      <c r="AE1091" s="44"/>
      <c r="AG1091" s="45"/>
      <c r="AN1091" s="44"/>
      <c r="AO1091" s="44"/>
      <c r="AP1091" s="44"/>
      <c r="AQ1091" s="44"/>
      <c r="AR1091" s="44"/>
      <c r="AS1091" s="44"/>
      <c r="AT1091" s="44"/>
      <c r="AU1091" s="44"/>
    </row>
    <row r="1092" spans="27:47">
      <c r="AA1092" s="44"/>
      <c r="AB1092" s="44"/>
      <c r="AC1092" s="44"/>
      <c r="AD1092" s="44"/>
      <c r="AE1092" s="44"/>
      <c r="AG1092" s="45"/>
      <c r="AN1092" s="44"/>
      <c r="AO1092" s="44"/>
      <c r="AP1092" s="44"/>
      <c r="AQ1092" s="44"/>
      <c r="AR1092" s="44"/>
      <c r="AS1092" s="44"/>
      <c r="AT1092" s="44"/>
      <c r="AU1092" s="44"/>
    </row>
    <row r="1093" spans="27:47">
      <c r="AA1093" s="44"/>
      <c r="AB1093" s="44"/>
      <c r="AC1093" s="44"/>
      <c r="AD1093" s="44"/>
      <c r="AE1093" s="44"/>
      <c r="AG1093" s="45"/>
      <c r="AN1093" s="44"/>
      <c r="AO1093" s="44"/>
      <c r="AP1093" s="44"/>
      <c r="AQ1093" s="44"/>
      <c r="AR1093" s="44"/>
      <c r="AS1093" s="44"/>
      <c r="AT1093" s="44"/>
      <c r="AU1093" s="44"/>
    </row>
    <row r="1094" spans="27:47">
      <c r="AA1094" s="44"/>
      <c r="AB1094" s="44"/>
      <c r="AC1094" s="44"/>
      <c r="AD1094" s="44"/>
      <c r="AE1094" s="44"/>
      <c r="AG1094" s="45"/>
      <c r="AN1094" s="44"/>
      <c r="AO1094" s="44"/>
      <c r="AP1094" s="44"/>
      <c r="AQ1094" s="44"/>
      <c r="AR1094" s="44"/>
      <c r="AS1094" s="44"/>
      <c r="AT1094" s="44"/>
      <c r="AU1094" s="44"/>
    </row>
    <row r="1095" spans="27:47">
      <c r="AA1095" s="44"/>
      <c r="AB1095" s="44"/>
      <c r="AC1095" s="44"/>
      <c r="AD1095" s="44"/>
      <c r="AE1095" s="44"/>
      <c r="AG1095" s="45"/>
      <c r="AN1095" s="44"/>
      <c r="AO1095" s="44"/>
      <c r="AP1095" s="44"/>
      <c r="AQ1095" s="44"/>
      <c r="AR1095" s="44"/>
      <c r="AS1095" s="44"/>
      <c r="AT1095" s="44"/>
      <c r="AU1095" s="44"/>
    </row>
    <row r="1096" spans="27:47">
      <c r="AA1096" s="44"/>
      <c r="AB1096" s="44"/>
      <c r="AC1096" s="44"/>
      <c r="AD1096" s="44"/>
      <c r="AE1096" s="44"/>
      <c r="AG1096" s="45"/>
      <c r="AN1096" s="44"/>
      <c r="AO1096" s="44"/>
      <c r="AP1096" s="44"/>
      <c r="AQ1096" s="44"/>
      <c r="AR1096" s="44"/>
      <c r="AS1096" s="44"/>
      <c r="AT1096" s="44"/>
      <c r="AU1096" s="44"/>
    </row>
    <row r="1097" spans="27:47">
      <c r="AA1097" s="44"/>
      <c r="AB1097" s="44"/>
      <c r="AC1097" s="44"/>
      <c r="AD1097" s="44"/>
      <c r="AE1097" s="44"/>
      <c r="AG1097" s="45"/>
      <c r="AN1097" s="44"/>
      <c r="AO1097" s="44"/>
      <c r="AP1097" s="44"/>
      <c r="AQ1097" s="44"/>
      <c r="AR1097" s="44"/>
      <c r="AS1097" s="44"/>
      <c r="AT1097" s="44"/>
      <c r="AU1097" s="44"/>
    </row>
    <row r="1098" spans="27:47">
      <c r="AA1098" s="44"/>
      <c r="AB1098" s="44"/>
      <c r="AC1098" s="44"/>
      <c r="AD1098" s="44"/>
      <c r="AE1098" s="44"/>
      <c r="AG1098" s="45"/>
      <c r="AN1098" s="44"/>
      <c r="AO1098" s="44"/>
      <c r="AP1098" s="44"/>
      <c r="AQ1098" s="44"/>
      <c r="AR1098" s="44"/>
      <c r="AS1098" s="44"/>
      <c r="AT1098" s="44"/>
      <c r="AU1098" s="44"/>
    </row>
    <row r="1099" spans="27:47">
      <c r="AA1099" s="44"/>
      <c r="AB1099" s="44"/>
      <c r="AC1099" s="44"/>
      <c r="AD1099" s="44"/>
      <c r="AE1099" s="44"/>
      <c r="AG1099" s="45"/>
      <c r="AN1099" s="44"/>
      <c r="AO1099" s="44"/>
      <c r="AP1099" s="44"/>
      <c r="AQ1099" s="44"/>
      <c r="AR1099" s="44"/>
      <c r="AS1099" s="44"/>
      <c r="AT1099" s="44"/>
      <c r="AU1099" s="44"/>
    </row>
    <row r="1100" spans="27:47">
      <c r="AA1100" s="44"/>
      <c r="AB1100" s="44"/>
      <c r="AC1100" s="44"/>
      <c r="AD1100" s="44"/>
      <c r="AE1100" s="44"/>
      <c r="AG1100" s="45"/>
      <c r="AN1100" s="44"/>
      <c r="AO1100" s="44"/>
      <c r="AP1100" s="44"/>
      <c r="AQ1100" s="44"/>
      <c r="AR1100" s="44"/>
      <c r="AS1100" s="44"/>
      <c r="AT1100" s="44"/>
      <c r="AU1100" s="44"/>
    </row>
    <row r="1101" spans="27:47">
      <c r="AA1101" s="44"/>
      <c r="AB1101" s="44"/>
      <c r="AC1101" s="44"/>
      <c r="AD1101" s="44"/>
      <c r="AE1101" s="44"/>
      <c r="AG1101" s="45"/>
      <c r="AN1101" s="44"/>
      <c r="AO1101" s="44"/>
      <c r="AP1101" s="44"/>
      <c r="AQ1101" s="44"/>
      <c r="AR1101" s="44"/>
      <c r="AS1101" s="44"/>
      <c r="AT1101" s="44"/>
      <c r="AU1101" s="44"/>
    </row>
    <row r="1102" spans="27:47">
      <c r="AA1102" s="44"/>
      <c r="AB1102" s="44"/>
      <c r="AC1102" s="44"/>
      <c r="AD1102" s="44"/>
      <c r="AE1102" s="44"/>
      <c r="AG1102" s="45"/>
      <c r="AN1102" s="44"/>
      <c r="AO1102" s="44"/>
      <c r="AP1102" s="44"/>
      <c r="AQ1102" s="44"/>
      <c r="AR1102" s="44"/>
      <c r="AS1102" s="44"/>
      <c r="AT1102" s="44"/>
      <c r="AU1102" s="44"/>
    </row>
    <row r="1103" spans="27:47">
      <c r="AA1103" s="44"/>
      <c r="AB1103" s="44"/>
      <c r="AC1103" s="44"/>
      <c r="AD1103" s="44"/>
      <c r="AE1103" s="44"/>
      <c r="AG1103" s="45"/>
      <c r="AN1103" s="44"/>
      <c r="AO1103" s="44"/>
      <c r="AP1103" s="44"/>
      <c r="AQ1103" s="44"/>
      <c r="AR1103" s="44"/>
      <c r="AS1103" s="44"/>
      <c r="AT1103" s="44"/>
      <c r="AU1103" s="44"/>
    </row>
    <row r="1104" spans="27:47">
      <c r="AA1104" s="44"/>
      <c r="AB1104" s="44"/>
      <c r="AC1104" s="44"/>
      <c r="AD1104" s="44"/>
      <c r="AE1104" s="44"/>
      <c r="AG1104" s="45"/>
      <c r="AN1104" s="44"/>
      <c r="AO1104" s="44"/>
      <c r="AP1104" s="44"/>
      <c r="AQ1104" s="44"/>
      <c r="AR1104" s="44"/>
      <c r="AS1104" s="44"/>
      <c r="AT1104" s="44"/>
      <c r="AU1104" s="44"/>
    </row>
    <row r="1105" spans="27:47">
      <c r="AA1105" s="44"/>
      <c r="AB1105" s="44"/>
      <c r="AC1105" s="44"/>
      <c r="AD1105" s="44"/>
      <c r="AE1105" s="44"/>
      <c r="AG1105" s="45"/>
      <c r="AN1105" s="44"/>
      <c r="AO1105" s="44"/>
      <c r="AP1105" s="44"/>
      <c r="AQ1105" s="44"/>
      <c r="AR1105" s="44"/>
      <c r="AS1105" s="44"/>
      <c r="AT1105" s="44"/>
      <c r="AU1105" s="44"/>
    </row>
    <row r="1106" spans="27:47">
      <c r="AA1106" s="44"/>
      <c r="AB1106" s="44"/>
      <c r="AC1106" s="44"/>
      <c r="AD1106" s="44"/>
      <c r="AE1106" s="44"/>
      <c r="AG1106" s="45"/>
      <c r="AN1106" s="44"/>
      <c r="AO1106" s="44"/>
      <c r="AP1106" s="44"/>
      <c r="AQ1106" s="44"/>
      <c r="AR1106" s="44"/>
      <c r="AS1106" s="44"/>
      <c r="AT1106" s="44"/>
      <c r="AU1106" s="44"/>
    </row>
    <row r="1107" spans="27:47">
      <c r="AA1107" s="44"/>
      <c r="AB1107" s="44"/>
      <c r="AC1107" s="44"/>
      <c r="AD1107" s="44"/>
      <c r="AE1107" s="44"/>
      <c r="AG1107" s="45"/>
      <c r="AN1107" s="44"/>
      <c r="AO1107" s="44"/>
      <c r="AP1107" s="44"/>
      <c r="AQ1107" s="44"/>
      <c r="AR1107" s="44"/>
      <c r="AS1107" s="44"/>
      <c r="AT1107" s="44"/>
      <c r="AU1107" s="44"/>
    </row>
    <row r="1108" spans="27:47">
      <c r="AA1108" s="44"/>
      <c r="AB1108" s="44"/>
      <c r="AC1108" s="44"/>
      <c r="AD1108" s="44"/>
      <c r="AE1108" s="44"/>
      <c r="AG1108" s="45"/>
      <c r="AN1108" s="44"/>
      <c r="AO1108" s="44"/>
      <c r="AP1108" s="44"/>
      <c r="AQ1108" s="44"/>
      <c r="AR1108" s="44"/>
      <c r="AS1108" s="44"/>
      <c r="AT1108" s="44"/>
      <c r="AU1108" s="44"/>
    </row>
    <row r="1109" spans="27:47">
      <c r="AA1109" s="44"/>
      <c r="AB1109" s="44"/>
      <c r="AC1109" s="44"/>
      <c r="AD1109" s="44"/>
      <c r="AE1109" s="44"/>
      <c r="AG1109" s="45"/>
      <c r="AN1109" s="44"/>
      <c r="AO1109" s="44"/>
      <c r="AP1109" s="44"/>
      <c r="AQ1109" s="44"/>
      <c r="AR1109" s="44"/>
      <c r="AS1109" s="44"/>
      <c r="AT1109" s="44"/>
      <c r="AU1109" s="44"/>
    </row>
    <row r="1110" spans="27:47">
      <c r="AA1110" s="44"/>
      <c r="AB1110" s="44"/>
      <c r="AC1110" s="44"/>
      <c r="AD1110" s="44"/>
      <c r="AE1110" s="44"/>
      <c r="AG1110" s="45"/>
      <c r="AN1110" s="44"/>
      <c r="AO1110" s="44"/>
      <c r="AP1110" s="44"/>
      <c r="AQ1110" s="44"/>
      <c r="AR1110" s="44"/>
      <c r="AS1110" s="44"/>
      <c r="AT1110" s="44"/>
      <c r="AU1110" s="44"/>
    </row>
    <row r="1111" spans="27:47">
      <c r="AA1111" s="44"/>
      <c r="AB1111" s="44"/>
      <c r="AC1111" s="44"/>
      <c r="AD1111" s="44"/>
      <c r="AE1111" s="44"/>
      <c r="AG1111" s="45"/>
      <c r="AN1111" s="44"/>
      <c r="AO1111" s="44"/>
      <c r="AP1111" s="44"/>
      <c r="AQ1111" s="44"/>
      <c r="AR1111" s="44"/>
      <c r="AS1111" s="44"/>
      <c r="AT1111" s="44"/>
      <c r="AU1111" s="44"/>
    </row>
    <row r="1112" spans="27:47">
      <c r="AA1112" s="44"/>
      <c r="AB1112" s="44"/>
      <c r="AC1112" s="44"/>
      <c r="AD1112" s="44"/>
      <c r="AE1112" s="44"/>
      <c r="AG1112" s="45"/>
      <c r="AN1112" s="44"/>
      <c r="AO1112" s="44"/>
      <c r="AP1112" s="44"/>
      <c r="AQ1112" s="44"/>
      <c r="AR1112" s="44"/>
      <c r="AS1112" s="44"/>
      <c r="AT1112" s="44"/>
      <c r="AU1112" s="44"/>
    </row>
    <row r="1113" spans="27:47">
      <c r="AA1113" s="44"/>
      <c r="AB1113" s="44"/>
      <c r="AC1113" s="44"/>
      <c r="AD1113" s="44"/>
      <c r="AE1113" s="44"/>
      <c r="AG1113" s="45"/>
      <c r="AN1113" s="44"/>
      <c r="AO1113" s="44"/>
      <c r="AP1113" s="44"/>
      <c r="AQ1113" s="44"/>
      <c r="AR1113" s="44"/>
      <c r="AS1113" s="44"/>
      <c r="AT1113" s="44"/>
      <c r="AU1113" s="44"/>
    </row>
    <row r="1114" spans="27:47">
      <c r="AA1114" s="44"/>
      <c r="AB1114" s="44"/>
      <c r="AC1114" s="44"/>
      <c r="AD1114" s="44"/>
      <c r="AE1114" s="44"/>
      <c r="AG1114" s="45"/>
      <c r="AN1114" s="44"/>
      <c r="AO1114" s="44"/>
      <c r="AP1114" s="44"/>
      <c r="AQ1114" s="44"/>
      <c r="AR1114" s="44"/>
      <c r="AS1114" s="44"/>
      <c r="AT1114" s="44"/>
      <c r="AU1114" s="44"/>
    </row>
    <row r="1115" spans="27:47">
      <c r="AA1115" s="44"/>
      <c r="AB1115" s="44"/>
      <c r="AC1115" s="44"/>
      <c r="AD1115" s="44"/>
      <c r="AE1115" s="44"/>
      <c r="AG1115" s="45"/>
      <c r="AN1115" s="44"/>
      <c r="AO1115" s="44"/>
      <c r="AP1115" s="44"/>
      <c r="AQ1115" s="44"/>
      <c r="AR1115" s="44"/>
      <c r="AS1115" s="44"/>
      <c r="AT1115" s="44"/>
      <c r="AU1115" s="44"/>
    </row>
    <row r="1116" spans="27:47">
      <c r="AA1116" s="44"/>
      <c r="AB1116" s="44"/>
      <c r="AC1116" s="44"/>
      <c r="AD1116" s="44"/>
      <c r="AE1116" s="44"/>
      <c r="AG1116" s="45"/>
      <c r="AN1116" s="44"/>
      <c r="AO1116" s="44"/>
      <c r="AP1116" s="44"/>
      <c r="AQ1116" s="44"/>
      <c r="AR1116" s="44"/>
      <c r="AS1116" s="44"/>
      <c r="AT1116" s="44"/>
      <c r="AU1116" s="44"/>
    </row>
    <row r="1117" spans="27:47">
      <c r="AA1117" s="44"/>
      <c r="AB1117" s="44"/>
      <c r="AC1117" s="44"/>
      <c r="AD1117" s="44"/>
      <c r="AE1117" s="44"/>
      <c r="AG1117" s="45"/>
      <c r="AN1117" s="44"/>
      <c r="AO1117" s="44"/>
      <c r="AP1117" s="44"/>
      <c r="AQ1117" s="44"/>
      <c r="AR1117" s="44"/>
      <c r="AS1117" s="44"/>
      <c r="AT1117" s="44"/>
      <c r="AU1117" s="44"/>
    </row>
    <row r="1118" spans="27:47">
      <c r="AA1118" s="44"/>
      <c r="AB1118" s="44"/>
      <c r="AC1118" s="44"/>
      <c r="AD1118" s="44"/>
      <c r="AE1118" s="44"/>
      <c r="AG1118" s="45"/>
      <c r="AN1118" s="44"/>
      <c r="AO1118" s="44"/>
      <c r="AP1118" s="44"/>
      <c r="AQ1118" s="44"/>
      <c r="AR1118" s="44"/>
      <c r="AS1118" s="44"/>
      <c r="AT1118" s="44"/>
      <c r="AU1118" s="44"/>
    </row>
    <row r="1119" spans="27:47">
      <c r="AA1119" s="44"/>
      <c r="AB1119" s="44"/>
      <c r="AC1119" s="44"/>
      <c r="AD1119" s="44"/>
      <c r="AE1119" s="44"/>
      <c r="AG1119" s="45"/>
      <c r="AN1119" s="44"/>
      <c r="AO1119" s="44"/>
      <c r="AP1119" s="44"/>
      <c r="AQ1119" s="44"/>
      <c r="AR1119" s="44"/>
      <c r="AS1119" s="44"/>
      <c r="AT1119" s="44"/>
      <c r="AU1119" s="44"/>
    </row>
    <row r="1120" spans="27:47">
      <c r="AA1120" s="44"/>
      <c r="AB1120" s="44"/>
      <c r="AC1120" s="44"/>
      <c r="AD1120" s="44"/>
      <c r="AE1120" s="44"/>
      <c r="AG1120" s="45"/>
      <c r="AN1120" s="44"/>
      <c r="AO1120" s="44"/>
      <c r="AP1120" s="44"/>
      <c r="AQ1120" s="44"/>
      <c r="AR1120" s="44"/>
      <c r="AS1120" s="44"/>
      <c r="AT1120" s="44"/>
      <c r="AU1120" s="44"/>
    </row>
    <row r="1121" spans="27:47">
      <c r="AA1121" s="44"/>
      <c r="AB1121" s="44"/>
      <c r="AC1121" s="44"/>
      <c r="AD1121" s="44"/>
      <c r="AE1121" s="44"/>
      <c r="AG1121" s="45"/>
      <c r="AN1121" s="44"/>
      <c r="AO1121" s="44"/>
      <c r="AP1121" s="44"/>
      <c r="AQ1121" s="44"/>
      <c r="AR1121" s="44"/>
      <c r="AS1121" s="44"/>
      <c r="AT1121" s="44"/>
      <c r="AU1121" s="44"/>
    </row>
    <row r="1122" spans="27:47">
      <c r="AA1122" s="44"/>
      <c r="AB1122" s="44"/>
      <c r="AC1122" s="44"/>
      <c r="AD1122" s="44"/>
      <c r="AE1122" s="44"/>
      <c r="AG1122" s="45"/>
      <c r="AN1122" s="44"/>
      <c r="AO1122" s="44"/>
      <c r="AP1122" s="44"/>
      <c r="AQ1122" s="44"/>
      <c r="AR1122" s="44"/>
      <c r="AS1122" s="44"/>
      <c r="AT1122" s="44"/>
      <c r="AU1122" s="44"/>
    </row>
    <row r="1123" spans="27:47">
      <c r="AA1123" s="44"/>
      <c r="AB1123" s="44"/>
      <c r="AC1123" s="44"/>
      <c r="AD1123" s="44"/>
      <c r="AE1123" s="44"/>
      <c r="AG1123" s="45"/>
      <c r="AN1123" s="44"/>
      <c r="AO1123" s="44"/>
      <c r="AP1123" s="44"/>
      <c r="AQ1123" s="44"/>
      <c r="AR1123" s="44"/>
      <c r="AS1123" s="44"/>
      <c r="AT1123" s="44"/>
      <c r="AU1123" s="44"/>
    </row>
    <row r="1124" spans="27:47">
      <c r="AA1124" s="44"/>
      <c r="AB1124" s="44"/>
      <c r="AC1124" s="44"/>
      <c r="AD1124" s="44"/>
      <c r="AE1124" s="44"/>
      <c r="AG1124" s="45"/>
      <c r="AN1124" s="44"/>
      <c r="AO1124" s="44"/>
      <c r="AP1124" s="44"/>
      <c r="AQ1124" s="44"/>
      <c r="AR1124" s="44"/>
      <c r="AS1124" s="44"/>
      <c r="AT1124" s="44"/>
      <c r="AU1124" s="44"/>
    </row>
    <row r="1125" spans="27:47">
      <c r="AA1125" s="44"/>
      <c r="AB1125" s="44"/>
      <c r="AC1125" s="44"/>
      <c r="AD1125" s="44"/>
      <c r="AE1125" s="44"/>
      <c r="AG1125" s="45"/>
      <c r="AN1125" s="44"/>
      <c r="AO1125" s="44"/>
      <c r="AP1125" s="44"/>
      <c r="AQ1125" s="44"/>
      <c r="AR1125" s="44"/>
      <c r="AS1125" s="44"/>
      <c r="AT1125" s="44"/>
      <c r="AU1125" s="44"/>
    </row>
    <row r="1126" spans="27:47">
      <c r="AA1126" s="44"/>
      <c r="AB1126" s="44"/>
      <c r="AC1126" s="44"/>
      <c r="AD1126" s="44"/>
      <c r="AE1126" s="44"/>
      <c r="AG1126" s="45"/>
      <c r="AN1126" s="44"/>
      <c r="AO1126" s="44"/>
      <c r="AP1126" s="44"/>
      <c r="AQ1126" s="44"/>
      <c r="AR1126" s="44"/>
      <c r="AS1126" s="44"/>
      <c r="AT1126" s="44"/>
      <c r="AU1126" s="44"/>
    </row>
    <row r="1127" spans="27:47">
      <c r="AA1127" s="44"/>
      <c r="AB1127" s="44"/>
      <c r="AC1127" s="44"/>
      <c r="AD1127" s="44"/>
      <c r="AE1127" s="44"/>
      <c r="AG1127" s="45"/>
      <c r="AN1127" s="44"/>
      <c r="AO1127" s="44"/>
      <c r="AP1127" s="44"/>
      <c r="AQ1127" s="44"/>
      <c r="AR1127" s="44"/>
      <c r="AS1127" s="44"/>
      <c r="AT1127" s="44"/>
      <c r="AU1127" s="44"/>
    </row>
    <row r="1128" spans="27:47">
      <c r="AA1128" s="44"/>
      <c r="AB1128" s="44"/>
      <c r="AC1128" s="44"/>
      <c r="AD1128" s="44"/>
      <c r="AE1128" s="44"/>
      <c r="AG1128" s="45"/>
      <c r="AN1128" s="44"/>
      <c r="AO1128" s="44"/>
      <c r="AP1128" s="44"/>
      <c r="AQ1128" s="44"/>
      <c r="AR1128" s="44"/>
      <c r="AS1128" s="44"/>
      <c r="AT1128" s="44"/>
      <c r="AU1128" s="44"/>
    </row>
    <row r="1129" spans="27:47">
      <c r="AA1129" s="44"/>
      <c r="AB1129" s="44"/>
      <c r="AC1129" s="44"/>
      <c r="AD1129" s="44"/>
      <c r="AE1129" s="44"/>
      <c r="AG1129" s="45"/>
      <c r="AN1129" s="44"/>
      <c r="AO1129" s="44"/>
      <c r="AP1129" s="44"/>
      <c r="AQ1129" s="44"/>
      <c r="AR1129" s="44"/>
      <c r="AS1129" s="44"/>
      <c r="AT1129" s="44"/>
      <c r="AU1129" s="44"/>
    </row>
    <row r="1130" spans="27:47">
      <c r="AA1130" s="44"/>
      <c r="AB1130" s="44"/>
      <c r="AC1130" s="44"/>
      <c r="AD1130" s="44"/>
      <c r="AE1130" s="44"/>
      <c r="AG1130" s="45"/>
      <c r="AN1130" s="44"/>
      <c r="AO1130" s="44"/>
      <c r="AP1130" s="44"/>
      <c r="AQ1130" s="44"/>
      <c r="AR1130" s="44"/>
      <c r="AS1130" s="44"/>
      <c r="AT1130" s="44"/>
      <c r="AU1130" s="44"/>
    </row>
    <row r="1131" spans="27:47">
      <c r="AA1131" s="44"/>
      <c r="AB1131" s="44"/>
      <c r="AC1131" s="44"/>
      <c r="AD1131" s="44"/>
      <c r="AE1131" s="44"/>
      <c r="AG1131" s="45"/>
      <c r="AN1131" s="44"/>
      <c r="AO1131" s="44"/>
      <c r="AP1131" s="44"/>
      <c r="AQ1131" s="44"/>
      <c r="AR1131" s="44"/>
      <c r="AS1131" s="44"/>
      <c r="AT1131" s="44"/>
      <c r="AU1131" s="44"/>
    </row>
    <row r="1132" spans="27:47">
      <c r="AA1132" s="44"/>
      <c r="AB1132" s="44"/>
      <c r="AC1132" s="44"/>
      <c r="AD1132" s="44"/>
      <c r="AE1132" s="44"/>
      <c r="AG1132" s="45"/>
      <c r="AN1132" s="44"/>
      <c r="AO1132" s="44"/>
      <c r="AP1132" s="44"/>
      <c r="AQ1132" s="44"/>
      <c r="AR1132" s="44"/>
      <c r="AS1132" s="44"/>
      <c r="AT1132" s="44"/>
      <c r="AU1132" s="44"/>
    </row>
    <row r="1133" spans="27:47">
      <c r="AA1133" s="44"/>
      <c r="AB1133" s="44"/>
      <c r="AC1133" s="44"/>
      <c r="AD1133" s="44"/>
      <c r="AE1133" s="44"/>
      <c r="AG1133" s="45"/>
      <c r="AN1133" s="44"/>
      <c r="AO1133" s="44"/>
      <c r="AP1133" s="44"/>
      <c r="AQ1133" s="44"/>
      <c r="AR1133" s="44"/>
      <c r="AS1133" s="44"/>
      <c r="AT1133" s="44"/>
      <c r="AU1133" s="44"/>
    </row>
    <row r="1134" spans="27:47">
      <c r="AA1134" s="44"/>
      <c r="AB1134" s="44"/>
      <c r="AC1134" s="44"/>
      <c r="AD1134" s="44"/>
      <c r="AE1134" s="44"/>
      <c r="AG1134" s="45"/>
      <c r="AN1134" s="44"/>
      <c r="AO1134" s="44"/>
      <c r="AP1134" s="44"/>
      <c r="AQ1134" s="44"/>
      <c r="AR1134" s="44"/>
      <c r="AS1134" s="44"/>
      <c r="AT1134" s="44"/>
      <c r="AU1134" s="44"/>
    </row>
    <row r="1135" spans="27:47">
      <c r="AA1135" s="44"/>
      <c r="AB1135" s="44"/>
      <c r="AC1135" s="44"/>
      <c r="AD1135" s="44"/>
      <c r="AE1135" s="44"/>
      <c r="AG1135" s="45"/>
      <c r="AN1135" s="44"/>
      <c r="AO1135" s="44"/>
      <c r="AP1135" s="44"/>
      <c r="AQ1135" s="44"/>
      <c r="AR1135" s="44"/>
      <c r="AS1135" s="44"/>
      <c r="AT1135" s="44"/>
      <c r="AU1135" s="44"/>
    </row>
    <row r="1136" spans="27:47">
      <c r="AA1136" s="44"/>
      <c r="AB1136" s="44"/>
      <c r="AC1136" s="44"/>
      <c r="AD1136" s="44"/>
      <c r="AE1136" s="44"/>
      <c r="AG1136" s="45"/>
      <c r="AN1136" s="44"/>
      <c r="AO1136" s="44"/>
      <c r="AP1136" s="44"/>
      <c r="AQ1136" s="44"/>
      <c r="AR1136" s="44"/>
      <c r="AS1136" s="44"/>
      <c r="AT1136" s="44"/>
      <c r="AU1136" s="44"/>
    </row>
    <row r="1137" spans="27:47">
      <c r="AA1137" s="44"/>
      <c r="AB1137" s="44"/>
      <c r="AC1137" s="44"/>
      <c r="AD1137" s="44"/>
      <c r="AE1137" s="44"/>
      <c r="AG1137" s="45"/>
      <c r="AN1137" s="44"/>
      <c r="AO1137" s="44"/>
      <c r="AP1137" s="44"/>
      <c r="AQ1137" s="44"/>
      <c r="AR1137" s="44"/>
      <c r="AS1137" s="44"/>
      <c r="AT1137" s="44"/>
      <c r="AU1137" s="44"/>
    </row>
    <row r="1138" spans="27:47">
      <c r="AA1138" s="44"/>
      <c r="AB1138" s="44"/>
      <c r="AC1138" s="44"/>
      <c r="AD1138" s="44"/>
      <c r="AE1138" s="44"/>
      <c r="AG1138" s="45"/>
      <c r="AN1138" s="44"/>
      <c r="AO1138" s="44"/>
      <c r="AP1138" s="44"/>
      <c r="AQ1138" s="44"/>
      <c r="AR1138" s="44"/>
      <c r="AS1138" s="44"/>
      <c r="AT1138" s="44"/>
      <c r="AU1138" s="44"/>
    </row>
    <row r="1139" spans="27:47">
      <c r="AA1139" s="44"/>
      <c r="AB1139" s="44"/>
      <c r="AC1139" s="44"/>
      <c r="AD1139" s="44"/>
      <c r="AE1139" s="44"/>
      <c r="AG1139" s="45"/>
      <c r="AN1139" s="44"/>
      <c r="AO1139" s="44"/>
      <c r="AP1139" s="44"/>
      <c r="AQ1139" s="44"/>
      <c r="AR1139" s="44"/>
      <c r="AS1139" s="44"/>
      <c r="AT1139" s="44"/>
      <c r="AU1139" s="44"/>
    </row>
    <row r="1140" spans="27:47">
      <c r="AA1140" s="44"/>
      <c r="AB1140" s="44"/>
      <c r="AC1140" s="44"/>
      <c r="AD1140" s="44"/>
      <c r="AE1140" s="44"/>
      <c r="AG1140" s="45"/>
      <c r="AN1140" s="44"/>
      <c r="AO1140" s="44"/>
      <c r="AP1140" s="44"/>
      <c r="AQ1140" s="44"/>
      <c r="AR1140" s="44"/>
      <c r="AS1140" s="44"/>
      <c r="AT1140" s="44"/>
      <c r="AU1140" s="44"/>
    </row>
    <row r="1141" spans="27:47">
      <c r="AA1141" s="44"/>
      <c r="AB1141" s="44"/>
      <c r="AC1141" s="44"/>
      <c r="AD1141" s="44"/>
      <c r="AE1141" s="44"/>
      <c r="AG1141" s="45"/>
      <c r="AN1141" s="44"/>
      <c r="AO1141" s="44"/>
      <c r="AP1141" s="44"/>
      <c r="AQ1141" s="44"/>
      <c r="AR1141" s="44"/>
      <c r="AS1141" s="44"/>
      <c r="AT1141" s="44"/>
      <c r="AU1141" s="44"/>
    </row>
    <row r="1142" spans="27:47">
      <c r="AA1142" s="44"/>
      <c r="AB1142" s="44"/>
      <c r="AC1142" s="44"/>
      <c r="AD1142" s="44"/>
      <c r="AE1142" s="44"/>
      <c r="AG1142" s="45"/>
      <c r="AN1142" s="44"/>
      <c r="AO1142" s="44"/>
      <c r="AP1142" s="44"/>
      <c r="AQ1142" s="44"/>
      <c r="AR1142" s="44"/>
      <c r="AS1142" s="44"/>
      <c r="AT1142" s="44"/>
      <c r="AU1142" s="44"/>
    </row>
    <row r="1143" spans="27:47">
      <c r="AA1143" s="44"/>
      <c r="AB1143" s="44"/>
      <c r="AC1143" s="44"/>
      <c r="AD1143" s="44"/>
      <c r="AE1143" s="44"/>
      <c r="AG1143" s="45"/>
      <c r="AN1143" s="44"/>
      <c r="AO1143" s="44"/>
      <c r="AP1143" s="44"/>
      <c r="AQ1143" s="44"/>
      <c r="AR1143" s="44"/>
      <c r="AS1143" s="44"/>
      <c r="AT1143" s="44"/>
      <c r="AU1143" s="44"/>
    </row>
    <row r="1144" spans="27:47">
      <c r="AA1144" s="44"/>
      <c r="AB1144" s="44"/>
      <c r="AC1144" s="44"/>
      <c r="AD1144" s="44"/>
      <c r="AE1144" s="44"/>
      <c r="AG1144" s="45"/>
      <c r="AN1144" s="44"/>
      <c r="AO1144" s="44"/>
      <c r="AP1144" s="44"/>
      <c r="AQ1144" s="44"/>
      <c r="AR1144" s="44"/>
      <c r="AS1144" s="44"/>
      <c r="AT1144" s="44"/>
      <c r="AU1144" s="44"/>
    </row>
    <row r="1145" spans="27:47">
      <c r="AA1145" s="44"/>
      <c r="AB1145" s="44"/>
      <c r="AC1145" s="44"/>
      <c r="AD1145" s="44"/>
      <c r="AE1145" s="44"/>
      <c r="AG1145" s="45"/>
      <c r="AN1145" s="44"/>
      <c r="AO1145" s="44"/>
      <c r="AP1145" s="44"/>
      <c r="AQ1145" s="44"/>
      <c r="AR1145" s="44"/>
      <c r="AS1145" s="44"/>
      <c r="AT1145" s="44"/>
      <c r="AU1145" s="44"/>
    </row>
    <row r="1146" spans="27:47">
      <c r="AA1146" s="44"/>
      <c r="AB1146" s="44"/>
      <c r="AC1146" s="44"/>
      <c r="AD1146" s="44"/>
      <c r="AE1146" s="44"/>
      <c r="AG1146" s="45"/>
      <c r="AN1146" s="44"/>
      <c r="AO1146" s="44"/>
      <c r="AP1146" s="44"/>
      <c r="AQ1146" s="44"/>
      <c r="AR1146" s="44"/>
      <c r="AS1146" s="44"/>
      <c r="AT1146" s="44"/>
      <c r="AU1146" s="44"/>
    </row>
    <row r="1147" spans="27:47">
      <c r="AA1147" s="44"/>
      <c r="AB1147" s="44"/>
      <c r="AC1147" s="44"/>
      <c r="AD1147" s="44"/>
      <c r="AE1147" s="44"/>
      <c r="AG1147" s="45"/>
      <c r="AN1147" s="44"/>
      <c r="AO1147" s="44"/>
      <c r="AP1147" s="44"/>
      <c r="AQ1147" s="44"/>
      <c r="AR1147" s="44"/>
      <c r="AS1147" s="44"/>
      <c r="AT1147" s="44"/>
      <c r="AU1147" s="44"/>
    </row>
    <row r="1148" spans="27:47">
      <c r="AA1148" s="44"/>
      <c r="AB1148" s="44"/>
      <c r="AC1148" s="44"/>
      <c r="AD1148" s="44"/>
      <c r="AE1148" s="44"/>
      <c r="AG1148" s="45"/>
      <c r="AN1148" s="44"/>
      <c r="AO1148" s="44"/>
      <c r="AP1148" s="44"/>
      <c r="AQ1148" s="44"/>
      <c r="AR1148" s="44"/>
      <c r="AS1148" s="44"/>
      <c r="AT1148" s="44"/>
      <c r="AU1148" s="44"/>
    </row>
    <row r="1149" spans="27:47">
      <c r="AA1149" s="44"/>
      <c r="AB1149" s="44"/>
      <c r="AC1149" s="44"/>
      <c r="AD1149" s="44"/>
      <c r="AE1149" s="44"/>
      <c r="AG1149" s="45"/>
      <c r="AN1149" s="44"/>
      <c r="AO1149" s="44"/>
      <c r="AP1149" s="44"/>
      <c r="AQ1149" s="44"/>
      <c r="AR1149" s="44"/>
      <c r="AS1149" s="44"/>
      <c r="AT1149" s="44"/>
      <c r="AU1149" s="44"/>
    </row>
    <row r="1150" spans="27:47">
      <c r="AA1150" s="44"/>
      <c r="AB1150" s="44"/>
      <c r="AC1150" s="44"/>
      <c r="AD1150" s="44"/>
      <c r="AE1150" s="44"/>
      <c r="AG1150" s="45"/>
      <c r="AN1150" s="44"/>
      <c r="AO1150" s="44"/>
      <c r="AP1150" s="44"/>
      <c r="AQ1150" s="44"/>
      <c r="AR1150" s="44"/>
      <c r="AS1150" s="44"/>
      <c r="AT1150" s="44"/>
      <c r="AU1150" s="44"/>
    </row>
    <row r="1151" spans="27:47">
      <c r="AA1151" s="44"/>
      <c r="AB1151" s="44"/>
      <c r="AC1151" s="44"/>
      <c r="AD1151" s="44"/>
      <c r="AE1151" s="44"/>
      <c r="AG1151" s="45"/>
      <c r="AN1151" s="44"/>
      <c r="AO1151" s="44"/>
      <c r="AP1151" s="44"/>
      <c r="AQ1151" s="44"/>
      <c r="AR1151" s="44"/>
      <c r="AS1151" s="44"/>
      <c r="AT1151" s="44"/>
      <c r="AU1151" s="44"/>
    </row>
    <row r="1152" spans="27:47">
      <c r="AA1152" s="44"/>
      <c r="AB1152" s="44"/>
      <c r="AC1152" s="44"/>
      <c r="AD1152" s="44"/>
      <c r="AE1152" s="44"/>
      <c r="AG1152" s="45"/>
      <c r="AN1152" s="44"/>
      <c r="AO1152" s="44"/>
      <c r="AP1152" s="44"/>
      <c r="AQ1152" s="44"/>
      <c r="AR1152" s="44"/>
      <c r="AS1152" s="44"/>
      <c r="AT1152" s="44"/>
      <c r="AU1152" s="44"/>
    </row>
    <row r="1153" spans="27:50">
      <c r="AA1153" s="44"/>
      <c r="AB1153" s="44"/>
      <c r="AC1153" s="44"/>
      <c r="AD1153" s="44"/>
      <c r="AE1153" s="44"/>
      <c r="AG1153" s="45"/>
      <c r="AN1153" s="44"/>
      <c r="AO1153" s="44"/>
      <c r="AP1153" s="44"/>
      <c r="AQ1153" s="44"/>
      <c r="AR1153" s="44"/>
      <c r="AS1153" s="44"/>
      <c r="AT1153" s="44"/>
      <c r="AU1153" s="44"/>
    </row>
    <row r="1154" spans="27:50">
      <c r="AA1154" s="44"/>
      <c r="AB1154" s="44"/>
      <c r="AC1154" s="44"/>
      <c r="AD1154" s="44"/>
      <c r="AE1154" s="44"/>
      <c r="AG1154" s="45"/>
      <c r="AN1154" s="44"/>
      <c r="AO1154" s="44"/>
      <c r="AP1154" s="44"/>
      <c r="AQ1154" s="44"/>
      <c r="AR1154" s="44"/>
      <c r="AS1154" s="44"/>
      <c r="AT1154" s="44"/>
      <c r="AU1154" s="44"/>
    </row>
    <row r="1155" spans="27:50">
      <c r="AA1155" s="44"/>
      <c r="AB1155" s="44"/>
      <c r="AC1155" s="44"/>
      <c r="AD1155" s="44"/>
      <c r="AE1155" s="44"/>
      <c r="AG1155" s="45"/>
      <c r="AN1155" s="44"/>
      <c r="AO1155" s="44"/>
      <c r="AP1155" s="44"/>
      <c r="AQ1155" s="44"/>
      <c r="AR1155" s="44"/>
      <c r="AS1155" s="44"/>
      <c r="AT1155" s="44"/>
      <c r="AU1155" s="44"/>
    </row>
    <row r="1156" spans="27:50">
      <c r="AA1156" s="44"/>
      <c r="AB1156" s="44"/>
      <c r="AC1156" s="44"/>
      <c r="AD1156" s="44"/>
      <c r="AE1156" s="44"/>
      <c r="AG1156" s="45"/>
      <c r="AN1156" s="44"/>
      <c r="AO1156" s="44"/>
      <c r="AP1156" s="44"/>
      <c r="AQ1156" s="44"/>
      <c r="AR1156" s="44"/>
      <c r="AS1156" s="44"/>
      <c r="AT1156" s="44"/>
      <c r="AU1156" s="44"/>
    </row>
    <row r="1157" spans="27:50">
      <c r="AA1157" s="44"/>
      <c r="AB1157" s="44"/>
      <c r="AC1157" s="44"/>
      <c r="AD1157" s="44"/>
      <c r="AE1157" s="44"/>
      <c r="AG1157" s="45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19"/>
      <c r="AX1157" s="106"/>
    </row>
    <row r="1158" spans="27:50">
      <c r="AA1158" s="44"/>
      <c r="AB1158" s="44"/>
      <c r="AC1158" s="44"/>
      <c r="AD1158" s="44"/>
      <c r="AE1158" s="44"/>
      <c r="AG1158" s="45"/>
      <c r="AN1158" s="44"/>
      <c r="AO1158" s="44"/>
      <c r="AP1158" s="44"/>
      <c r="AQ1158" s="44"/>
      <c r="AR1158" s="44"/>
      <c r="AS1158" s="44"/>
      <c r="AT1158" s="44"/>
      <c r="AU1158" s="44"/>
    </row>
    <row r="1159" spans="27:50">
      <c r="AA1159" s="44"/>
      <c r="AB1159" s="44"/>
      <c r="AC1159" s="44"/>
      <c r="AD1159" s="44"/>
      <c r="AE1159" s="44"/>
      <c r="AG1159" s="45"/>
      <c r="AN1159" s="44"/>
      <c r="AO1159" s="44"/>
      <c r="AP1159" s="44"/>
      <c r="AQ1159" s="44"/>
      <c r="AR1159" s="44"/>
      <c r="AS1159" s="44"/>
      <c r="AT1159" s="44"/>
      <c r="AU1159" s="44"/>
    </row>
    <row r="1160" spans="27:50">
      <c r="AA1160" s="44"/>
      <c r="AB1160" s="44"/>
      <c r="AC1160" s="44"/>
      <c r="AD1160" s="44"/>
      <c r="AE1160" s="44"/>
      <c r="AG1160" s="45"/>
      <c r="AN1160" s="44"/>
      <c r="AO1160" s="44"/>
      <c r="AP1160" s="44"/>
      <c r="AQ1160" s="44"/>
      <c r="AR1160" s="44"/>
      <c r="AS1160" s="44"/>
      <c r="AT1160" s="44"/>
      <c r="AU1160" s="44"/>
    </row>
    <row r="1161" spans="27:50">
      <c r="AA1161" s="44"/>
      <c r="AB1161" s="44"/>
      <c r="AC1161" s="44"/>
      <c r="AD1161" s="44"/>
      <c r="AE1161" s="44"/>
      <c r="AG1161" s="45"/>
      <c r="AN1161" s="44"/>
      <c r="AO1161" s="44"/>
      <c r="AP1161" s="44"/>
      <c r="AQ1161" s="44"/>
      <c r="AR1161" s="44"/>
      <c r="AS1161" s="44"/>
      <c r="AT1161" s="44"/>
      <c r="AU1161" s="44"/>
    </row>
    <row r="1162" spans="27:50">
      <c r="AA1162" s="44"/>
      <c r="AB1162" s="44"/>
      <c r="AC1162" s="44"/>
      <c r="AD1162" s="44"/>
      <c r="AE1162" s="44"/>
      <c r="AG1162" s="45"/>
      <c r="AN1162" s="44"/>
      <c r="AO1162" s="44"/>
      <c r="AP1162" s="44"/>
      <c r="AQ1162" s="44"/>
      <c r="AR1162" s="44"/>
      <c r="AS1162" s="44"/>
      <c r="AT1162" s="44"/>
      <c r="AU1162" s="44"/>
    </row>
    <row r="1163" spans="27:50">
      <c r="AA1163" s="44"/>
      <c r="AB1163" s="44"/>
      <c r="AC1163" s="44"/>
      <c r="AD1163" s="44"/>
      <c r="AE1163" s="44"/>
      <c r="AG1163" s="45"/>
      <c r="AN1163" s="44"/>
      <c r="AO1163" s="44"/>
      <c r="AP1163" s="44"/>
      <c r="AQ1163" s="44"/>
      <c r="AR1163" s="44"/>
      <c r="AS1163" s="44"/>
      <c r="AT1163" s="44"/>
      <c r="AU1163" s="44"/>
    </row>
    <row r="1164" spans="27:50">
      <c r="AA1164" s="44"/>
      <c r="AB1164" s="44"/>
      <c r="AC1164" s="44"/>
      <c r="AD1164" s="44"/>
      <c r="AE1164" s="44"/>
      <c r="AG1164" s="45"/>
      <c r="AN1164" s="44"/>
      <c r="AO1164" s="44"/>
      <c r="AP1164" s="44"/>
      <c r="AQ1164" s="44"/>
      <c r="AR1164" s="44"/>
      <c r="AS1164" s="44"/>
      <c r="AT1164" s="44"/>
      <c r="AU1164" s="44"/>
    </row>
    <row r="1165" spans="27:50">
      <c r="AA1165" s="44"/>
      <c r="AB1165" s="44"/>
      <c r="AC1165" s="44"/>
      <c r="AD1165" s="44"/>
      <c r="AE1165" s="44"/>
      <c r="AG1165" s="45"/>
      <c r="AN1165" s="44"/>
      <c r="AO1165" s="44"/>
      <c r="AP1165" s="44"/>
      <c r="AQ1165" s="44"/>
      <c r="AR1165" s="44"/>
      <c r="AS1165" s="44"/>
      <c r="AT1165" s="44"/>
      <c r="AU1165" s="44"/>
    </row>
    <row r="1166" spans="27:50">
      <c r="AA1166" s="44"/>
      <c r="AB1166" s="44"/>
      <c r="AC1166" s="44"/>
      <c r="AD1166" s="44"/>
      <c r="AE1166" s="44"/>
      <c r="AG1166" s="45"/>
      <c r="AN1166" s="44"/>
      <c r="AO1166" s="44"/>
      <c r="AP1166" s="44"/>
      <c r="AQ1166" s="44"/>
      <c r="AR1166" s="44"/>
      <c r="AS1166" s="44"/>
      <c r="AT1166" s="44"/>
      <c r="AU1166" s="44"/>
    </row>
    <row r="1167" spans="27:50">
      <c r="AA1167" s="44"/>
      <c r="AB1167" s="44"/>
      <c r="AC1167" s="44"/>
      <c r="AD1167" s="44"/>
      <c r="AE1167" s="44"/>
      <c r="AG1167" s="45"/>
      <c r="AN1167" s="44"/>
      <c r="AO1167" s="44"/>
      <c r="AP1167" s="44"/>
      <c r="AQ1167" s="44"/>
      <c r="AR1167" s="44"/>
      <c r="AS1167" s="44"/>
      <c r="AT1167" s="44"/>
      <c r="AU1167" s="44"/>
    </row>
    <row r="1168" spans="27:50">
      <c r="AA1168" s="44"/>
      <c r="AB1168" s="44"/>
      <c r="AC1168" s="44"/>
      <c r="AD1168" s="44"/>
      <c r="AE1168" s="44"/>
      <c r="AG1168" s="45"/>
      <c r="AN1168" s="44"/>
      <c r="AO1168" s="44"/>
      <c r="AP1168" s="44"/>
      <c r="AQ1168" s="44"/>
      <c r="AR1168" s="44"/>
      <c r="AS1168" s="44"/>
      <c r="AT1168" s="44"/>
      <c r="AU1168" s="44"/>
    </row>
    <row r="1169" spans="27:64">
      <c r="AA1169" s="44"/>
      <c r="AB1169" s="44"/>
      <c r="AC1169" s="44"/>
      <c r="AD1169" s="44"/>
      <c r="AE1169" s="44"/>
      <c r="AG1169" s="45"/>
      <c r="AN1169" s="44"/>
      <c r="AO1169" s="44"/>
      <c r="AP1169" s="44"/>
      <c r="AQ1169" s="44"/>
      <c r="AR1169" s="44"/>
      <c r="AS1169" s="44"/>
      <c r="AT1169" s="44"/>
      <c r="AU1169" s="44"/>
    </row>
    <row r="1170" spans="27:64">
      <c r="AA1170" s="44"/>
      <c r="AB1170" s="44"/>
      <c r="AC1170" s="44"/>
      <c r="AD1170" s="44"/>
      <c r="AE1170" s="44"/>
      <c r="AG1170" s="45"/>
      <c r="AN1170" s="44"/>
      <c r="AO1170" s="44"/>
      <c r="AP1170" s="44"/>
      <c r="AQ1170" s="44"/>
      <c r="AR1170" s="44"/>
      <c r="AS1170" s="44"/>
      <c r="AT1170" s="44"/>
      <c r="AU1170" s="44"/>
    </row>
    <row r="1171" spans="27:64">
      <c r="AA1171" s="44"/>
      <c r="AB1171" s="44"/>
      <c r="AC1171" s="44"/>
      <c r="AD1171" s="44"/>
      <c r="AE1171" s="44"/>
      <c r="AG1171" s="45"/>
      <c r="AN1171" s="44"/>
      <c r="AO1171" s="44"/>
      <c r="AP1171" s="44"/>
      <c r="AQ1171" s="44"/>
      <c r="AR1171" s="44"/>
      <c r="AS1171" s="44"/>
      <c r="AT1171" s="44"/>
      <c r="AU1171" s="44"/>
    </row>
    <row r="1172" spans="27:64">
      <c r="AA1172" s="44"/>
      <c r="AB1172" s="44"/>
      <c r="AC1172" s="44"/>
      <c r="AD1172" s="44"/>
      <c r="AE1172" s="44"/>
      <c r="AG1172" s="45"/>
      <c r="AN1172" s="44"/>
      <c r="AO1172" s="44"/>
      <c r="AP1172" s="44"/>
      <c r="AQ1172" s="44"/>
      <c r="AR1172" s="44"/>
      <c r="AS1172" s="44"/>
      <c r="AT1172" s="44"/>
      <c r="AU1172" s="44"/>
    </row>
    <row r="1173" spans="27:64">
      <c r="AA1173" s="44"/>
      <c r="AB1173" s="44"/>
      <c r="AC1173" s="44"/>
      <c r="AD1173" s="44"/>
      <c r="AE1173" s="44"/>
      <c r="AG1173" s="45"/>
      <c r="AN1173" s="44"/>
      <c r="AO1173" s="44"/>
      <c r="AP1173" s="44"/>
      <c r="AQ1173" s="44"/>
      <c r="AR1173" s="44"/>
      <c r="AS1173" s="44"/>
      <c r="AT1173" s="44"/>
      <c r="AU1173" s="44"/>
    </row>
    <row r="1174" spans="27:64">
      <c r="AA1174" s="44"/>
      <c r="AB1174" s="44"/>
      <c r="AC1174" s="44"/>
      <c r="AD1174" s="44"/>
      <c r="AE1174" s="44"/>
      <c r="AG1174" s="45"/>
      <c r="AN1174" s="44"/>
      <c r="AO1174" s="44"/>
      <c r="AP1174" s="44"/>
      <c r="AQ1174" s="44"/>
      <c r="AR1174" s="44"/>
      <c r="AS1174" s="44"/>
      <c r="AT1174" s="44"/>
      <c r="AU1174" s="44"/>
    </row>
    <row r="1175" spans="27:64">
      <c r="AA1175" s="44"/>
      <c r="AB1175" s="44"/>
      <c r="AC1175" s="44"/>
      <c r="AD1175" s="44"/>
      <c r="AE1175" s="44"/>
      <c r="AG1175" s="45"/>
      <c r="AN1175" s="44"/>
      <c r="AO1175" s="44"/>
      <c r="AP1175" s="44"/>
      <c r="AQ1175" s="44"/>
      <c r="AR1175" s="44"/>
      <c r="AS1175" s="44"/>
      <c r="AT1175" s="44"/>
      <c r="AU1175" s="44"/>
    </row>
    <row r="1176" spans="27:64">
      <c r="AA1176" s="44"/>
      <c r="AB1176" s="44"/>
      <c r="AC1176" s="44"/>
      <c r="AD1176" s="44"/>
      <c r="AE1176" s="44"/>
      <c r="AG1176" s="45"/>
      <c r="AN1176" s="44"/>
      <c r="AO1176" s="44"/>
      <c r="AP1176" s="44"/>
      <c r="AQ1176" s="44"/>
      <c r="AR1176" s="44"/>
      <c r="AS1176" s="44"/>
      <c r="AT1176" s="44"/>
      <c r="AU1176" s="44"/>
    </row>
    <row r="1177" spans="27:64">
      <c r="AA1177" s="44"/>
      <c r="AB1177" s="44"/>
      <c r="AC1177" s="44"/>
      <c r="AD1177" s="44"/>
      <c r="AE1177" s="44"/>
      <c r="AG1177" s="45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  <c r="BF1177" s="44"/>
      <c r="BG1177" s="44"/>
      <c r="BH1177" s="44"/>
      <c r="BI1177" s="44"/>
      <c r="BJ1177" s="44"/>
      <c r="BK1177" s="44"/>
      <c r="BL1177" s="44"/>
    </row>
    <row r="1178" spans="27:64">
      <c r="AA1178" s="44"/>
      <c r="AB1178" s="44"/>
      <c r="AC1178" s="44"/>
      <c r="AD1178" s="44"/>
      <c r="AE1178" s="44"/>
      <c r="AG1178" s="45"/>
      <c r="AN1178" s="44"/>
      <c r="AO1178" s="44"/>
      <c r="AP1178" s="44"/>
      <c r="AQ1178" s="44"/>
      <c r="AR1178" s="44"/>
      <c r="AS1178" s="44"/>
      <c r="AT1178" s="44"/>
      <c r="AU1178" s="44"/>
    </row>
    <row r="1179" spans="27:64">
      <c r="AA1179" s="44"/>
      <c r="AB1179" s="44"/>
      <c r="AC1179" s="44"/>
      <c r="AD1179" s="44"/>
      <c r="AE1179" s="44"/>
      <c r="AG1179" s="45"/>
      <c r="AN1179" s="44"/>
      <c r="AO1179" s="44"/>
      <c r="AP1179" s="44"/>
      <c r="AQ1179" s="44"/>
      <c r="AR1179" s="44"/>
      <c r="AS1179" s="44"/>
      <c r="AT1179" s="44"/>
      <c r="AU1179" s="44"/>
    </row>
    <row r="1180" spans="27:64">
      <c r="AA1180" s="44"/>
      <c r="AB1180" s="44"/>
      <c r="AC1180" s="44"/>
      <c r="AD1180" s="44"/>
      <c r="AE1180" s="44"/>
      <c r="AG1180" s="45"/>
      <c r="AN1180" s="44"/>
      <c r="AO1180" s="44"/>
      <c r="AP1180" s="44"/>
      <c r="AQ1180" s="44"/>
      <c r="AR1180" s="44"/>
      <c r="AS1180" s="44"/>
      <c r="AT1180" s="44"/>
      <c r="AU1180" s="44"/>
    </row>
    <row r="1181" spans="27:64">
      <c r="AA1181" s="44"/>
      <c r="AB1181" s="44"/>
      <c r="AC1181" s="44"/>
      <c r="AD1181" s="44"/>
      <c r="AE1181" s="44"/>
      <c r="AG1181" s="45"/>
      <c r="AN1181" s="44"/>
      <c r="AO1181" s="44"/>
      <c r="AP1181" s="44"/>
      <c r="AQ1181" s="44"/>
      <c r="AR1181" s="44"/>
      <c r="AS1181" s="44"/>
      <c r="AT1181" s="44"/>
      <c r="AU1181" s="44"/>
    </row>
    <row r="1182" spans="27:64">
      <c r="AA1182" s="44"/>
      <c r="AB1182" s="44"/>
      <c r="AC1182" s="44"/>
      <c r="AD1182" s="44"/>
      <c r="AE1182" s="44"/>
      <c r="AG1182" s="45"/>
      <c r="AN1182" s="44"/>
      <c r="AO1182" s="44"/>
      <c r="AP1182" s="44"/>
      <c r="AQ1182" s="44"/>
      <c r="AR1182" s="44"/>
      <c r="AS1182" s="44"/>
      <c r="AT1182" s="44"/>
      <c r="AU1182" s="44"/>
    </row>
    <row r="1183" spans="27:64">
      <c r="AA1183" s="44"/>
      <c r="AB1183" s="44"/>
      <c r="AC1183" s="44"/>
      <c r="AD1183" s="44"/>
      <c r="AE1183" s="44"/>
      <c r="AG1183" s="45"/>
      <c r="AN1183" s="44"/>
      <c r="AO1183" s="44"/>
      <c r="AP1183" s="44"/>
      <c r="AQ1183" s="44"/>
      <c r="AR1183" s="44"/>
      <c r="AS1183" s="44"/>
      <c r="AT1183" s="44"/>
      <c r="AU1183" s="44"/>
    </row>
    <row r="1184" spans="27:64">
      <c r="AA1184" s="44"/>
      <c r="AB1184" s="44"/>
      <c r="AC1184" s="44"/>
      <c r="AD1184" s="44"/>
      <c r="AE1184" s="44"/>
      <c r="AG1184" s="45"/>
      <c r="AN1184" s="44"/>
      <c r="AO1184" s="44"/>
      <c r="AP1184" s="44"/>
      <c r="AQ1184" s="44"/>
      <c r="AR1184" s="44"/>
      <c r="AS1184" s="44"/>
      <c r="AT1184" s="44"/>
      <c r="AU1184" s="44"/>
    </row>
    <row r="1185" spans="27:50">
      <c r="AA1185" s="44"/>
      <c r="AB1185" s="44"/>
      <c r="AC1185" s="44"/>
      <c r="AD1185" s="44"/>
      <c r="AE1185" s="44"/>
      <c r="AG1185" s="45"/>
      <c r="AN1185" s="44"/>
      <c r="AO1185" s="44"/>
      <c r="AP1185" s="44"/>
      <c r="AQ1185" s="44"/>
      <c r="AR1185" s="44"/>
      <c r="AS1185" s="44"/>
      <c r="AT1185" s="44"/>
      <c r="AU1185" s="44"/>
    </row>
    <row r="1186" spans="27:50">
      <c r="AA1186" s="44"/>
      <c r="AB1186" s="44"/>
      <c r="AC1186" s="44"/>
      <c r="AD1186" s="44"/>
      <c r="AE1186" s="44"/>
      <c r="AG1186" s="45"/>
      <c r="AN1186" s="44"/>
      <c r="AO1186" s="44"/>
      <c r="AP1186" s="44"/>
      <c r="AQ1186" s="44"/>
      <c r="AR1186" s="44"/>
      <c r="AS1186" s="44"/>
      <c r="AT1186" s="44"/>
      <c r="AU1186" s="44"/>
    </row>
    <row r="1187" spans="27:50">
      <c r="AA1187" s="44"/>
      <c r="AB1187" s="44"/>
      <c r="AC1187" s="44"/>
      <c r="AD1187" s="44"/>
      <c r="AE1187" s="44"/>
      <c r="AG1187" s="45"/>
      <c r="AN1187" s="44"/>
      <c r="AO1187" s="44"/>
      <c r="AP1187" s="44"/>
      <c r="AQ1187" s="44"/>
      <c r="AR1187" s="44"/>
      <c r="AS1187" s="44"/>
      <c r="AT1187" s="44"/>
      <c r="AU1187" s="44"/>
    </row>
    <row r="1188" spans="27:50">
      <c r="AA1188" s="44"/>
      <c r="AB1188" s="44"/>
      <c r="AC1188" s="44"/>
      <c r="AD1188" s="44"/>
      <c r="AE1188" s="44"/>
      <c r="AG1188" s="45"/>
      <c r="AN1188" s="44"/>
      <c r="AO1188" s="44"/>
      <c r="AP1188" s="44"/>
      <c r="AQ1188" s="44"/>
      <c r="AR1188" s="44"/>
      <c r="AS1188" s="44"/>
      <c r="AT1188" s="44"/>
      <c r="AU1188" s="44"/>
    </row>
    <row r="1189" spans="27:50">
      <c r="AA1189" s="44"/>
      <c r="AB1189" s="44"/>
      <c r="AC1189" s="44"/>
      <c r="AD1189" s="44"/>
      <c r="AE1189" s="44"/>
      <c r="AG1189" s="45"/>
      <c r="AN1189" s="44"/>
      <c r="AO1189" s="44"/>
      <c r="AP1189" s="44"/>
      <c r="AQ1189" s="44"/>
      <c r="AR1189" s="44"/>
      <c r="AS1189" s="44"/>
      <c r="AT1189" s="44"/>
      <c r="AU1189" s="44"/>
    </row>
    <row r="1190" spans="27:50">
      <c r="AA1190" s="44"/>
      <c r="AB1190" s="44"/>
      <c r="AC1190" s="44"/>
      <c r="AD1190" s="44"/>
      <c r="AE1190" s="44"/>
      <c r="AG1190" s="45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19"/>
      <c r="AX1190" s="106"/>
    </row>
    <row r="1191" spans="27:50">
      <c r="AA1191" s="44"/>
      <c r="AB1191" s="44"/>
      <c r="AC1191" s="44"/>
      <c r="AD1191" s="44"/>
      <c r="AE1191" s="44"/>
      <c r="AG1191" s="45"/>
      <c r="AN1191" s="44"/>
      <c r="AO1191" s="44"/>
      <c r="AP1191" s="44"/>
      <c r="AQ1191" s="44"/>
      <c r="AR1191" s="44"/>
      <c r="AS1191" s="44"/>
      <c r="AT1191" s="44"/>
      <c r="AU1191" s="44"/>
    </row>
    <row r="1192" spans="27:50">
      <c r="AA1192" s="44"/>
      <c r="AB1192" s="44"/>
      <c r="AC1192" s="44"/>
      <c r="AD1192" s="44"/>
      <c r="AE1192" s="44"/>
      <c r="AG1192" s="45"/>
      <c r="AN1192" s="44"/>
      <c r="AO1192" s="44"/>
      <c r="AP1192" s="44"/>
      <c r="AQ1192" s="44"/>
      <c r="AR1192" s="44"/>
      <c r="AS1192" s="44"/>
      <c r="AT1192" s="44"/>
      <c r="AU1192" s="44"/>
    </row>
    <row r="1193" spans="27:50">
      <c r="AA1193" s="44"/>
      <c r="AB1193" s="44"/>
      <c r="AC1193" s="44"/>
      <c r="AD1193" s="44"/>
      <c r="AE1193" s="44"/>
      <c r="AG1193" s="45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19"/>
      <c r="AX1193" s="106"/>
    </row>
    <row r="1194" spans="27:50">
      <c r="AA1194" s="44"/>
      <c r="AB1194" s="44"/>
      <c r="AC1194" s="44"/>
      <c r="AD1194" s="44"/>
      <c r="AE1194" s="44"/>
      <c r="AG1194" s="45"/>
      <c r="AN1194" s="44"/>
      <c r="AO1194" s="44"/>
      <c r="AP1194" s="44"/>
      <c r="AQ1194" s="44"/>
      <c r="AR1194" s="44"/>
      <c r="AS1194" s="44"/>
      <c r="AT1194" s="44"/>
      <c r="AU1194" s="44"/>
    </row>
    <row r="1195" spans="27:50">
      <c r="AA1195" s="44"/>
      <c r="AB1195" s="44"/>
      <c r="AC1195" s="44"/>
      <c r="AD1195" s="44"/>
      <c r="AE1195" s="44"/>
      <c r="AG1195" s="45"/>
      <c r="AN1195" s="44"/>
      <c r="AO1195" s="44"/>
      <c r="AP1195" s="44"/>
      <c r="AQ1195" s="44"/>
      <c r="AR1195" s="44"/>
      <c r="AS1195" s="44"/>
      <c r="AT1195" s="44"/>
      <c r="AU1195" s="44"/>
    </row>
    <row r="1196" spans="27:50">
      <c r="AA1196" s="44"/>
      <c r="AB1196" s="44"/>
      <c r="AC1196" s="44"/>
      <c r="AD1196" s="44"/>
      <c r="AE1196" s="44"/>
      <c r="AG1196" s="45"/>
      <c r="AN1196" s="44"/>
      <c r="AO1196" s="44"/>
      <c r="AP1196" s="44"/>
      <c r="AQ1196" s="44"/>
      <c r="AR1196" s="44"/>
      <c r="AS1196" s="44"/>
      <c r="AT1196" s="44"/>
      <c r="AU1196" s="44"/>
    </row>
    <row r="1197" spans="27:50">
      <c r="AA1197" s="44"/>
      <c r="AB1197" s="44"/>
      <c r="AC1197" s="44"/>
      <c r="AD1197" s="44"/>
      <c r="AE1197" s="44"/>
      <c r="AG1197" s="45"/>
      <c r="AN1197" s="44"/>
      <c r="AO1197" s="44"/>
      <c r="AP1197" s="44"/>
      <c r="AQ1197" s="44"/>
      <c r="AR1197" s="44"/>
      <c r="AS1197" s="44"/>
      <c r="AT1197" s="44"/>
      <c r="AU1197" s="44"/>
    </row>
    <row r="1198" spans="27:50">
      <c r="AA1198" s="44"/>
      <c r="AB1198" s="44"/>
      <c r="AC1198" s="44"/>
      <c r="AD1198" s="44"/>
      <c r="AE1198" s="44"/>
      <c r="AG1198" s="45"/>
      <c r="AN1198" s="44"/>
      <c r="AO1198" s="44"/>
      <c r="AP1198" s="44"/>
      <c r="AQ1198" s="44"/>
      <c r="AR1198" s="44"/>
      <c r="AS1198" s="44"/>
      <c r="AT1198" s="44"/>
      <c r="AU1198" s="44"/>
    </row>
    <row r="1199" spans="27:50">
      <c r="AA1199" s="44"/>
      <c r="AB1199" s="44"/>
      <c r="AC1199" s="44"/>
      <c r="AD1199" s="44"/>
      <c r="AE1199" s="44"/>
      <c r="AG1199" s="45"/>
      <c r="AN1199" s="44"/>
      <c r="AO1199" s="44"/>
      <c r="AP1199" s="44"/>
      <c r="AQ1199" s="44"/>
      <c r="AR1199" s="44"/>
      <c r="AS1199" s="44"/>
      <c r="AT1199" s="44"/>
      <c r="AU1199" s="44"/>
    </row>
    <row r="1200" spans="27:50">
      <c r="AA1200" s="44"/>
      <c r="AB1200" s="44"/>
      <c r="AC1200" s="44"/>
      <c r="AD1200" s="44"/>
      <c r="AE1200" s="44"/>
      <c r="AG1200" s="45"/>
      <c r="AN1200" s="44"/>
      <c r="AO1200" s="44"/>
      <c r="AP1200" s="44"/>
      <c r="AQ1200" s="44"/>
      <c r="AR1200" s="44"/>
      <c r="AS1200" s="44"/>
      <c r="AT1200" s="44"/>
      <c r="AU1200" s="44"/>
    </row>
    <row r="1201" spans="27:50">
      <c r="AA1201" s="44"/>
      <c r="AB1201" s="44"/>
      <c r="AC1201" s="44"/>
      <c r="AD1201" s="44"/>
      <c r="AE1201" s="44"/>
      <c r="AG1201" s="45"/>
      <c r="AN1201" s="44"/>
      <c r="AO1201" s="44"/>
      <c r="AP1201" s="44"/>
      <c r="AQ1201" s="44"/>
      <c r="AR1201" s="44"/>
      <c r="AS1201" s="44"/>
      <c r="AT1201" s="44"/>
      <c r="AU1201" s="44"/>
    </row>
    <row r="1202" spans="27:50">
      <c r="AA1202" s="44"/>
      <c r="AB1202" s="44"/>
      <c r="AC1202" s="44"/>
      <c r="AD1202" s="44"/>
      <c r="AE1202" s="44"/>
      <c r="AG1202" s="45"/>
      <c r="AN1202" s="44"/>
      <c r="AO1202" s="44"/>
      <c r="AP1202" s="44"/>
      <c r="AQ1202" s="44"/>
      <c r="AR1202" s="44"/>
      <c r="AS1202" s="44"/>
      <c r="AT1202" s="44"/>
      <c r="AU1202" s="44"/>
    </row>
    <row r="1203" spans="27:50">
      <c r="AA1203" s="44"/>
      <c r="AB1203" s="44"/>
      <c r="AC1203" s="44"/>
      <c r="AD1203" s="44"/>
      <c r="AE1203" s="44"/>
      <c r="AG1203" s="45"/>
      <c r="AN1203" s="44"/>
      <c r="AO1203" s="44"/>
      <c r="AP1203" s="44"/>
      <c r="AQ1203" s="44"/>
      <c r="AR1203" s="44"/>
      <c r="AS1203" s="44"/>
      <c r="AT1203" s="44"/>
      <c r="AU1203" s="44"/>
    </row>
    <row r="1204" spans="27:50">
      <c r="AA1204" s="44"/>
      <c r="AB1204" s="44"/>
      <c r="AC1204" s="44"/>
      <c r="AD1204" s="44"/>
      <c r="AE1204" s="44"/>
      <c r="AG1204" s="45"/>
      <c r="AN1204" s="44"/>
      <c r="AO1204" s="44"/>
      <c r="AP1204" s="44"/>
      <c r="AQ1204" s="44"/>
      <c r="AR1204" s="44"/>
      <c r="AS1204" s="44"/>
      <c r="AT1204" s="44"/>
      <c r="AU1204" s="44"/>
    </row>
    <row r="1205" spans="27:50">
      <c r="AA1205" s="44"/>
      <c r="AB1205" s="44"/>
      <c r="AC1205" s="44"/>
      <c r="AD1205" s="44"/>
      <c r="AE1205" s="44"/>
      <c r="AG1205" s="45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19"/>
      <c r="AX1205" s="106"/>
    </row>
    <row r="1206" spans="27:50">
      <c r="AA1206" s="44"/>
      <c r="AB1206" s="44"/>
      <c r="AC1206" s="44"/>
      <c r="AD1206" s="44"/>
      <c r="AE1206" s="44"/>
      <c r="AG1206" s="45"/>
      <c r="AN1206" s="44"/>
      <c r="AO1206" s="44"/>
      <c r="AP1206" s="44"/>
      <c r="AQ1206" s="44"/>
      <c r="AR1206" s="44"/>
      <c r="AS1206" s="44"/>
      <c r="AT1206" s="44"/>
      <c r="AU1206" s="44"/>
    </row>
    <row r="1207" spans="27:50">
      <c r="AA1207" s="44"/>
      <c r="AB1207" s="44"/>
      <c r="AC1207" s="44"/>
      <c r="AD1207" s="44"/>
      <c r="AE1207" s="44"/>
      <c r="AG1207" s="45"/>
      <c r="AN1207" s="44"/>
      <c r="AO1207" s="44"/>
      <c r="AP1207" s="44"/>
      <c r="AQ1207" s="44"/>
      <c r="AR1207" s="44"/>
      <c r="AS1207" s="44"/>
      <c r="AT1207" s="44"/>
      <c r="AU1207" s="44"/>
    </row>
    <row r="1208" spans="27:50">
      <c r="AA1208" s="44"/>
      <c r="AB1208" s="44"/>
      <c r="AC1208" s="44"/>
      <c r="AD1208" s="44"/>
      <c r="AE1208" s="44"/>
      <c r="AG1208" s="45"/>
      <c r="AN1208" s="44"/>
      <c r="AO1208" s="44"/>
      <c r="AP1208" s="44"/>
      <c r="AQ1208" s="44"/>
      <c r="AR1208" s="44"/>
      <c r="AS1208" s="44"/>
      <c r="AT1208" s="44"/>
      <c r="AU1208" s="44"/>
    </row>
    <row r="1209" spans="27:50">
      <c r="AA1209" s="44"/>
      <c r="AB1209" s="44"/>
      <c r="AC1209" s="44"/>
      <c r="AD1209" s="44"/>
      <c r="AE1209" s="44"/>
      <c r="AG1209" s="45"/>
      <c r="AN1209" s="44"/>
      <c r="AO1209" s="44"/>
      <c r="AP1209" s="44"/>
      <c r="AQ1209" s="44"/>
      <c r="AR1209" s="44"/>
      <c r="AS1209" s="44"/>
      <c r="AT1209" s="44"/>
      <c r="AU1209" s="44"/>
    </row>
    <row r="1210" spans="27:50">
      <c r="AA1210" s="44"/>
      <c r="AB1210" s="44"/>
      <c r="AC1210" s="44"/>
      <c r="AD1210" s="44"/>
      <c r="AE1210" s="44"/>
      <c r="AG1210" s="45"/>
      <c r="AN1210" s="44"/>
      <c r="AO1210" s="44"/>
      <c r="AP1210" s="44"/>
      <c r="AQ1210" s="44"/>
      <c r="AR1210" s="44"/>
      <c r="AS1210" s="44"/>
      <c r="AT1210" s="44"/>
      <c r="AU1210" s="44"/>
    </row>
    <row r="1211" spans="27:50">
      <c r="AA1211" s="44"/>
      <c r="AB1211" s="44"/>
      <c r="AC1211" s="44"/>
      <c r="AD1211" s="44"/>
      <c r="AE1211" s="44"/>
      <c r="AG1211" s="45"/>
      <c r="AN1211" s="44"/>
      <c r="AO1211" s="44"/>
      <c r="AP1211" s="44"/>
      <c r="AQ1211" s="44"/>
      <c r="AR1211" s="44"/>
      <c r="AS1211" s="44"/>
      <c r="AT1211" s="44"/>
      <c r="AU1211" s="44"/>
    </row>
    <row r="1212" spans="27:50">
      <c r="AA1212" s="44"/>
      <c r="AB1212" s="44"/>
      <c r="AC1212" s="44"/>
      <c r="AD1212" s="44"/>
      <c r="AE1212" s="44"/>
      <c r="AG1212" s="45"/>
      <c r="AN1212" s="44"/>
      <c r="AO1212" s="44"/>
      <c r="AP1212" s="44"/>
      <c r="AQ1212" s="44"/>
      <c r="AR1212" s="44"/>
      <c r="AS1212" s="44"/>
      <c r="AT1212" s="44"/>
      <c r="AU1212" s="44"/>
    </row>
    <row r="1213" spans="27:50">
      <c r="AA1213" s="44"/>
      <c r="AB1213" s="44"/>
      <c r="AC1213" s="44"/>
      <c r="AD1213" s="44"/>
      <c r="AE1213" s="44"/>
      <c r="AG1213" s="45"/>
      <c r="AN1213" s="44"/>
      <c r="AO1213" s="44"/>
      <c r="AP1213" s="44"/>
      <c r="AQ1213" s="44"/>
      <c r="AR1213" s="44"/>
      <c r="AS1213" s="44"/>
      <c r="AT1213" s="44"/>
      <c r="AU1213" s="44"/>
    </row>
    <row r="1214" spans="27:50">
      <c r="AA1214" s="44"/>
      <c r="AB1214" s="44"/>
      <c r="AC1214" s="44"/>
      <c r="AD1214" s="44"/>
      <c r="AE1214" s="44"/>
      <c r="AG1214" s="45"/>
      <c r="AN1214" s="44"/>
      <c r="AO1214" s="44"/>
      <c r="AP1214" s="44"/>
      <c r="AQ1214" s="44"/>
      <c r="AR1214" s="44"/>
      <c r="AS1214" s="44"/>
      <c r="AT1214" s="44"/>
      <c r="AU1214" s="44"/>
    </row>
    <row r="1215" spans="27:50">
      <c r="AA1215" s="44"/>
      <c r="AB1215" s="44"/>
      <c r="AC1215" s="44"/>
      <c r="AD1215" s="44"/>
      <c r="AE1215" s="44"/>
      <c r="AG1215" s="45"/>
      <c r="AN1215" s="44"/>
      <c r="AO1215" s="44"/>
      <c r="AP1215" s="44"/>
      <c r="AQ1215" s="44"/>
      <c r="AR1215" s="44"/>
      <c r="AS1215" s="44"/>
      <c r="AT1215" s="44"/>
      <c r="AU1215" s="44"/>
    </row>
    <row r="1216" spans="27:50">
      <c r="AA1216" s="44"/>
      <c r="AB1216" s="44"/>
      <c r="AC1216" s="44"/>
      <c r="AD1216" s="44"/>
      <c r="AE1216" s="44"/>
      <c r="AG1216" s="45"/>
      <c r="AN1216" s="44"/>
      <c r="AO1216" s="44"/>
      <c r="AP1216" s="44"/>
      <c r="AQ1216" s="44"/>
      <c r="AR1216" s="44"/>
      <c r="AS1216" s="44"/>
      <c r="AT1216" s="44"/>
      <c r="AU1216" s="44"/>
    </row>
    <row r="1217" spans="27:64">
      <c r="AA1217" s="44"/>
      <c r="AB1217" s="44"/>
      <c r="AC1217" s="44"/>
      <c r="AD1217" s="44"/>
      <c r="AE1217" s="44"/>
      <c r="AG1217" s="45"/>
      <c r="AN1217" s="44"/>
      <c r="AO1217" s="44"/>
      <c r="AP1217" s="44"/>
      <c r="AQ1217" s="44"/>
      <c r="AR1217" s="44"/>
      <c r="AS1217" s="44"/>
      <c r="AT1217" s="44"/>
      <c r="AU1217" s="44"/>
    </row>
    <row r="1218" spans="27:64">
      <c r="AA1218" s="44"/>
      <c r="AB1218" s="44"/>
      <c r="AC1218" s="44"/>
      <c r="AD1218" s="44"/>
      <c r="AE1218" s="44"/>
      <c r="AG1218" s="45"/>
      <c r="AN1218" s="44"/>
      <c r="AO1218" s="44"/>
      <c r="AP1218" s="44"/>
      <c r="AQ1218" s="44"/>
      <c r="AR1218" s="44"/>
      <c r="AS1218" s="44"/>
      <c r="AT1218" s="44"/>
      <c r="AU1218" s="44"/>
    </row>
    <row r="1219" spans="27:64">
      <c r="AA1219" s="44"/>
      <c r="AB1219" s="44"/>
      <c r="AC1219" s="44"/>
      <c r="AD1219" s="44"/>
      <c r="AE1219" s="44"/>
      <c r="AG1219" s="45"/>
      <c r="AN1219" s="44"/>
      <c r="AO1219" s="44"/>
      <c r="AP1219" s="44"/>
      <c r="AQ1219" s="44"/>
      <c r="AR1219" s="44"/>
      <c r="AS1219" s="44"/>
      <c r="AT1219" s="44"/>
      <c r="AU1219" s="44"/>
    </row>
    <row r="1220" spans="27:64">
      <c r="AA1220" s="44"/>
      <c r="AB1220" s="44"/>
      <c r="AC1220" s="44"/>
      <c r="AD1220" s="44"/>
      <c r="AE1220" s="44"/>
      <c r="AG1220" s="45"/>
      <c r="AN1220" s="44"/>
      <c r="AO1220" s="44"/>
      <c r="AP1220" s="44"/>
      <c r="AQ1220" s="44"/>
      <c r="AR1220" s="44"/>
      <c r="AS1220" s="44"/>
      <c r="AT1220" s="44"/>
      <c r="AU1220" s="44"/>
    </row>
    <row r="1221" spans="27:64">
      <c r="AA1221" s="44"/>
      <c r="AB1221" s="44"/>
      <c r="AC1221" s="44"/>
      <c r="AD1221" s="44"/>
      <c r="AE1221" s="44"/>
      <c r="AG1221" s="45"/>
      <c r="AN1221" s="44"/>
      <c r="AO1221" s="44"/>
      <c r="AP1221" s="44"/>
      <c r="AQ1221" s="44"/>
      <c r="AR1221" s="44"/>
      <c r="AS1221" s="44"/>
      <c r="AT1221" s="44"/>
      <c r="AU1221" s="44"/>
    </row>
    <row r="1222" spans="27:64">
      <c r="AA1222" s="44"/>
      <c r="AB1222" s="44"/>
      <c r="AC1222" s="44"/>
      <c r="AD1222" s="44"/>
      <c r="AE1222" s="44"/>
      <c r="AG1222" s="45"/>
      <c r="AN1222" s="44"/>
      <c r="AO1222" s="44"/>
      <c r="AP1222" s="44"/>
      <c r="AQ1222" s="44"/>
      <c r="AR1222" s="44"/>
      <c r="AS1222" s="44"/>
      <c r="AT1222" s="44"/>
      <c r="AU1222" s="44"/>
    </row>
    <row r="1223" spans="27:64">
      <c r="AA1223" s="44"/>
      <c r="AB1223" s="44"/>
      <c r="AC1223" s="44"/>
      <c r="AD1223" s="44"/>
      <c r="AE1223" s="44"/>
      <c r="AG1223" s="45"/>
      <c r="AN1223" s="44"/>
      <c r="AO1223" s="44"/>
      <c r="AP1223" s="44"/>
      <c r="AQ1223" s="44"/>
      <c r="AR1223" s="44"/>
      <c r="AS1223" s="44"/>
      <c r="AT1223" s="44"/>
      <c r="AU1223" s="44"/>
    </row>
    <row r="1224" spans="27:64">
      <c r="AA1224" s="44"/>
      <c r="AB1224" s="44"/>
      <c r="AC1224" s="44"/>
      <c r="AD1224" s="44"/>
      <c r="AE1224" s="44"/>
      <c r="AG1224" s="45"/>
      <c r="AN1224" s="44"/>
      <c r="AO1224" s="44"/>
      <c r="AP1224" s="44"/>
      <c r="AQ1224" s="44"/>
      <c r="AR1224" s="44"/>
      <c r="AS1224" s="44"/>
      <c r="AT1224" s="44"/>
      <c r="AU1224" s="44"/>
    </row>
    <row r="1225" spans="27:64">
      <c r="AA1225" s="44"/>
      <c r="AB1225" s="44"/>
      <c r="AC1225" s="44"/>
      <c r="AD1225" s="44"/>
      <c r="AE1225" s="44"/>
      <c r="AG1225" s="45"/>
      <c r="AN1225" s="44"/>
      <c r="AO1225" s="44"/>
      <c r="AP1225" s="44"/>
      <c r="AQ1225" s="44"/>
      <c r="AR1225" s="44"/>
      <c r="AS1225" s="44"/>
      <c r="AT1225" s="44"/>
      <c r="AU1225" s="44"/>
    </row>
    <row r="1226" spans="27:64">
      <c r="AA1226" s="44"/>
      <c r="AB1226" s="44"/>
      <c r="AC1226" s="44"/>
      <c r="AD1226" s="44"/>
      <c r="AE1226" s="44"/>
      <c r="AG1226" s="45"/>
      <c r="AN1226" s="44"/>
      <c r="AO1226" s="44"/>
      <c r="AP1226" s="44"/>
      <c r="AQ1226" s="44"/>
      <c r="AR1226" s="44"/>
      <c r="AS1226" s="44"/>
      <c r="AT1226" s="44"/>
      <c r="AU1226" s="44"/>
    </row>
    <row r="1227" spans="27:64">
      <c r="AA1227" s="44"/>
      <c r="AB1227" s="44"/>
      <c r="AC1227" s="44"/>
      <c r="AD1227" s="44"/>
      <c r="AE1227" s="44"/>
      <c r="AG1227" s="45"/>
      <c r="AN1227" s="44"/>
      <c r="AO1227" s="44"/>
      <c r="AP1227" s="44"/>
      <c r="AQ1227" s="44"/>
      <c r="AR1227" s="44"/>
      <c r="AS1227" s="44"/>
      <c r="AT1227" s="44"/>
      <c r="AU1227" s="44"/>
    </row>
    <row r="1228" spans="27:64">
      <c r="AA1228" s="44"/>
      <c r="AB1228" s="44"/>
      <c r="AC1228" s="44"/>
      <c r="AD1228" s="44"/>
      <c r="AE1228" s="44"/>
      <c r="AG1228" s="45"/>
      <c r="AN1228" s="44"/>
      <c r="AO1228" s="44"/>
      <c r="AP1228" s="44"/>
      <c r="AQ1228" s="44"/>
      <c r="AR1228" s="44"/>
      <c r="AS1228" s="44"/>
      <c r="AT1228" s="44"/>
      <c r="AU1228" s="44"/>
    </row>
    <row r="1229" spans="27:64">
      <c r="AA1229" s="44"/>
      <c r="AB1229" s="44"/>
      <c r="AC1229" s="44"/>
      <c r="AD1229" s="44"/>
      <c r="AE1229" s="44"/>
      <c r="AG1229" s="45"/>
      <c r="AN1229" s="44"/>
      <c r="AO1229" s="44"/>
      <c r="AP1229" s="44"/>
      <c r="AQ1229" s="44"/>
      <c r="AR1229" s="44"/>
      <c r="AS1229" s="44"/>
      <c r="AT1229" s="44"/>
      <c r="AU1229" s="44"/>
    </row>
    <row r="1230" spans="27:64">
      <c r="AA1230" s="44"/>
      <c r="AB1230" s="44"/>
      <c r="AC1230" s="44"/>
      <c r="AD1230" s="44"/>
      <c r="AE1230" s="44"/>
      <c r="AG1230" s="45"/>
      <c r="AN1230" s="44"/>
      <c r="AO1230" s="44"/>
      <c r="AP1230" s="44"/>
      <c r="AQ1230" s="44"/>
      <c r="AR1230" s="44"/>
      <c r="AS1230" s="44"/>
      <c r="AT1230" s="44"/>
      <c r="AU1230" s="44"/>
    </row>
    <row r="1231" spans="27:64">
      <c r="AA1231" s="44"/>
      <c r="AB1231" s="44"/>
      <c r="AC1231" s="44"/>
      <c r="AD1231" s="44"/>
      <c r="AE1231" s="44"/>
      <c r="AG1231" s="45"/>
      <c r="AN1231" s="44"/>
      <c r="AO1231" s="44"/>
      <c r="AP1231" s="44"/>
      <c r="AQ1231" s="44"/>
      <c r="AR1231" s="44"/>
      <c r="AS1231" s="44"/>
      <c r="AT1231" s="44"/>
      <c r="AU1231" s="44"/>
    </row>
    <row r="1232" spans="27:64">
      <c r="AA1232" s="44"/>
      <c r="AB1232" s="44"/>
      <c r="AC1232" s="44"/>
      <c r="AD1232" s="44"/>
      <c r="AE1232" s="44"/>
      <c r="AG1232" s="45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  <c r="BF1232" s="44"/>
      <c r="BG1232" s="44"/>
      <c r="BH1232" s="44"/>
      <c r="BI1232" s="44"/>
      <c r="BJ1232" s="44"/>
      <c r="BK1232" s="44"/>
      <c r="BL1232" s="44"/>
    </row>
    <row r="1233" spans="27:47">
      <c r="AA1233" s="44"/>
      <c r="AB1233" s="44"/>
      <c r="AC1233" s="44"/>
      <c r="AD1233" s="44"/>
      <c r="AE1233" s="44"/>
      <c r="AG1233" s="45"/>
      <c r="AN1233" s="44"/>
      <c r="AO1233" s="44"/>
      <c r="AP1233" s="44"/>
      <c r="AQ1233" s="44"/>
      <c r="AR1233" s="44"/>
      <c r="AS1233" s="44"/>
      <c r="AT1233" s="44"/>
      <c r="AU1233" s="44"/>
    </row>
    <row r="1234" spans="27:47">
      <c r="AA1234" s="44"/>
      <c r="AB1234" s="44"/>
      <c r="AC1234" s="44"/>
      <c r="AD1234" s="44"/>
      <c r="AE1234" s="44"/>
      <c r="AG1234" s="45"/>
      <c r="AN1234" s="44"/>
      <c r="AO1234" s="44"/>
      <c r="AP1234" s="44"/>
      <c r="AQ1234" s="44"/>
      <c r="AR1234" s="44"/>
      <c r="AS1234" s="44"/>
      <c r="AT1234" s="44"/>
      <c r="AU1234" s="44"/>
    </row>
    <row r="1235" spans="27:47">
      <c r="AA1235" s="44"/>
      <c r="AB1235" s="44"/>
      <c r="AC1235" s="44"/>
      <c r="AD1235" s="44"/>
      <c r="AE1235" s="44"/>
      <c r="AG1235" s="45"/>
      <c r="AN1235" s="44"/>
      <c r="AO1235" s="44"/>
      <c r="AP1235" s="44"/>
      <c r="AQ1235" s="44"/>
      <c r="AR1235" s="44"/>
      <c r="AS1235" s="44"/>
      <c r="AT1235" s="44"/>
      <c r="AU1235" s="44"/>
    </row>
    <row r="1236" spans="27:47">
      <c r="AA1236" s="44"/>
      <c r="AB1236" s="44"/>
      <c r="AC1236" s="44"/>
      <c r="AD1236" s="44"/>
      <c r="AE1236" s="44"/>
      <c r="AG1236" s="45"/>
      <c r="AN1236" s="44"/>
      <c r="AO1236" s="44"/>
      <c r="AP1236" s="44"/>
      <c r="AQ1236" s="44"/>
      <c r="AR1236" s="44"/>
      <c r="AS1236" s="44"/>
      <c r="AT1236" s="44"/>
      <c r="AU1236" s="44"/>
    </row>
    <row r="1237" spans="27:47">
      <c r="AA1237" s="44"/>
      <c r="AB1237" s="44"/>
      <c r="AC1237" s="44"/>
      <c r="AD1237" s="44"/>
      <c r="AE1237" s="44"/>
      <c r="AG1237" s="45"/>
      <c r="AN1237" s="44"/>
      <c r="AO1237" s="44"/>
      <c r="AP1237" s="44"/>
      <c r="AQ1237" s="44"/>
      <c r="AR1237" s="44"/>
      <c r="AS1237" s="44"/>
      <c r="AT1237" s="44"/>
      <c r="AU1237" s="44"/>
    </row>
    <row r="1238" spans="27:47">
      <c r="AA1238" s="44"/>
      <c r="AB1238" s="44"/>
      <c r="AC1238" s="44"/>
      <c r="AD1238" s="44"/>
      <c r="AE1238" s="44"/>
      <c r="AG1238" s="45"/>
      <c r="AN1238" s="44"/>
      <c r="AO1238" s="44"/>
      <c r="AP1238" s="44"/>
      <c r="AQ1238" s="44"/>
      <c r="AR1238" s="44"/>
      <c r="AS1238" s="44"/>
      <c r="AT1238" s="44"/>
      <c r="AU1238" s="44"/>
    </row>
    <row r="1239" spans="27:47">
      <c r="AA1239" s="44"/>
      <c r="AB1239" s="44"/>
      <c r="AC1239" s="44"/>
      <c r="AD1239" s="44"/>
      <c r="AE1239" s="44"/>
      <c r="AG1239" s="45"/>
      <c r="AN1239" s="44"/>
      <c r="AO1239" s="44"/>
      <c r="AP1239" s="44"/>
      <c r="AQ1239" s="44"/>
      <c r="AR1239" s="44"/>
      <c r="AS1239" s="44"/>
      <c r="AT1239" s="44"/>
      <c r="AU1239" s="44"/>
    </row>
    <row r="1240" spans="27:47">
      <c r="AA1240" s="44"/>
      <c r="AB1240" s="44"/>
      <c r="AC1240" s="44"/>
      <c r="AD1240" s="44"/>
      <c r="AE1240" s="44"/>
      <c r="AG1240" s="45"/>
      <c r="AN1240" s="44"/>
      <c r="AO1240" s="44"/>
      <c r="AP1240" s="44"/>
      <c r="AQ1240" s="44"/>
      <c r="AR1240" s="44"/>
      <c r="AS1240" s="44"/>
      <c r="AT1240" s="44"/>
      <c r="AU1240" s="44"/>
    </row>
    <row r="1241" spans="27:47">
      <c r="AA1241" s="44"/>
      <c r="AB1241" s="44"/>
      <c r="AC1241" s="44"/>
      <c r="AD1241" s="44"/>
      <c r="AE1241" s="44"/>
      <c r="AG1241" s="45"/>
      <c r="AN1241" s="44"/>
      <c r="AO1241" s="44"/>
      <c r="AP1241" s="44"/>
      <c r="AQ1241" s="44"/>
      <c r="AR1241" s="44"/>
      <c r="AS1241" s="44"/>
      <c r="AT1241" s="44"/>
      <c r="AU1241" s="44"/>
    </row>
    <row r="1242" spans="27:47">
      <c r="AA1242" s="44"/>
      <c r="AB1242" s="44"/>
      <c r="AC1242" s="44"/>
      <c r="AD1242" s="44"/>
      <c r="AE1242" s="44"/>
      <c r="AG1242" s="45"/>
      <c r="AN1242" s="44"/>
      <c r="AO1242" s="44"/>
      <c r="AP1242" s="44"/>
      <c r="AQ1242" s="44"/>
      <c r="AR1242" s="44"/>
      <c r="AS1242" s="44"/>
      <c r="AT1242" s="44"/>
      <c r="AU1242" s="44"/>
    </row>
    <row r="1243" spans="27:47">
      <c r="AA1243" s="44"/>
      <c r="AB1243" s="44"/>
      <c r="AC1243" s="44"/>
      <c r="AD1243" s="44"/>
      <c r="AE1243" s="44"/>
      <c r="AG1243" s="45"/>
      <c r="AN1243" s="44"/>
      <c r="AO1243" s="44"/>
      <c r="AP1243" s="44"/>
      <c r="AQ1243" s="44"/>
      <c r="AR1243" s="44"/>
      <c r="AS1243" s="44"/>
      <c r="AT1243" s="44"/>
      <c r="AU1243" s="44"/>
    </row>
    <row r="1244" spans="27:47">
      <c r="AA1244" s="44"/>
      <c r="AB1244" s="44"/>
      <c r="AC1244" s="44"/>
      <c r="AD1244" s="44"/>
      <c r="AE1244" s="44"/>
      <c r="AG1244" s="45"/>
      <c r="AN1244" s="44"/>
      <c r="AO1244" s="44"/>
      <c r="AP1244" s="44"/>
      <c r="AQ1244" s="44"/>
      <c r="AR1244" s="44"/>
      <c r="AS1244" s="44"/>
      <c r="AT1244" s="44"/>
      <c r="AU1244" s="44"/>
    </row>
    <row r="1245" spans="27:47">
      <c r="AA1245" s="44"/>
      <c r="AB1245" s="44"/>
      <c r="AC1245" s="44"/>
      <c r="AD1245" s="44"/>
      <c r="AE1245" s="44"/>
      <c r="AG1245" s="45"/>
      <c r="AN1245" s="44"/>
      <c r="AO1245" s="44"/>
      <c r="AP1245" s="44"/>
      <c r="AQ1245" s="44"/>
      <c r="AR1245" s="44"/>
      <c r="AS1245" s="44"/>
      <c r="AT1245" s="44"/>
      <c r="AU1245" s="44"/>
    </row>
    <row r="1246" spans="27:47">
      <c r="AA1246" s="44"/>
      <c r="AB1246" s="44"/>
      <c r="AC1246" s="44"/>
      <c r="AD1246" s="44"/>
      <c r="AE1246" s="44"/>
      <c r="AG1246" s="45"/>
      <c r="AN1246" s="44"/>
      <c r="AO1246" s="44"/>
      <c r="AP1246" s="44"/>
      <c r="AQ1246" s="44"/>
      <c r="AR1246" s="44"/>
      <c r="AS1246" s="44"/>
      <c r="AT1246" s="44"/>
      <c r="AU1246" s="44"/>
    </row>
    <row r="1247" spans="27:47">
      <c r="AA1247" s="44"/>
      <c r="AB1247" s="44"/>
      <c r="AC1247" s="44"/>
      <c r="AD1247" s="44"/>
      <c r="AE1247" s="44"/>
      <c r="AG1247" s="45"/>
      <c r="AN1247" s="44"/>
      <c r="AO1247" s="44"/>
      <c r="AP1247" s="44"/>
      <c r="AQ1247" s="44"/>
      <c r="AR1247" s="44"/>
      <c r="AS1247" s="44"/>
      <c r="AT1247" s="44"/>
      <c r="AU1247" s="44"/>
    </row>
    <row r="1248" spans="27:47">
      <c r="AA1248" s="44"/>
      <c r="AB1248" s="44"/>
      <c r="AC1248" s="44"/>
      <c r="AD1248" s="44"/>
      <c r="AE1248" s="44"/>
      <c r="AG1248" s="45"/>
      <c r="AN1248" s="44"/>
      <c r="AO1248" s="44"/>
      <c r="AP1248" s="44"/>
      <c r="AQ1248" s="44"/>
      <c r="AR1248" s="44"/>
      <c r="AS1248" s="44"/>
      <c r="AT1248" s="44"/>
      <c r="AU1248" s="44"/>
    </row>
    <row r="1249" spans="27:64">
      <c r="AA1249" s="44"/>
      <c r="AB1249" s="44"/>
      <c r="AC1249" s="44"/>
      <c r="AD1249" s="44"/>
      <c r="AE1249" s="44"/>
      <c r="AG1249" s="45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  <c r="BF1249" s="44"/>
      <c r="BG1249" s="44"/>
      <c r="BH1249" s="44"/>
      <c r="BI1249" s="44"/>
      <c r="BJ1249" s="44"/>
      <c r="BK1249" s="44"/>
      <c r="BL1249" s="44"/>
    </row>
    <row r="1250" spans="27:64">
      <c r="AA1250" s="44"/>
      <c r="AB1250" s="44"/>
      <c r="AC1250" s="44"/>
      <c r="AD1250" s="44"/>
      <c r="AE1250" s="44"/>
      <c r="AG1250" s="45"/>
      <c r="AN1250" s="44"/>
      <c r="AO1250" s="44"/>
      <c r="AP1250" s="44"/>
      <c r="AQ1250" s="44"/>
      <c r="AR1250" s="44"/>
      <c r="AS1250" s="44"/>
      <c r="AT1250" s="44"/>
      <c r="AU1250" s="44"/>
    </row>
    <row r="1251" spans="27:64">
      <c r="AA1251" s="44"/>
      <c r="AB1251" s="44"/>
      <c r="AC1251" s="44"/>
      <c r="AD1251" s="44"/>
      <c r="AE1251" s="44"/>
      <c r="AG1251" s="45"/>
      <c r="AN1251" s="44"/>
      <c r="AO1251" s="44"/>
      <c r="AP1251" s="44"/>
      <c r="AQ1251" s="44"/>
      <c r="AR1251" s="44"/>
      <c r="AS1251" s="44"/>
      <c r="AT1251" s="44"/>
      <c r="AU1251" s="44"/>
    </row>
    <row r="1252" spans="27:64">
      <c r="AA1252" s="44"/>
      <c r="AB1252" s="44"/>
      <c r="AC1252" s="44"/>
      <c r="AD1252" s="44"/>
      <c r="AE1252" s="44"/>
      <c r="AG1252" s="45"/>
      <c r="AN1252" s="44"/>
      <c r="AO1252" s="44"/>
      <c r="AP1252" s="44"/>
      <c r="AQ1252" s="44"/>
      <c r="AR1252" s="44"/>
      <c r="AS1252" s="44"/>
      <c r="AT1252" s="44"/>
      <c r="AU1252" s="44"/>
    </row>
    <row r="1253" spans="27:64">
      <c r="AA1253" s="44"/>
      <c r="AB1253" s="44"/>
      <c r="AC1253" s="44"/>
      <c r="AD1253" s="44"/>
      <c r="AE1253" s="44"/>
      <c r="AG1253" s="45"/>
      <c r="AN1253" s="44"/>
      <c r="AO1253" s="44"/>
      <c r="AP1253" s="44"/>
      <c r="AQ1253" s="44"/>
      <c r="AR1253" s="44"/>
      <c r="AS1253" s="44"/>
      <c r="AT1253" s="44"/>
      <c r="AU1253" s="44"/>
    </row>
    <row r="1254" spans="27:64">
      <c r="AA1254" s="44"/>
      <c r="AB1254" s="44"/>
      <c r="AC1254" s="44"/>
      <c r="AD1254" s="44"/>
      <c r="AE1254" s="44"/>
      <c r="AG1254" s="45"/>
      <c r="AN1254" s="44"/>
      <c r="AO1254" s="44"/>
      <c r="AP1254" s="44"/>
      <c r="AQ1254" s="44"/>
      <c r="AR1254" s="44"/>
      <c r="AS1254" s="44"/>
      <c r="AT1254" s="44"/>
      <c r="AU1254" s="44"/>
    </row>
    <row r="1255" spans="27:64">
      <c r="AA1255" s="44"/>
      <c r="AB1255" s="44"/>
      <c r="AC1255" s="44"/>
      <c r="AD1255" s="44"/>
      <c r="AE1255" s="44"/>
      <c r="AG1255" s="45"/>
      <c r="AN1255" s="44"/>
      <c r="AO1255" s="44"/>
      <c r="AP1255" s="44"/>
      <c r="AQ1255" s="44"/>
      <c r="AR1255" s="44"/>
      <c r="AS1255" s="44"/>
      <c r="AT1255" s="44"/>
      <c r="AU1255" s="44"/>
    </row>
    <row r="1256" spans="27:64">
      <c r="AA1256" s="44"/>
      <c r="AB1256" s="44"/>
      <c r="AC1256" s="44"/>
      <c r="AD1256" s="44"/>
      <c r="AE1256" s="44"/>
      <c r="AG1256" s="45"/>
      <c r="AN1256" s="44"/>
      <c r="AO1256" s="44"/>
      <c r="AP1256" s="44"/>
      <c r="AQ1256" s="44"/>
      <c r="AR1256" s="44"/>
      <c r="AS1256" s="44"/>
      <c r="AT1256" s="44"/>
      <c r="AU1256" s="44"/>
    </row>
    <row r="1257" spans="27:64">
      <c r="AA1257" s="44"/>
      <c r="AB1257" s="44"/>
      <c r="AC1257" s="44"/>
      <c r="AD1257" s="44"/>
      <c r="AE1257" s="44"/>
      <c r="AG1257" s="45"/>
      <c r="AN1257" s="44"/>
      <c r="AO1257" s="44"/>
      <c r="AP1257" s="44"/>
      <c r="AQ1257" s="44"/>
      <c r="AR1257" s="44"/>
      <c r="AS1257" s="44"/>
      <c r="AT1257" s="44"/>
      <c r="AU1257" s="44"/>
    </row>
    <row r="1258" spans="27:64">
      <c r="AA1258" s="44"/>
      <c r="AB1258" s="44"/>
      <c r="AC1258" s="44"/>
      <c r="AD1258" s="44"/>
      <c r="AE1258" s="44"/>
      <c r="AG1258" s="45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  <c r="BF1258" s="44"/>
      <c r="BG1258" s="44"/>
      <c r="BH1258" s="44"/>
      <c r="BI1258" s="44"/>
      <c r="BJ1258" s="44"/>
      <c r="BK1258" s="44"/>
      <c r="BL1258" s="44"/>
    </row>
    <row r="1259" spans="27:64">
      <c r="AA1259" s="44"/>
      <c r="AB1259" s="44"/>
      <c r="AC1259" s="44"/>
      <c r="AD1259" s="44"/>
      <c r="AE1259" s="44"/>
      <c r="AG1259" s="45"/>
      <c r="AN1259" s="44"/>
      <c r="AO1259" s="44"/>
      <c r="AP1259" s="44"/>
      <c r="AQ1259" s="44"/>
      <c r="AR1259" s="44"/>
      <c r="AS1259" s="44"/>
      <c r="AT1259" s="44"/>
      <c r="AU1259" s="44"/>
    </row>
    <row r="1260" spans="27:64">
      <c r="AA1260" s="44"/>
      <c r="AB1260" s="44"/>
      <c r="AC1260" s="44"/>
      <c r="AD1260" s="44"/>
      <c r="AE1260" s="44"/>
      <c r="AG1260" s="45"/>
      <c r="AN1260" s="44"/>
      <c r="AO1260" s="44"/>
      <c r="AP1260" s="44"/>
      <c r="AQ1260" s="44"/>
      <c r="AR1260" s="44"/>
      <c r="AS1260" s="44"/>
      <c r="AT1260" s="44"/>
      <c r="AU1260" s="44"/>
    </row>
    <row r="1261" spans="27:64">
      <c r="AA1261" s="44"/>
      <c r="AB1261" s="44"/>
      <c r="AC1261" s="44"/>
      <c r="AD1261" s="44"/>
      <c r="AE1261" s="44"/>
      <c r="AG1261" s="45"/>
      <c r="AN1261" s="44"/>
      <c r="AO1261" s="44"/>
      <c r="AP1261" s="44"/>
      <c r="AQ1261" s="44"/>
      <c r="AR1261" s="44"/>
      <c r="AS1261" s="44"/>
      <c r="AT1261" s="44"/>
      <c r="AU1261" s="44"/>
    </row>
    <row r="1262" spans="27:64">
      <c r="AA1262" s="44"/>
      <c r="AB1262" s="44"/>
      <c r="AC1262" s="44"/>
      <c r="AD1262" s="44"/>
      <c r="AE1262" s="44"/>
      <c r="AG1262" s="45"/>
      <c r="AN1262" s="44"/>
      <c r="AO1262" s="44"/>
      <c r="AP1262" s="44"/>
      <c r="AQ1262" s="44"/>
      <c r="AR1262" s="44"/>
      <c r="AS1262" s="44"/>
      <c r="AT1262" s="44"/>
      <c r="AU1262" s="44"/>
    </row>
    <row r="1263" spans="27:64">
      <c r="AA1263" s="44"/>
      <c r="AB1263" s="44"/>
      <c r="AC1263" s="44"/>
      <c r="AD1263" s="44"/>
      <c r="AE1263" s="44"/>
      <c r="AG1263" s="45"/>
      <c r="AN1263" s="44"/>
      <c r="AO1263" s="44"/>
      <c r="AP1263" s="44"/>
      <c r="AQ1263" s="44"/>
      <c r="AR1263" s="44"/>
      <c r="AS1263" s="44"/>
      <c r="AT1263" s="44"/>
      <c r="AU1263" s="44"/>
    </row>
    <row r="1264" spans="27:64">
      <c r="AA1264" s="44"/>
      <c r="AB1264" s="44"/>
      <c r="AC1264" s="44"/>
      <c r="AD1264" s="44"/>
      <c r="AE1264" s="44"/>
      <c r="AG1264" s="45"/>
      <c r="AN1264" s="44"/>
      <c r="AO1264" s="44"/>
      <c r="AP1264" s="44"/>
      <c r="AQ1264" s="44"/>
      <c r="AR1264" s="44"/>
      <c r="AS1264" s="44"/>
      <c r="AT1264" s="44"/>
      <c r="AU1264" s="44"/>
    </row>
    <row r="1265" spans="27:47">
      <c r="AA1265" s="44"/>
      <c r="AB1265" s="44"/>
      <c r="AC1265" s="44"/>
      <c r="AD1265" s="44"/>
      <c r="AE1265" s="44"/>
      <c r="AG1265" s="45"/>
      <c r="AN1265" s="44"/>
      <c r="AO1265" s="44"/>
      <c r="AP1265" s="44"/>
      <c r="AQ1265" s="44"/>
      <c r="AR1265" s="44"/>
      <c r="AS1265" s="44"/>
      <c r="AT1265" s="44"/>
      <c r="AU1265" s="44"/>
    </row>
    <row r="1266" spans="27:47">
      <c r="AA1266" s="44"/>
      <c r="AB1266" s="44"/>
      <c r="AC1266" s="44"/>
      <c r="AD1266" s="44"/>
      <c r="AE1266" s="44"/>
      <c r="AG1266" s="45"/>
      <c r="AN1266" s="44"/>
      <c r="AO1266" s="44"/>
      <c r="AP1266" s="44"/>
      <c r="AQ1266" s="44"/>
      <c r="AR1266" s="44"/>
      <c r="AS1266" s="44"/>
      <c r="AT1266" s="44"/>
      <c r="AU1266" s="44"/>
    </row>
    <row r="1267" spans="27:47">
      <c r="AA1267" s="44"/>
      <c r="AB1267" s="44"/>
      <c r="AC1267" s="44"/>
      <c r="AD1267" s="44"/>
      <c r="AE1267" s="44"/>
      <c r="AG1267" s="45"/>
      <c r="AN1267" s="44"/>
      <c r="AO1267" s="44"/>
      <c r="AP1267" s="44"/>
      <c r="AQ1267" s="44"/>
      <c r="AR1267" s="44"/>
      <c r="AS1267" s="44"/>
      <c r="AT1267" s="44"/>
      <c r="AU1267" s="44"/>
    </row>
    <row r="1268" spans="27:47">
      <c r="AA1268" s="44"/>
      <c r="AB1268" s="44"/>
      <c r="AC1268" s="44"/>
      <c r="AD1268" s="44"/>
      <c r="AE1268" s="44"/>
      <c r="AG1268" s="45"/>
      <c r="AN1268" s="44"/>
      <c r="AO1268" s="44"/>
      <c r="AP1268" s="44"/>
      <c r="AQ1268" s="44"/>
      <c r="AR1268" s="44"/>
      <c r="AS1268" s="44"/>
      <c r="AT1268" s="44"/>
      <c r="AU1268" s="44"/>
    </row>
    <row r="1269" spans="27:47">
      <c r="AA1269" s="44"/>
      <c r="AB1269" s="44"/>
      <c r="AC1269" s="44"/>
      <c r="AD1269" s="44"/>
      <c r="AE1269" s="44"/>
      <c r="AG1269" s="45"/>
      <c r="AN1269" s="44"/>
      <c r="AO1269" s="44"/>
      <c r="AP1269" s="44"/>
      <c r="AQ1269" s="44"/>
      <c r="AR1269" s="44"/>
      <c r="AS1269" s="44"/>
      <c r="AT1269" s="44"/>
      <c r="AU1269" s="44"/>
    </row>
    <row r="1270" spans="27:47">
      <c r="AA1270" s="44"/>
      <c r="AB1270" s="44"/>
      <c r="AC1270" s="44"/>
      <c r="AD1270" s="44"/>
      <c r="AE1270" s="44"/>
      <c r="AG1270" s="45"/>
      <c r="AN1270" s="44"/>
      <c r="AO1270" s="44"/>
      <c r="AP1270" s="44"/>
      <c r="AQ1270" s="44"/>
      <c r="AR1270" s="44"/>
      <c r="AS1270" s="44"/>
      <c r="AT1270" s="44"/>
      <c r="AU1270" s="44"/>
    </row>
    <row r="1271" spans="27:47">
      <c r="AA1271" s="44"/>
      <c r="AB1271" s="44"/>
      <c r="AC1271" s="44"/>
      <c r="AD1271" s="44"/>
      <c r="AE1271" s="44"/>
      <c r="AG1271" s="45"/>
      <c r="AN1271" s="44"/>
      <c r="AO1271" s="44"/>
      <c r="AP1271" s="44"/>
      <c r="AQ1271" s="44"/>
      <c r="AR1271" s="44"/>
      <c r="AS1271" s="44"/>
      <c r="AT1271" s="44"/>
      <c r="AU1271" s="44"/>
    </row>
    <row r="1272" spans="27:47">
      <c r="AA1272" s="44"/>
      <c r="AB1272" s="44"/>
      <c r="AC1272" s="44"/>
      <c r="AD1272" s="44"/>
      <c r="AE1272" s="44"/>
      <c r="AG1272" s="45"/>
      <c r="AN1272" s="44"/>
      <c r="AO1272" s="44"/>
      <c r="AP1272" s="44"/>
      <c r="AQ1272" s="44"/>
      <c r="AR1272" s="44"/>
      <c r="AS1272" s="44"/>
      <c r="AT1272" s="44"/>
      <c r="AU1272" s="44"/>
    </row>
    <row r="1273" spans="27:47">
      <c r="AA1273" s="44"/>
      <c r="AB1273" s="44"/>
      <c r="AC1273" s="44"/>
      <c r="AD1273" s="44"/>
      <c r="AE1273" s="44"/>
      <c r="AG1273" s="45"/>
      <c r="AN1273" s="44"/>
      <c r="AO1273" s="44"/>
      <c r="AP1273" s="44"/>
      <c r="AQ1273" s="44"/>
      <c r="AR1273" s="44"/>
      <c r="AS1273" s="44"/>
      <c r="AT1273" s="44"/>
      <c r="AU1273" s="44"/>
    </row>
    <row r="1274" spans="27:47">
      <c r="AA1274" s="44"/>
      <c r="AB1274" s="44"/>
      <c r="AC1274" s="44"/>
      <c r="AD1274" s="44"/>
      <c r="AE1274" s="44"/>
      <c r="AG1274" s="45"/>
      <c r="AN1274" s="44"/>
      <c r="AO1274" s="44"/>
      <c r="AP1274" s="44"/>
      <c r="AQ1274" s="44"/>
      <c r="AR1274" s="44"/>
      <c r="AS1274" s="44"/>
      <c r="AT1274" s="44"/>
      <c r="AU1274" s="44"/>
    </row>
    <row r="1275" spans="27:47">
      <c r="AA1275" s="44"/>
      <c r="AB1275" s="44"/>
      <c r="AC1275" s="44"/>
      <c r="AD1275" s="44"/>
      <c r="AE1275" s="44"/>
      <c r="AG1275" s="45"/>
      <c r="AN1275" s="44"/>
      <c r="AO1275" s="44"/>
      <c r="AP1275" s="44"/>
      <c r="AQ1275" s="44"/>
      <c r="AR1275" s="44"/>
      <c r="AS1275" s="44"/>
      <c r="AT1275" s="44"/>
      <c r="AU1275" s="44"/>
    </row>
    <row r="1276" spans="27:47">
      <c r="AA1276" s="44"/>
      <c r="AB1276" s="44"/>
      <c r="AC1276" s="44"/>
      <c r="AD1276" s="44"/>
      <c r="AE1276" s="44"/>
      <c r="AG1276" s="45"/>
      <c r="AN1276" s="44"/>
      <c r="AO1276" s="44"/>
      <c r="AP1276" s="44"/>
      <c r="AQ1276" s="44"/>
      <c r="AR1276" s="44"/>
      <c r="AS1276" s="44"/>
      <c r="AT1276" s="44"/>
      <c r="AU1276" s="44"/>
    </row>
    <row r="1277" spans="27:47">
      <c r="AA1277" s="44"/>
      <c r="AB1277" s="44"/>
      <c r="AC1277" s="44"/>
      <c r="AD1277" s="44"/>
      <c r="AE1277" s="44"/>
      <c r="AG1277" s="45"/>
      <c r="AN1277" s="44"/>
      <c r="AO1277" s="44"/>
      <c r="AP1277" s="44"/>
      <c r="AQ1277" s="44"/>
      <c r="AR1277" s="44"/>
      <c r="AS1277" s="44"/>
      <c r="AT1277" s="44"/>
      <c r="AU1277" s="44"/>
    </row>
    <row r="1278" spans="27:47">
      <c r="AA1278" s="44"/>
      <c r="AB1278" s="44"/>
      <c r="AC1278" s="44"/>
      <c r="AD1278" s="44"/>
      <c r="AE1278" s="44"/>
      <c r="AG1278" s="45"/>
      <c r="AN1278" s="44"/>
      <c r="AO1278" s="44"/>
      <c r="AP1278" s="44"/>
      <c r="AQ1278" s="44"/>
      <c r="AR1278" s="44"/>
      <c r="AS1278" s="44"/>
      <c r="AT1278" s="44"/>
      <c r="AU1278" s="44"/>
    </row>
    <row r="1279" spans="27:47">
      <c r="AA1279" s="44"/>
      <c r="AB1279" s="44"/>
      <c r="AC1279" s="44"/>
      <c r="AD1279" s="44"/>
      <c r="AE1279" s="44"/>
      <c r="AG1279" s="45"/>
      <c r="AN1279" s="44"/>
      <c r="AO1279" s="44"/>
      <c r="AP1279" s="44"/>
      <c r="AQ1279" s="44"/>
      <c r="AR1279" s="44"/>
      <c r="AS1279" s="44"/>
      <c r="AT1279" s="44"/>
      <c r="AU1279" s="44"/>
    </row>
    <row r="1280" spans="27:47">
      <c r="AA1280" s="44"/>
      <c r="AB1280" s="44"/>
      <c r="AC1280" s="44"/>
      <c r="AD1280" s="44"/>
      <c r="AE1280" s="44"/>
      <c r="AG1280" s="45"/>
      <c r="AN1280" s="44"/>
      <c r="AO1280" s="44"/>
      <c r="AP1280" s="44"/>
      <c r="AQ1280" s="44"/>
      <c r="AR1280" s="44"/>
      <c r="AS1280" s="44"/>
      <c r="AT1280" s="44"/>
      <c r="AU1280" s="44"/>
    </row>
    <row r="1281" spans="27:64">
      <c r="AA1281" s="44"/>
      <c r="AB1281" s="44"/>
      <c r="AC1281" s="44"/>
      <c r="AD1281" s="44"/>
      <c r="AE1281" s="44"/>
      <c r="AG1281" s="45"/>
      <c r="AN1281" s="44"/>
      <c r="AO1281" s="44"/>
      <c r="AP1281" s="44"/>
      <c r="AQ1281" s="44"/>
      <c r="AR1281" s="44"/>
      <c r="AS1281" s="44"/>
      <c r="AT1281" s="44"/>
      <c r="AU1281" s="44"/>
    </row>
    <row r="1282" spans="27:64">
      <c r="AA1282" s="44"/>
      <c r="AB1282" s="44"/>
      <c r="AC1282" s="44"/>
      <c r="AD1282" s="44"/>
      <c r="AE1282" s="44"/>
      <c r="AG1282" s="45"/>
      <c r="AN1282" s="44"/>
      <c r="AO1282" s="44"/>
      <c r="AP1282" s="44"/>
      <c r="AQ1282" s="44"/>
      <c r="AR1282" s="44"/>
      <c r="AS1282" s="44"/>
      <c r="AT1282" s="44"/>
      <c r="AU1282" s="44"/>
    </row>
    <row r="1283" spans="27:64">
      <c r="AA1283" s="44"/>
      <c r="AB1283" s="44"/>
      <c r="AC1283" s="44"/>
      <c r="AD1283" s="44"/>
      <c r="AE1283" s="44"/>
      <c r="AG1283" s="45"/>
      <c r="AN1283" s="44"/>
      <c r="AO1283" s="44"/>
      <c r="AP1283" s="44"/>
      <c r="AQ1283" s="44"/>
      <c r="AR1283" s="44"/>
      <c r="AS1283" s="44"/>
      <c r="AT1283" s="44"/>
      <c r="AU1283" s="44"/>
    </row>
    <row r="1284" spans="27:64">
      <c r="AA1284" s="44"/>
      <c r="AB1284" s="44"/>
      <c r="AC1284" s="44"/>
      <c r="AD1284" s="44"/>
      <c r="AE1284" s="44"/>
      <c r="AG1284" s="45"/>
      <c r="AN1284" s="44"/>
      <c r="AO1284" s="44"/>
      <c r="AP1284" s="44"/>
      <c r="AQ1284" s="44"/>
      <c r="AR1284" s="44"/>
      <c r="AS1284" s="44"/>
      <c r="AT1284" s="44"/>
      <c r="AU1284" s="44"/>
    </row>
    <row r="1285" spans="27:64">
      <c r="AA1285" s="44"/>
      <c r="AB1285" s="44"/>
      <c r="AC1285" s="44"/>
      <c r="AD1285" s="44"/>
      <c r="AE1285" s="44"/>
      <c r="AG1285" s="45"/>
      <c r="AN1285" s="44"/>
      <c r="AO1285" s="44"/>
      <c r="AP1285" s="44"/>
      <c r="AQ1285" s="44"/>
      <c r="AR1285" s="44"/>
      <c r="AS1285" s="44"/>
      <c r="AT1285" s="44"/>
      <c r="AU1285" s="44"/>
    </row>
    <row r="1286" spans="27:64">
      <c r="AA1286" s="44"/>
      <c r="AB1286" s="44"/>
      <c r="AC1286" s="44"/>
      <c r="AD1286" s="44"/>
      <c r="AE1286" s="44"/>
      <c r="AG1286" s="45"/>
      <c r="AN1286" s="44"/>
      <c r="AO1286" s="44"/>
      <c r="AP1286" s="44"/>
      <c r="AQ1286" s="44"/>
      <c r="AR1286" s="44"/>
      <c r="AS1286" s="44"/>
      <c r="AT1286" s="44"/>
      <c r="AU1286" s="44"/>
    </row>
    <row r="1287" spans="27:64">
      <c r="AA1287" s="44"/>
      <c r="AB1287" s="44"/>
      <c r="AC1287" s="44"/>
      <c r="AD1287" s="44"/>
      <c r="AE1287" s="44"/>
      <c r="AG1287" s="45"/>
      <c r="AN1287" s="44"/>
      <c r="AO1287" s="44"/>
      <c r="AP1287" s="44"/>
      <c r="AQ1287" s="44"/>
      <c r="AR1287" s="44"/>
      <c r="AS1287" s="44"/>
      <c r="AT1287" s="44"/>
      <c r="AU1287" s="44"/>
    </row>
    <row r="1288" spans="27:64">
      <c r="AA1288" s="44"/>
      <c r="AB1288" s="44"/>
      <c r="AC1288" s="44"/>
      <c r="AD1288" s="44"/>
      <c r="AE1288" s="44"/>
      <c r="AG1288" s="45"/>
      <c r="AN1288" s="44"/>
      <c r="AO1288" s="44"/>
      <c r="AP1288" s="44"/>
      <c r="AQ1288" s="44"/>
      <c r="AR1288" s="44"/>
      <c r="AS1288" s="44"/>
      <c r="AT1288" s="44"/>
      <c r="AU1288" s="44"/>
    </row>
    <row r="1289" spans="27:64">
      <c r="AA1289" s="44"/>
      <c r="AB1289" s="44"/>
      <c r="AC1289" s="44"/>
      <c r="AD1289" s="44"/>
      <c r="AE1289" s="44"/>
      <c r="AG1289" s="45"/>
      <c r="AN1289" s="44"/>
      <c r="AO1289" s="44"/>
      <c r="AP1289" s="44"/>
      <c r="AQ1289" s="44"/>
      <c r="AR1289" s="44"/>
      <c r="AS1289" s="44"/>
      <c r="AT1289" s="44"/>
      <c r="AU1289" s="44"/>
    </row>
    <row r="1290" spans="27:64">
      <c r="AA1290" s="44"/>
      <c r="AB1290" s="44"/>
      <c r="AC1290" s="44"/>
      <c r="AD1290" s="44"/>
      <c r="AE1290" s="44"/>
      <c r="AG1290" s="45"/>
      <c r="AN1290" s="44"/>
      <c r="AO1290" s="44"/>
      <c r="AP1290" s="44"/>
      <c r="AQ1290" s="44"/>
      <c r="AR1290" s="44"/>
      <c r="AS1290" s="44"/>
      <c r="AT1290" s="44"/>
      <c r="AU1290" s="44"/>
    </row>
    <row r="1291" spans="27:64">
      <c r="AA1291" s="44"/>
      <c r="AB1291" s="44"/>
      <c r="AC1291" s="44"/>
      <c r="AD1291" s="44"/>
      <c r="AE1291" s="44"/>
      <c r="AG1291" s="45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  <c r="BF1291" s="44"/>
      <c r="BG1291" s="44"/>
      <c r="BH1291" s="44"/>
      <c r="BI1291" s="44"/>
      <c r="BJ1291" s="44"/>
      <c r="BK1291" s="44"/>
      <c r="BL1291" s="44"/>
    </row>
    <row r="1292" spans="27:64">
      <c r="AA1292" s="44"/>
      <c r="AB1292" s="44"/>
      <c r="AC1292" s="44"/>
      <c r="AD1292" s="44"/>
      <c r="AE1292" s="44"/>
      <c r="AG1292" s="45"/>
      <c r="AN1292" s="44"/>
      <c r="AO1292" s="44"/>
      <c r="AP1292" s="44"/>
      <c r="AQ1292" s="44"/>
      <c r="AR1292" s="44"/>
      <c r="AS1292" s="44"/>
      <c r="AT1292" s="44"/>
      <c r="AU1292" s="44"/>
    </row>
    <row r="1293" spans="27:64">
      <c r="AA1293" s="44"/>
      <c r="AB1293" s="44"/>
      <c r="AC1293" s="44"/>
      <c r="AD1293" s="44"/>
      <c r="AE1293" s="44"/>
      <c r="AG1293" s="45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  <c r="BF1293" s="44"/>
      <c r="BG1293" s="44"/>
      <c r="BH1293" s="44"/>
      <c r="BI1293" s="44"/>
      <c r="BJ1293" s="44"/>
      <c r="BK1293" s="44"/>
      <c r="BL1293" s="44"/>
    </row>
    <row r="1294" spans="27:64">
      <c r="AA1294" s="44"/>
      <c r="AB1294" s="44"/>
      <c r="AC1294" s="44"/>
      <c r="AD1294" s="44"/>
      <c r="AE1294" s="44"/>
      <c r="AG1294" s="45"/>
      <c r="AN1294" s="44"/>
      <c r="AO1294" s="44"/>
      <c r="AP1294" s="44"/>
      <c r="AQ1294" s="44"/>
      <c r="AR1294" s="44"/>
      <c r="AS1294" s="44"/>
      <c r="AT1294" s="44"/>
      <c r="AU1294" s="44"/>
    </row>
    <row r="1295" spans="27:64">
      <c r="AA1295" s="44"/>
      <c r="AB1295" s="44"/>
      <c r="AC1295" s="44"/>
      <c r="AD1295" s="44"/>
      <c r="AE1295" s="44"/>
      <c r="AG1295" s="45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19"/>
      <c r="AX1295" s="106"/>
    </row>
    <row r="1296" spans="27:64">
      <c r="AA1296" s="44"/>
      <c r="AB1296" s="44"/>
      <c r="AC1296" s="44"/>
      <c r="AD1296" s="44"/>
      <c r="AE1296" s="44"/>
      <c r="AG1296" s="45"/>
      <c r="AN1296" s="44"/>
      <c r="AO1296" s="44"/>
      <c r="AP1296" s="44"/>
      <c r="AQ1296" s="44"/>
      <c r="AR1296" s="44"/>
      <c r="AS1296" s="44"/>
      <c r="AT1296" s="44"/>
      <c r="AU1296" s="44"/>
    </row>
    <row r="1297" spans="27:64">
      <c r="AA1297" s="44"/>
      <c r="AB1297" s="44"/>
      <c r="AC1297" s="44"/>
      <c r="AD1297" s="44"/>
      <c r="AE1297" s="44"/>
      <c r="AG1297" s="45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  <c r="BF1297" s="44"/>
      <c r="BG1297" s="44"/>
      <c r="BH1297" s="44"/>
      <c r="BI1297" s="44"/>
      <c r="BJ1297" s="44"/>
      <c r="BK1297" s="44"/>
      <c r="BL1297" s="44"/>
    </row>
    <row r="1298" spans="27:64">
      <c r="AA1298" s="44"/>
      <c r="AB1298" s="44"/>
      <c r="AC1298" s="44"/>
      <c r="AD1298" s="44"/>
      <c r="AE1298" s="44"/>
      <c r="AG1298" s="45"/>
      <c r="AN1298" s="44"/>
      <c r="AO1298" s="44"/>
      <c r="AP1298" s="44"/>
      <c r="AQ1298" s="44"/>
      <c r="AR1298" s="44"/>
      <c r="AS1298" s="44"/>
      <c r="AT1298" s="44"/>
      <c r="AU1298" s="44"/>
    </row>
    <row r="1299" spans="27:64">
      <c r="AA1299" s="44"/>
      <c r="AB1299" s="44"/>
      <c r="AC1299" s="44"/>
      <c r="AD1299" s="44"/>
      <c r="AE1299" s="44"/>
      <c r="AG1299" s="45"/>
      <c r="AN1299" s="44"/>
      <c r="AO1299" s="44"/>
      <c r="AP1299" s="44"/>
      <c r="AQ1299" s="44"/>
      <c r="AR1299" s="44"/>
      <c r="AS1299" s="44"/>
      <c r="AT1299" s="44"/>
      <c r="AU1299" s="44"/>
    </row>
    <row r="1300" spans="27:64">
      <c r="AA1300" s="44"/>
      <c r="AB1300" s="44"/>
      <c r="AC1300" s="44"/>
      <c r="AD1300" s="44"/>
      <c r="AE1300" s="44"/>
      <c r="AG1300" s="45"/>
      <c r="AN1300" s="44"/>
      <c r="AO1300" s="44"/>
      <c r="AP1300" s="44"/>
      <c r="AQ1300" s="44"/>
      <c r="AR1300" s="44"/>
      <c r="AS1300" s="44"/>
      <c r="AT1300" s="44"/>
      <c r="AU1300" s="44"/>
    </row>
    <row r="1301" spans="27:64">
      <c r="AA1301" s="44"/>
      <c r="AB1301" s="44"/>
      <c r="AC1301" s="44"/>
      <c r="AD1301" s="44"/>
      <c r="AE1301" s="44"/>
      <c r="AG1301" s="45"/>
      <c r="AN1301" s="44"/>
      <c r="AO1301" s="44"/>
      <c r="AP1301" s="44"/>
      <c r="AQ1301" s="44"/>
      <c r="AR1301" s="44"/>
      <c r="AS1301" s="44"/>
      <c r="AT1301" s="44"/>
      <c r="AU1301" s="44"/>
      <c r="AV1301" s="44"/>
    </row>
    <row r="1302" spans="27:64">
      <c r="AA1302" s="44"/>
      <c r="AB1302" s="44"/>
      <c r="AC1302" s="44"/>
      <c r="AD1302" s="44"/>
      <c r="AE1302" s="44"/>
      <c r="AG1302" s="45"/>
      <c r="AN1302" s="44"/>
      <c r="AO1302" s="44"/>
      <c r="AP1302" s="44"/>
      <c r="AQ1302" s="44"/>
      <c r="AR1302" s="44"/>
      <c r="AS1302" s="44"/>
      <c r="AT1302" s="44"/>
      <c r="AU1302" s="44"/>
    </row>
    <row r="1303" spans="27:64">
      <c r="AA1303" s="44"/>
      <c r="AB1303" s="44"/>
      <c r="AC1303" s="44"/>
      <c r="AD1303" s="44"/>
      <c r="AE1303" s="44"/>
      <c r="AG1303" s="45"/>
      <c r="AN1303" s="44"/>
      <c r="AO1303" s="44"/>
      <c r="AP1303" s="44"/>
      <c r="AQ1303" s="44"/>
      <c r="AR1303" s="44"/>
      <c r="AS1303" s="44"/>
      <c r="AT1303" s="44"/>
      <c r="AU1303" s="44"/>
    </row>
    <row r="1304" spans="27:64">
      <c r="AA1304" s="44"/>
      <c r="AB1304" s="44"/>
      <c r="AC1304" s="44"/>
      <c r="AD1304" s="44"/>
      <c r="AE1304" s="44"/>
      <c r="AG1304" s="45"/>
      <c r="AN1304" s="44"/>
      <c r="AO1304" s="44"/>
      <c r="AP1304" s="44"/>
      <c r="AQ1304" s="44"/>
      <c r="AR1304" s="44"/>
      <c r="AS1304" s="44"/>
      <c r="AT1304" s="44"/>
      <c r="AU1304" s="44"/>
    </row>
    <row r="1305" spans="27:64">
      <c r="AA1305" s="44"/>
      <c r="AB1305" s="44"/>
      <c r="AC1305" s="44"/>
      <c r="AD1305" s="44"/>
      <c r="AE1305" s="44"/>
      <c r="AG1305" s="45"/>
      <c r="AN1305" s="44"/>
      <c r="AO1305" s="44"/>
      <c r="AP1305" s="44"/>
      <c r="AQ1305" s="44"/>
      <c r="AR1305" s="44"/>
      <c r="AS1305" s="44"/>
      <c r="AT1305" s="44"/>
      <c r="AU1305" s="44"/>
    </row>
    <row r="1306" spans="27:64">
      <c r="AA1306" s="44"/>
      <c r="AB1306" s="44"/>
      <c r="AC1306" s="44"/>
      <c r="AD1306" s="44"/>
      <c r="AE1306" s="44"/>
      <c r="AG1306" s="45"/>
      <c r="AN1306" s="44"/>
      <c r="AO1306" s="44"/>
      <c r="AP1306" s="44"/>
      <c r="AQ1306" s="44"/>
      <c r="AR1306" s="44"/>
      <c r="AS1306" s="44"/>
      <c r="AT1306" s="44"/>
      <c r="AU1306" s="44"/>
    </row>
    <row r="1307" spans="27:64">
      <c r="AA1307" s="44"/>
      <c r="AB1307" s="44"/>
      <c r="AC1307" s="44"/>
      <c r="AD1307" s="44"/>
      <c r="AE1307" s="44"/>
      <c r="AG1307" s="45"/>
      <c r="AN1307" s="44"/>
      <c r="AO1307" s="44"/>
      <c r="AP1307" s="44"/>
      <c r="AQ1307" s="44"/>
      <c r="AR1307" s="44"/>
      <c r="AS1307" s="44"/>
      <c r="AT1307" s="44"/>
      <c r="AU1307" s="44"/>
    </row>
    <row r="1308" spans="27:64">
      <c r="AA1308" s="44"/>
      <c r="AB1308" s="44"/>
      <c r="AC1308" s="44"/>
      <c r="AD1308" s="44"/>
      <c r="AE1308" s="44"/>
      <c r="AG1308" s="45"/>
      <c r="AN1308" s="44"/>
      <c r="AO1308" s="44"/>
      <c r="AP1308" s="44"/>
      <c r="AQ1308" s="44"/>
      <c r="AR1308" s="44"/>
      <c r="AS1308" s="44"/>
      <c r="AT1308" s="44"/>
      <c r="AU1308" s="44"/>
    </row>
    <row r="1309" spans="27:64">
      <c r="AA1309" s="44"/>
      <c r="AB1309" s="44"/>
      <c r="AC1309" s="44"/>
      <c r="AD1309" s="44"/>
      <c r="AE1309" s="44"/>
      <c r="AG1309" s="45"/>
      <c r="AN1309" s="44"/>
      <c r="AO1309" s="44"/>
      <c r="AP1309" s="44"/>
      <c r="AQ1309" s="44"/>
      <c r="AR1309" s="44"/>
      <c r="AS1309" s="44"/>
      <c r="AT1309" s="44"/>
      <c r="AU1309" s="44"/>
    </row>
    <row r="1310" spans="27:64">
      <c r="AA1310" s="44"/>
      <c r="AB1310" s="44"/>
      <c r="AC1310" s="44"/>
      <c r="AD1310" s="44"/>
      <c r="AE1310" s="44"/>
      <c r="AG1310" s="45"/>
      <c r="AN1310" s="44"/>
      <c r="AO1310" s="44"/>
      <c r="AP1310" s="44"/>
      <c r="AQ1310" s="44"/>
      <c r="AR1310" s="44"/>
      <c r="AS1310" s="44"/>
      <c r="AT1310" s="44"/>
      <c r="AU1310" s="44"/>
    </row>
    <row r="1311" spans="27:64">
      <c r="AA1311" s="44"/>
      <c r="AB1311" s="44"/>
      <c r="AC1311" s="44"/>
      <c r="AD1311" s="44"/>
      <c r="AE1311" s="44"/>
      <c r="AG1311" s="45"/>
      <c r="AN1311" s="44"/>
      <c r="AO1311" s="44"/>
      <c r="AP1311" s="44"/>
      <c r="AQ1311" s="44"/>
      <c r="AR1311" s="44"/>
      <c r="AS1311" s="44"/>
      <c r="AT1311" s="44"/>
      <c r="AU1311" s="44"/>
    </row>
    <row r="1312" spans="27:64">
      <c r="AA1312" s="44"/>
      <c r="AB1312" s="44"/>
      <c r="AC1312" s="44"/>
      <c r="AD1312" s="44"/>
      <c r="AE1312" s="44"/>
      <c r="AG1312" s="45"/>
      <c r="AN1312" s="44"/>
      <c r="AO1312" s="44"/>
      <c r="AP1312" s="44"/>
      <c r="AQ1312" s="44"/>
      <c r="AR1312" s="44"/>
      <c r="AS1312" s="44"/>
      <c r="AT1312" s="44"/>
      <c r="AU1312" s="44"/>
    </row>
    <row r="1313" spans="27:64">
      <c r="AA1313" s="44"/>
      <c r="AB1313" s="44"/>
      <c r="AC1313" s="44"/>
      <c r="AD1313" s="44"/>
      <c r="AE1313" s="44"/>
      <c r="AG1313" s="45"/>
      <c r="AN1313" s="44"/>
      <c r="AO1313" s="44"/>
      <c r="AP1313" s="44"/>
      <c r="AQ1313" s="44"/>
      <c r="AR1313" s="44"/>
      <c r="AS1313" s="44"/>
      <c r="AT1313" s="44"/>
      <c r="AU1313" s="44"/>
    </row>
    <row r="1314" spans="27:64">
      <c r="AA1314" s="44"/>
      <c r="AB1314" s="44"/>
      <c r="AC1314" s="44"/>
      <c r="AD1314" s="44"/>
      <c r="AE1314" s="44"/>
      <c r="AG1314" s="45"/>
      <c r="AN1314" s="44"/>
      <c r="AO1314" s="44"/>
      <c r="AP1314" s="44"/>
      <c r="AQ1314" s="44"/>
      <c r="AR1314" s="44"/>
      <c r="AS1314" s="44"/>
      <c r="AT1314" s="44"/>
      <c r="AU1314" s="44"/>
    </row>
    <row r="1315" spans="27:64">
      <c r="AA1315" s="44"/>
      <c r="AB1315" s="44"/>
      <c r="AC1315" s="44"/>
      <c r="AD1315" s="44"/>
      <c r="AE1315" s="44"/>
      <c r="AG1315" s="45"/>
      <c r="AN1315" s="44"/>
      <c r="AO1315" s="44"/>
      <c r="AP1315" s="44"/>
      <c r="AQ1315" s="44"/>
      <c r="AR1315" s="44"/>
      <c r="AS1315" s="44"/>
      <c r="AT1315" s="44"/>
      <c r="AU1315" s="44"/>
    </row>
    <row r="1316" spans="27:64">
      <c r="AA1316" s="44"/>
      <c r="AB1316" s="44"/>
      <c r="AC1316" s="44"/>
      <c r="AD1316" s="44"/>
      <c r="AE1316" s="44"/>
      <c r="AG1316" s="45"/>
      <c r="AN1316" s="44"/>
      <c r="AO1316" s="44"/>
      <c r="AP1316" s="44"/>
      <c r="AQ1316" s="44"/>
      <c r="AR1316" s="44"/>
      <c r="AS1316" s="44"/>
      <c r="AT1316" s="44"/>
      <c r="AU1316" s="44"/>
    </row>
    <row r="1317" spans="27:64">
      <c r="AA1317" s="44"/>
      <c r="AB1317" s="44"/>
      <c r="AC1317" s="44"/>
      <c r="AD1317" s="44"/>
      <c r="AE1317" s="44"/>
      <c r="AG1317" s="45"/>
      <c r="AN1317" s="44"/>
      <c r="AO1317" s="44"/>
      <c r="AP1317" s="44"/>
      <c r="AQ1317" s="44"/>
      <c r="AR1317" s="44"/>
      <c r="AS1317" s="44"/>
      <c r="AT1317" s="44"/>
      <c r="AU1317" s="44"/>
    </row>
    <row r="1318" spans="27:64">
      <c r="AA1318" s="44"/>
      <c r="AB1318" s="44"/>
      <c r="AC1318" s="44"/>
      <c r="AD1318" s="44"/>
      <c r="AE1318" s="44"/>
      <c r="AG1318" s="45"/>
      <c r="AN1318" s="44"/>
      <c r="AO1318" s="44"/>
      <c r="AP1318" s="44"/>
      <c r="AQ1318" s="44"/>
      <c r="AR1318" s="44"/>
      <c r="AS1318" s="44"/>
      <c r="AT1318" s="44"/>
      <c r="AU1318" s="44"/>
    </row>
    <row r="1319" spans="27:64">
      <c r="AA1319" s="44"/>
      <c r="AB1319" s="44"/>
      <c r="AC1319" s="44"/>
      <c r="AD1319" s="44"/>
      <c r="AE1319" s="44"/>
      <c r="AG1319" s="45"/>
      <c r="AN1319" s="44"/>
      <c r="AO1319" s="44"/>
      <c r="AP1319" s="44"/>
      <c r="AQ1319" s="44"/>
      <c r="AR1319" s="44"/>
      <c r="AS1319" s="44"/>
      <c r="AT1319" s="44"/>
      <c r="AU1319" s="44"/>
    </row>
    <row r="1320" spans="27:64">
      <c r="AA1320" s="44"/>
      <c r="AB1320" s="44"/>
      <c r="AC1320" s="44"/>
      <c r="AD1320" s="44"/>
      <c r="AE1320" s="44"/>
      <c r="AG1320" s="45"/>
      <c r="AN1320" s="44"/>
      <c r="AO1320" s="44"/>
      <c r="AP1320" s="44"/>
      <c r="AQ1320" s="44"/>
      <c r="AR1320" s="44"/>
      <c r="AS1320" s="44"/>
      <c r="AT1320" s="44"/>
      <c r="AU1320" s="44"/>
    </row>
    <row r="1321" spans="27:64">
      <c r="AA1321" s="44"/>
      <c r="AB1321" s="44"/>
      <c r="AC1321" s="44"/>
      <c r="AD1321" s="44"/>
      <c r="AE1321" s="44"/>
      <c r="AG1321" s="45"/>
      <c r="AN1321" s="44"/>
      <c r="AO1321" s="44"/>
      <c r="AP1321" s="44"/>
      <c r="AQ1321" s="44"/>
      <c r="AR1321" s="44"/>
      <c r="AS1321" s="44"/>
      <c r="AT1321" s="44"/>
      <c r="AU1321" s="44"/>
    </row>
    <row r="1322" spans="27:64">
      <c r="AA1322" s="44"/>
      <c r="AB1322" s="44"/>
      <c r="AC1322" s="44"/>
      <c r="AD1322" s="44"/>
      <c r="AE1322" s="44"/>
      <c r="AG1322" s="45"/>
      <c r="AN1322" s="44"/>
      <c r="AO1322" s="44"/>
      <c r="AP1322" s="44"/>
      <c r="AQ1322" s="44"/>
      <c r="AR1322" s="44"/>
      <c r="AS1322" s="44"/>
      <c r="AT1322" s="44"/>
      <c r="AU1322" s="44"/>
    </row>
    <row r="1323" spans="27:64">
      <c r="AA1323" s="44"/>
      <c r="AB1323" s="44"/>
      <c r="AC1323" s="44"/>
      <c r="AD1323" s="44"/>
      <c r="AE1323" s="44"/>
      <c r="AG1323" s="45"/>
      <c r="AN1323" s="44"/>
      <c r="AO1323" s="44"/>
      <c r="AP1323" s="44"/>
      <c r="AQ1323" s="44"/>
      <c r="AR1323" s="44"/>
      <c r="AS1323" s="44"/>
      <c r="AT1323" s="44"/>
      <c r="AU1323" s="44"/>
    </row>
    <row r="1324" spans="27:64">
      <c r="AA1324" s="44"/>
      <c r="AB1324" s="44"/>
      <c r="AC1324" s="44"/>
      <c r="AD1324" s="44"/>
      <c r="AE1324" s="44"/>
      <c r="AG1324" s="45"/>
      <c r="AN1324" s="44"/>
      <c r="AO1324" s="44"/>
      <c r="AP1324" s="44"/>
      <c r="AQ1324" s="44"/>
      <c r="AR1324" s="44"/>
      <c r="AS1324" s="44"/>
      <c r="AT1324" s="44"/>
      <c r="AU1324" s="44"/>
    </row>
    <row r="1325" spans="27:64">
      <c r="AA1325" s="44"/>
      <c r="AB1325" s="44"/>
      <c r="AC1325" s="44"/>
      <c r="AD1325" s="44"/>
      <c r="AE1325" s="44"/>
      <c r="AG1325" s="45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  <c r="BF1325" s="44"/>
      <c r="BG1325" s="44"/>
      <c r="BH1325" s="44"/>
      <c r="BI1325" s="44"/>
      <c r="BJ1325" s="44"/>
      <c r="BK1325" s="44"/>
      <c r="BL1325" s="44"/>
    </row>
    <row r="1326" spans="27:64">
      <c r="AA1326" s="44"/>
      <c r="AB1326" s="44"/>
      <c r="AC1326" s="44"/>
      <c r="AD1326" s="44"/>
      <c r="AE1326" s="44"/>
      <c r="AG1326" s="45"/>
      <c r="AN1326" s="44"/>
      <c r="AO1326" s="44"/>
      <c r="AP1326" s="44"/>
      <c r="AQ1326" s="44"/>
      <c r="AR1326" s="44"/>
      <c r="AS1326" s="44"/>
      <c r="AT1326" s="44"/>
      <c r="AU1326" s="44"/>
    </row>
    <row r="1327" spans="27:64">
      <c r="AA1327" s="44"/>
      <c r="AB1327" s="44"/>
      <c r="AC1327" s="44"/>
      <c r="AD1327" s="44"/>
      <c r="AE1327" s="44"/>
      <c r="AG1327" s="45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  <c r="BF1327" s="44"/>
      <c r="BG1327" s="44"/>
      <c r="BH1327" s="44"/>
      <c r="BI1327" s="44"/>
      <c r="BJ1327" s="44"/>
      <c r="BK1327" s="44"/>
      <c r="BL1327" s="44"/>
    </row>
    <row r="1328" spans="27:64">
      <c r="AA1328" s="44"/>
      <c r="AB1328" s="44"/>
      <c r="AC1328" s="44"/>
      <c r="AD1328" s="44"/>
      <c r="AE1328" s="44"/>
      <c r="AG1328" s="45"/>
      <c r="AN1328" s="44"/>
      <c r="AO1328" s="44"/>
      <c r="AP1328" s="44"/>
      <c r="AQ1328" s="44"/>
      <c r="AR1328" s="44"/>
      <c r="AS1328" s="44"/>
      <c r="AT1328" s="44"/>
      <c r="AU1328" s="44"/>
    </row>
    <row r="1329" spans="27:64">
      <c r="AA1329" s="44"/>
      <c r="AB1329" s="44"/>
      <c r="AC1329" s="44"/>
      <c r="AD1329" s="44"/>
      <c r="AE1329" s="44"/>
      <c r="AG1329" s="45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  <c r="BF1329" s="44"/>
      <c r="BG1329" s="44"/>
      <c r="BH1329" s="44"/>
      <c r="BI1329" s="44"/>
      <c r="BJ1329" s="44"/>
      <c r="BK1329" s="44"/>
      <c r="BL1329" s="44"/>
    </row>
    <row r="1330" spans="27:64">
      <c r="AA1330" s="44"/>
      <c r="AB1330" s="44"/>
      <c r="AC1330" s="44"/>
      <c r="AD1330" s="44"/>
      <c r="AE1330" s="44"/>
      <c r="AG1330" s="45"/>
      <c r="AN1330" s="44"/>
      <c r="AO1330" s="44"/>
      <c r="AP1330" s="44"/>
      <c r="AQ1330" s="44"/>
      <c r="AR1330" s="44"/>
      <c r="AS1330" s="44"/>
      <c r="AT1330" s="44"/>
      <c r="AU1330" s="44"/>
    </row>
    <row r="1331" spans="27:64">
      <c r="AA1331" s="44"/>
      <c r="AB1331" s="44"/>
      <c r="AC1331" s="44"/>
      <c r="AD1331" s="44"/>
      <c r="AE1331" s="44"/>
      <c r="AG1331" s="45"/>
      <c r="AN1331" s="44"/>
      <c r="AO1331" s="44"/>
      <c r="AP1331" s="44"/>
      <c r="AQ1331" s="44"/>
      <c r="AR1331" s="44"/>
      <c r="AS1331" s="44"/>
      <c r="AT1331" s="44"/>
      <c r="AU1331" s="44"/>
    </row>
    <row r="1332" spans="27:64">
      <c r="AA1332" s="44"/>
      <c r="AB1332" s="44"/>
      <c r="AC1332" s="44"/>
      <c r="AD1332" s="44"/>
      <c r="AE1332" s="44"/>
      <c r="AG1332" s="45"/>
      <c r="AN1332" s="44"/>
      <c r="AO1332" s="44"/>
      <c r="AP1332" s="44"/>
      <c r="AQ1332" s="44"/>
      <c r="AR1332" s="44"/>
      <c r="AS1332" s="44"/>
      <c r="AT1332" s="44"/>
      <c r="AU1332" s="44"/>
    </row>
    <row r="1333" spans="27:64">
      <c r="AA1333" s="44"/>
      <c r="AB1333" s="44"/>
      <c r="AC1333" s="44"/>
      <c r="AD1333" s="44"/>
      <c r="AE1333" s="44"/>
      <c r="AG1333" s="45"/>
      <c r="AN1333" s="44"/>
      <c r="AO1333" s="44"/>
      <c r="AP1333" s="44"/>
      <c r="AQ1333" s="44"/>
      <c r="AR1333" s="44"/>
      <c r="AS1333" s="44"/>
      <c r="AT1333" s="44"/>
      <c r="AU1333" s="44"/>
    </row>
    <row r="1334" spans="27:64">
      <c r="AA1334" s="44"/>
      <c r="AB1334" s="44"/>
      <c r="AC1334" s="44"/>
      <c r="AD1334" s="44"/>
      <c r="AE1334" s="44"/>
      <c r="AG1334" s="45"/>
      <c r="AN1334" s="44"/>
      <c r="AO1334" s="44"/>
      <c r="AP1334" s="44"/>
      <c r="AQ1334" s="44"/>
      <c r="AR1334" s="44"/>
      <c r="AS1334" s="44"/>
      <c r="AT1334" s="44"/>
      <c r="AU1334" s="44"/>
    </row>
    <row r="1335" spans="27:64">
      <c r="AA1335" s="44"/>
      <c r="AB1335" s="44"/>
      <c r="AC1335" s="44"/>
      <c r="AD1335" s="44"/>
      <c r="AE1335" s="44"/>
      <c r="AG1335" s="45"/>
      <c r="AN1335" s="44"/>
      <c r="AO1335" s="44"/>
      <c r="AP1335" s="44"/>
      <c r="AQ1335" s="44"/>
      <c r="AR1335" s="44"/>
      <c r="AS1335" s="44"/>
      <c r="AT1335" s="44"/>
      <c r="AU1335" s="44"/>
    </row>
    <row r="1336" spans="27:64">
      <c r="AA1336" s="44"/>
      <c r="AB1336" s="44"/>
      <c r="AC1336" s="44"/>
      <c r="AD1336" s="44"/>
      <c r="AE1336" s="44"/>
      <c r="AG1336" s="45"/>
      <c r="AN1336" s="44"/>
      <c r="AO1336" s="44"/>
      <c r="AP1336" s="44"/>
      <c r="AQ1336" s="44"/>
      <c r="AR1336" s="44"/>
      <c r="AS1336" s="44"/>
      <c r="AT1336" s="44"/>
      <c r="AU1336" s="44"/>
    </row>
    <row r="1337" spans="27:64">
      <c r="AA1337" s="44"/>
      <c r="AB1337" s="44"/>
      <c r="AC1337" s="44"/>
      <c r="AD1337" s="44"/>
      <c r="AE1337" s="44"/>
      <c r="AG1337" s="45"/>
      <c r="AN1337" s="44"/>
      <c r="AO1337" s="44"/>
      <c r="AP1337" s="44"/>
      <c r="AQ1337" s="44"/>
      <c r="AR1337" s="44"/>
      <c r="AS1337" s="44"/>
      <c r="AT1337" s="44"/>
      <c r="AU1337" s="44"/>
    </row>
    <row r="1338" spans="27:64">
      <c r="AA1338" s="44"/>
      <c r="AB1338" s="44"/>
      <c r="AC1338" s="44"/>
      <c r="AD1338" s="44"/>
      <c r="AE1338" s="44"/>
      <c r="AG1338" s="45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19"/>
      <c r="AX1338" s="106"/>
    </row>
    <row r="1339" spans="27:64">
      <c r="AA1339" s="44"/>
      <c r="AB1339" s="44"/>
      <c r="AC1339" s="44"/>
      <c r="AD1339" s="44"/>
      <c r="AE1339" s="44"/>
      <c r="AG1339" s="45"/>
      <c r="AN1339" s="44"/>
      <c r="AO1339" s="44"/>
      <c r="AP1339" s="44"/>
      <c r="AQ1339" s="44"/>
      <c r="AR1339" s="44"/>
      <c r="AS1339" s="44"/>
      <c r="AT1339" s="44"/>
      <c r="AU1339" s="44"/>
    </row>
    <row r="1340" spans="27:64">
      <c r="AA1340" s="44"/>
      <c r="AB1340" s="44"/>
      <c r="AC1340" s="44"/>
      <c r="AD1340" s="44"/>
      <c r="AE1340" s="44"/>
      <c r="AG1340" s="45"/>
      <c r="AN1340" s="44"/>
      <c r="AO1340" s="44"/>
      <c r="AP1340" s="44"/>
      <c r="AQ1340" s="44"/>
      <c r="AR1340" s="44"/>
      <c r="AS1340" s="44"/>
      <c r="AT1340" s="44"/>
      <c r="AU1340" s="44"/>
      <c r="AV1340" s="44"/>
    </row>
    <row r="1341" spans="27:64">
      <c r="AA1341" s="44"/>
      <c r="AB1341" s="44"/>
      <c r="AC1341" s="44"/>
      <c r="AD1341" s="44"/>
      <c r="AE1341" s="44"/>
      <c r="AG1341" s="45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  <c r="BF1341" s="44"/>
      <c r="BG1341" s="44"/>
      <c r="BH1341" s="44"/>
      <c r="BI1341" s="44"/>
      <c r="BJ1341" s="44"/>
      <c r="BK1341" s="44"/>
      <c r="BL1341" s="44"/>
    </row>
    <row r="1342" spans="27:64">
      <c r="AA1342" s="44"/>
      <c r="AB1342" s="44"/>
      <c r="AC1342" s="44"/>
      <c r="AD1342" s="44"/>
      <c r="AE1342" s="44"/>
      <c r="AG1342" s="45"/>
      <c r="AN1342" s="44"/>
      <c r="AO1342" s="44"/>
      <c r="AP1342" s="44"/>
      <c r="AQ1342" s="44"/>
      <c r="AR1342" s="44"/>
      <c r="AS1342" s="44"/>
      <c r="AT1342" s="44"/>
      <c r="AU1342" s="44"/>
    </row>
    <row r="1343" spans="27:64">
      <c r="AA1343" s="44"/>
      <c r="AB1343" s="44"/>
      <c r="AC1343" s="44"/>
      <c r="AD1343" s="44"/>
      <c r="AE1343" s="44"/>
      <c r="AG1343" s="45"/>
      <c r="AN1343" s="44"/>
      <c r="AO1343" s="44"/>
      <c r="AP1343" s="44"/>
      <c r="AQ1343" s="44"/>
      <c r="AR1343" s="44"/>
      <c r="AS1343" s="44"/>
      <c r="AT1343" s="44"/>
      <c r="AU1343" s="44"/>
    </row>
    <row r="1344" spans="27:64">
      <c r="AA1344" s="44"/>
      <c r="AB1344" s="44"/>
      <c r="AC1344" s="44"/>
      <c r="AD1344" s="44"/>
      <c r="AE1344" s="44"/>
      <c r="AG1344" s="45"/>
      <c r="AN1344" s="44"/>
      <c r="AO1344" s="44"/>
      <c r="AP1344" s="44"/>
      <c r="AQ1344" s="44"/>
      <c r="AR1344" s="44"/>
      <c r="AS1344" s="44"/>
      <c r="AT1344" s="44"/>
      <c r="AU1344" s="44"/>
    </row>
    <row r="1345" spans="27:64">
      <c r="AA1345" s="44"/>
      <c r="AB1345" s="44"/>
      <c r="AC1345" s="44"/>
      <c r="AD1345" s="44"/>
      <c r="AE1345" s="44"/>
      <c r="AG1345" s="45"/>
      <c r="AN1345" s="44"/>
      <c r="AO1345" s="44"/>
      <c r="AP1345" s="44"/>
      <c r="AQ1345" s="44"/>
      <c r="AR1345" s="44"/>
      <c r="AS1345" s="44"/>
      <c r="AT1345" s="44"/>
      <c r="AU1345" s="44"/>
    </row>
    <row r="1346" spans="27:64">
      <c r="AA1346" s="44"/>
      <c r="AB1346" s="44"/>
      <c r="AC1346" s="44"/>
      <c r="AD1346" s="44"/>
      <c r="AE1346" s="44"/>
      <c r="AG1346" s="45"/>
      <c r="AN1346" s="44"/>
      <c r="AO1346" s="44"/>
      <c r="AP1346" s="44"/>
      <c r="AQ1346" s="44"/>
      <c r="AR1346" s="44"/>
      <c r="AS1346" s="44"/>
      <c r="AT1346" s="44"/>
      <c r="AU1346" s="44"/>
    </row>
    <row r="1347" spans="27:64">
      <c r="AA1347" s="44"/>
      <c r="AB1347" s="44"/>
      <c r="AC1347" s="44"/>
      <c r="AD1347" s="44"/>
      <c r="AE1347" s="44"/>
      <c r="AG1347" s="45"/>
      <c r="AN1347" s="44"/>
      <c r="AO1347" s="44"/>
      <c r="AP1347" s="44"/>
      <c r="AQ1347" s="44"/>
      <c r="AR1347" s="44"/>
      <c r="AS1347" s="44"/>
      <c r="AT1347" s="44"/>
      <c r="AU1347" s="44"/>
    </row>
    <row r="1348" spans="27:64">
      <c r="AA1348" s="44"/>
      <c r="AB1348" s="44"/>
      <c r="AC1348" s="44"/>
      <c r="AD1348" s="44"/>
      <c r="AE1348" s="44"/>
      <c r="AG1348" s="45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  <c r="BF1348" s="44"/>
      <c r="BG1348" s="44"/>
      <c r="BH1348" s="44"/>
      <c r="BI1348" s="44"/>
      <c r="BJ1348" s="44"/>
      <c r="BK1348" s="44"/>
      <c r="BL1348" s="44"/>
    </row>
    <row r="1349" spans="27:64">
      <c r="AA1349" s="44"/>
      <c r="AB1349" s="44"/>
      <c r="AC1349" s="44"/>
      <c r="AD1349" s="44"/>
      <c r="AE1349" s="44"/>
      <c r="AG1349" s="45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19"/>
      <c r="AX1349" s="134"/>
    </row>
    <row r="1350" spans="27:64">
      <c r="AA1350" s="44"/>
      <c r="AB1350" s="44"/>
      <c r="AC1350" s="44"/>
      <c r="AD1350" s="44"/>
      <c r="AE1350" s="44"/>
      <c r="AG1350" s="45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134"/>
      <c r="AY1350" s="44"/>
      <c r="AZ1350" s="44"/>
      <c r="BA1350" s="44"/>
      <c r="BB1350" s="44"/>
      <c r="BC1350" s="44"/>
      <c r="BD1350" s="44"/>
      <c r="BE1350" s="44"/>
      <c r="BF1350" s="44"/>
      <c r="BG1350" s="44"/>
      <c r="BH1350" s="44"/>
      <c r="BI1350" s="44"/>
      <c r="BJ1350" s="44"/>
      <c r="BK1350" s="44"/>
      <c r="BL1350" s="44"/>
    </row>
    <row r="1351" spans="27:64">
      <c r="AA1351" s="44"/>
      <c r="AB1351" s="44"/>
      <c r="AC1351" s="44"/>
      <c r="AD1351" s="44"/>
      <c r="AE1351" s="44"/>
      <c r="AG1351" s="45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  <c r="BF1351" s="44"/>
      <c r="BG1351" s="44"/>
      <c r="BH1351" s="44"/>
      <c r="BI1351" s="44"/>
      <c r="BJ1351" s="44"/>
      <c r="BK1351" s="44"/>
      <c r="BL1351" s="44"/>
    </row>
    <row r="1352" spans="27:64">
      <c r="AA1352" s="44"/>
      <c r="AB1352" s="44"/>
      <c r="AC1352" s="44"/>
      <c r="AD1352" s="44"/>
      <c r="AE1352" s="44"/>
      <c r="AG1352" s="45"/>
      <c r="AN1352" s="44"/>
      <c r="AO1352" s="44"/>
      <c r="AP1352" s="44"/>
      <c r="AQ1352" s="44"/>
      <c r="AR1352" s="44"/>
      <c r="AS1352" s="44"/>
      <c r="AT1352" s="44"/>
      <c r="AU1352" s="44"/>
    </row>
    <row r="1353" spans="27:64">
      <c r="AA1353" s="44"/>
      <c r="AB1353" s="44"/>
      <c r="AC1353" s="44"/>
      <c r="AD1353" s="44"/>
      <c r="AE1353" s="44"/>
      <c r="AG1353" s="45"/>
      <c r="AN1353" s="44"/>
      <c r="AO1353" s="44"/>
      <c r="AP1353" s="44"/>
      <c r="AQ1353" s="44"/>
      <c r="AR1353" s="44"/>
      <c r="AS1353" s="44"/>
      <c r="AT1353" s="44"/>
      <c r="AU1353" s="44"/>
    </row>
    <row r="1354" spans="27:64">
      <c r="AA1354" s="44"/>
      <c r="AB1354" s="44"/>
      <c r="AC1354" s="44"/>
      <c r="AD1354" s="44"/>
      <c r="AE1354" s="44"/>
      <c r="AG1354" s="45"/>
      <c r="AN1354" s="44"/>
      <c r="AO1354" s="44"/>
      <c r="AP1354" s="44"/>
      <c r="AQ1354" s="44"/>
      <c r="AR1354" s="44"/>
      <c r="AS1354" s="44"/>
      <c r="AT1354" s="44"/>
      <c r="AU1354" s="44"/>
    </row>
    <row r="1355" spans="27:64">
      <c r="AA1355" s="44"/>
      <c r="AB1355" s="44"/>
      <c r="AC1355" s="44"/>
      <c r="AD1355" s="44"/>
      <c r="AE1355" s="44"/>
      <c r="AG1355" s="45"/>
      <c r="AN1355" s="44"/>
      <c r="AO1355" s="44"/>
      <c r="AP1355" s="44"/>
      <c r="AQ1355" s="44"/>
      <c r="AR1355" s="44"/>
      <c r="AS1355" s="44"/>
      <c r="AT1355" s="44"/>
      <c r="AU1355" s="44"/>
    </row>
    <row r="1356" spans="27:64">
      <c r="AA1356" s="44"/>
      <c r="AB1356" s="44"/>
      <c r="AC1356" s="44"/>
      <c r="AD1356" s="44"/>
      <c r="AE1356" s="44"/>
      <c r="AG1356" s="45"/>
      <c r="AN1356" s="44"/>
      <c r="AO1356" s="44"/>
      <c r="AP1356" s="44"/>
      <c r="AQ1356" s="44"/>
      <c r="AR1356" s="44"/>
      <c r="AS1356" s="44"/>
      <c r="AT1356" s="44"/>
      <c r="AU1356" s="44"/>
    </row>
    <row r="1357" spans="27:64">
      <c r="AA1357" s="44"/>
      <c r="AB1357" s="44"/>
      <c r="AC1357" s="44"/>
      <c r="AD1357" s="44"/>
      <c r="AE1357" s="44"/>
      <c r="AG1357" s="45"/>
      <c r="AN1357" s="44"/>
      <c r="AO1357" s="44"/>
      <c r="AP1357" s="44"/>
      <c r="AQ1357" s="44"/>
      <c r="AR1357" s="44"/>
      <c r="AS1357" s="44"/>
      <c r="AT1357" s="44"/>
      <c r="AU1357" s="44"/>
    </row>
    <row r="1358" spans="27:64">
      <c r="AA1358" s="44"/>
      <c r="AB1358" s="44"/>
      <c r="AC1358" s="44"/>
      <c r="AD1358" s="44"/>
      <c r="AE1358" s="44"/>
      <c r="AG1358" s="45"/>
      <c r="AN1358" s="44"/>
      <c r="AO1358" s="44"/>
      <c r="AP1358" s="44"/>
      <c r="AQ1358" s="44"/>
      <c r="AR1358" s="44"/>
      <c r="AS1358" s="44"/>
      <c r="AT1358" s="44"/>
      <c r="AU1358" s="44"/>
    </row>
    <row r="1359" spans="27:64">
      <c r="AA1359" s="44"/>
      <c r="AB1359" s="44"/>
      <c r="AC1359" s="44"/>
      <c r="AD1359" s="44"/>
      <c r="AE1359" s="44"/>
      <c r="AG1359" s="45"/>
      <c r="AN1359" s="44"/>
      <c r="AO1359" s="44"/>
      <c r="AP1359" s="44"/>
      <c r="AQ1359" s="44"/>
      <c r="AR1359" s="44"/>
      <c r="AS1359" s="44"/>
      <c r="AT1359" s="44"/>
      <c r="AU1359" s="44"/>
    </row>
    <row r="1360" spans="27:64">
      <c r="AA1360" s="44"/>
      <c r="AB1360" s="44"/>
      <c r="AC1360" s="44"/>
      <c r="AD1360" s="44"/>
      <c r="AE1360" s="44"/>
      <c r="AG1360" s="45"/>
      <c r="AN1360" s="44"/>
      <c r="AO1360" s="44"/>
      <c r="AP1360" s="44"/>
      <c r="AQ1360" s="44"/>
      <c r="AR1360" s="44"/>
      <c r="AS1360" s="44"/>
      <c r="AT1360" s="44"/>
      <c r="AU1360" s="44"/>
    </row>
    <row r="1361" spans="27:64">
      <c r="AA1361" s="44"/>
      <c r="AB1361" s="44"/>
      <c r="AC1361" s="44"/>
      <c r="AD1361" s="44"/>
      <c r="AE1361" s="44"/>
      <c r="AG1361" s="45"/>
      <c r="AN1361" s="44"/>
      <c r="AO1361" s="44"/>
      <c r="AP1361" s="44"/>
      <c r="AQ1361" s="44"/>
      <c r="AR1361" s="44"/>
      <c r="AS1361" s="44"/>
      <c r="AT1361" s="44"/>
      <c r="AU1361" s="44"/>
    </row>
    <row r="1362" spans="27:64">
      <c r="AA1362" s="44"/>
      <c r="AB1362" s="44"/>
      <c r="AC1362" s="44"/>
      <c r="AD1362" s="44"/>
      <c r="AE1362" s="44"/>
      <c r="AG1362" s="45"/>
      <c r="AN1362" s="44"/>
      <c r="AO1362" s="44"/>
      <c r="AP1362" s="44"/>
      <c r="AQ1362" s="44"/>
      <c r="AR1362" s="44"/>
      <c r="AS1362" s="44"/>
      <c r="AT1362" s="44"/>
      <c r="AU1362" s="44"/>
    </row>
    <row r="1363" spans="27:64">
      <c r="AA1363" s="44"/>
      <c r="AB1363" s="44"/>
      <c r="AC1363" s="44"/>
      <c r="AD1363" s="44"/>
      <c r="AE1363" s="44"/>
      <c r="AG1363" s="45"/>
      <c r="AN1363" s="44"/>
      <c r="AO1363" s="44"/>
      <c r="AP1363" s="44"/>
      <c r="AQ1363" s="44"/>
      <c r="AR1363" s="44"/>
      <c r="AS1363" s="44"/>
      <c r="AT1363" s="44"/>
      <c r="AU1363" s="44"/>
    </row>
    <row r="1364" spans="27:64">
      <c r="AA1364" s="44"/>
      <c r="AB1364" s="44"/>
      <c r="AC1364" s="44"/>
      <c r="AD1364" s="44"/>
      <c r="AE1364" s="44"/>
      <c r="AG1364" s="45"/>
      <c r="AN1364" s="44"/>
      <c r="AO1364" s="44"/>
      <c r="AP1364" s="44"/>
      <c r="AQ1364" s="44"/>
      <c r="AR1364" s="44"/>
      <c r="AS1364" s="44"/>
      <c r="AT1364" s="44"/>
      <c r="AU1364" s="44"/>
    </row>
    <row r="1365" spans="27:64">
      <c r="AA1365" s="44"/>
      <c r="AB1365" s="44"/>
      <c r="AC1365" s="44"/>
      <c r="AD1365" s="44"/>
      <c r="AE1365" s="44"/>
      <c r="AG1365" s="45"/>
      <c r="AN1365" s="44"/>
      <c r="AO1365" s="44"/>
      <c r="AP1365" s="44"/>
      <c r="AQ1365" s="44"/>
      <c r="AR1365" s="44"/>
      <c r="AS1365" s="44"/>
      <c r="AT1365" s="44"/>
      <c r="AU1365" s="44"/>
    </row>
    <row r="1366" spans="27:64">
      <c r="AA1366" s="44"/>
      <c r="AB1366" s="44"/>
      <c r="AC1366" s="44"/>
      <c r="AD1366" s="44"/>
      <c r="AE1366" s="44"/>
      <c r="AG1366" s="45"/>
      <c r="AN1366" s="44"/>
      <c r="AO1366" s="44"/>
      <c r="AP1366" s="44"/>
      <c r="AQ1366" s="44"/>
      <c r="AR1366" s="44"/>
      <c r="AS1366" s="44"/>
      <c r="AT1366" s="44"/>
      <c r="AU1366" s="44"/>
    </row>
    <row r="1367" spans="27:64">
      <c r="AA1367" s="44"/>
      <c r="AB1367" s="44"/>
      <c r="AC1367" s="44"/>
      <c r="AD1367" s="44"/>
      <c r="AE1367" s="44"/>
      <c r="AG1367" s="45"/>
      <c r="AN1367" s="44"/>
      <c r="AO1367" s="44"/>
      <c r="AP1367" s="44"/>
      <c r="AQ1367" s="44"/>
      <c r="AR1367" s="44"/>
      <c r="AS1367" s="44"/>
      <c r="AT1367" s="44"/>
      <c r="AU1367" s="44"/>
    </row>
    <row r="1368" spans="27:64">
      <c r="AA1368" s="44"/>
      <c r="AB1368" s="44"/>
      <c r="AC1368" s="44"/>
      <c r="AD1368" s="44"/>
      <c r="AE1368" s="44"/>
      <c r="AG1368" s="45"/>
      <c r="AN1368" s="44"/>
      <c r="AO1368" s="44"/>
      <c r="AP1368" s="44"/>
      <c r="AQ1368" s="44"/>
      <c r="AR1368" s="44"/>
      <c r="AS1368" s="44"/>
      <c r="AT1368" s="44"/>
      <c r="AU1368" s="44"/>
    </row>
    <row r="1369" spans="27:64">
      <c r="AA1369" s="44"/>
      <c r="AB1369" s="44"/>
      <c r="AC1369" s="44"/>
      <c r="AD1369" s="44"/>
      <c r="AE1369" s="44"/>
      <c r="AG1369" s="45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19"/>
      <c r="AX1369" s="134"/>
      <c r="AY1369" s="44"/>
      <c r="AZ1369" s="44"/>
      <c r="BA1369" s="44"/>
      <c r="BB1369" s="44"/>
      <c r="BC1369" s="44"/>
      <c r="BD1369" s="44"/>
      <c r="BE1369" s="44"/>
      <c r="BF1369" s="44"/>
      <c r="BG1369" s="44"/>
      <c r="BH1369" s="44"/>
      <c r="BI1369" s="44"/>
      <c r="BJ1369" s="44"/>
      <c r="BK1369" s="44"/>
      <c r="BL1369" s="44"/>
    </row>
    <row r="1370" spans="27:64">
      <c r="AA1370" s="44"/>
      <c r="AB1370" s="44"/>
      <c r="AC1370" s="44"/>
      <c r="AD1370" s="44"/>
      <c r="AE1370" s="44"/>
      <c r="AG1370" s="45"/>
      <c r="AN1370" s="44"/>
      <c r="AO1370" s="44"/>
      <c r="AP1370" s="44"/>
      <c r="AQ1370" s="44"/>
      <c r="AR1370" s="44"/>
      <c r="AS1370" s="44"/>
      <c r="AT1370" s="44"/>
      <c r="AU1370" s="44"/>
    </row>
    <row r="1371" spans="27:64">
      <c r="AA1371" s="44"/>
      <c r="AB1371" s="44"/>
      <c r="AC1371" s="44"/>
      <c r="AD1371" s="44"/>
      <c r="AE1371" s="44"/>
      <c r="AG1371" s="45"/>
      <c r="AN1371" s="44"/>
      <c r="AO1371" s="44"/>
      <c r="AP1371" s="44"/>
      <c r="AQ1371" s="44"/>
      <c r="AR1371" s="44"/>
      <c r="AS1371" s="44"/>
      <c r="AT1371" s="44"/>
      <c r="AU1371" s="44"/>
    </row>
    <row r="1372" spans="27:64">
      <c r="AA1372" s="44"/>
      <c r="AB1372" s="44"/>
      <c r="AC1372" s="44"/>
      <c r="AD1372" s="44"/>
      <c r="AE1372" s="44"/>
      <c r="AG1372" s="45"/>
      <c r="AN1372" s="44"/>
      <c r="AO1372" s="44"/>
      <c r="AP1372" s="44"/>
      <c r="AQ1372" s="44"/>
      <c r="AR1372" s="44"/>
      <c r="AS1372" s="44"/>
      <c r="AT1372" s="44"/>
      <c r="AU1372" s="44"/>
    </row>
    <row r="1373" spans="27:64">
      <c r="AA1373" s="44"/>
      <c r="AB1373" s="44"/>
      <c r="AC1373" s="44"/>
      <c r="AD1373" s="44"/>
      <c r="AE1373" s="44"/>
      <c r="AG1373" s="45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19"/>
      <c r="AX1373" s="134"/>
    </row>
    <row r="1374" spans="27:64">
      <c r="AA1374" s="44"/>
      <c r="AB1374" s="44"/>
      <c r="AC1374" s="44"/>
      <c r="AD1374" s="44"/>
      <c r="AE1374" s="44"/>
      <c r="AG1374" s="45"/>
      <c r="AN1374" s="44"/>
      <c r="AO1374" s="44"/>
      <c r="AP1374" s="44"/>
      <c r="AQ1374" s="44"/>
      <c r="AR1374" s="44"/>
      <c r="AS1374" s="44"/>
      <c r="AT1374" s="44"/>
      <c r="AU1374" s="44"/>
    </row>
    <row r="1375" spans="27:64">
      <c r="AA1375" s="44"/>
      <c r="AB1375" s="44"/>
      <c r="AC1375" s="44"/>
      <c r="AD1375" s="44"/>
      <c r="AE1375" s="44"/>
      <c r="AG1375" s="45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19"/>
      <c r="AX1375" s="134"/>
      <c r="AY1375" s="44"/>
      <c r="AZ1375" s="44"/>
      <c r="BA1375" s="44"/>
      <c r="BB1375" s="44"/>
      <c r="BC1375" s="44"/>
      <c r="BD1375" s="44"/>
      <c r="BE1375" s="44"/>
      <c r="BF1375" s="44"/>
      <c r="BG1375" s="44"/>
      <c r="BH1375" s="44"/>
      <c r="BI1375" s="44"/>
      <c r="BJ1375" s="44"/>
      <c r="BK1375" s="44"/>
      <c r="BL1375" s="44"/>
    </row>
    <row r="1376" spans="27:64">
      <c r="AA1376" s="44"/>
      <c r="AB1376" s="44"/>
      <c r="AC1376" s="44"/>
      <c r="AD1376" s="44"/>
      <c r="AE1376" s="44"/>
      <c r="AG1376" s="45"/>
      <c r="AN1376" s="44"/>
      <c r="AO1376" s="44"/>
      <c r="AP1376" s="44"/>
      <c r="AQ1376" s="44"/>
      <c r="AR1376" s="44"/>
      <c r="AS1376" s="44"/>
      <c r="AT1376" s="44"/>
      <c r="AU1376" s="44"/>
    </row>
    <row r="1377" spans="27:64">
      <c r="AA1377" s="44"/>
      <c r="AB1377" s="44"/>
      <c r="AC1377" s="44"/>
      <c r="AD1377" s="44"/>
      <c r="AE1377" s="44"/>
      <c r="AG1377" s="45"/>
      <c r="AN1377" s="44"/>
      <c r="AO1377" s="44"/>
      <c r="AP1377" s="44"/>
      <c r="AQ1377" s="44"/>
      <c r="AR1377" s="44"/>
      <c r="AS1377" s="44"/>
      <c r="AT1377" s="44"/>
      <c r="AU1377" s="44"/>
    </row>
    <row r="1378" spans="27:64">
      <c r="AA1378" s="44"/>
      <c r="AB1378" s="44"/>
      <c r="AC1378" s="44"/>
      <c r="AD1378" s="44"/>
      <c r="AE1378" s="44"/>
      <c r="AG1378" s="45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19"/>
      <c r="AX1378" s="106"/>
    </row>
    <row r="1379" spans="27:64">
      <c r="AA1379" s="44"/>
      <c r="AB1379" s="44"/>
      <c r="AC1379" s="44"/>
      <c r="AD1379" s="44"/>
      <c r="AE1379" s="44"/>
      <c r="AG1379" s="45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19"/>
      <c r="AX1379" s="106"/>
    </row>
    <row r="1380" spans="27:64">
      <c r="AA1380" s="44"/>
      <c r="AB1380" s="44"/>
      <c r="AC1380" s="44"/>
      <c r="AD1380" s="44"/>
      <c r="AE1380" s="44"/>
      <c r="AG1380" s="45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  <c r="BF1380" s="44"/>
      <c r="BG1380" s="44"/>
      <c r="BH1380" s="44"/>
      <c r="BI1380" s="44"/>
      <c r="BJ1380" s="44"/>
      <c r="BK1380" s="44"/>
      <c r="BL1380" s="44"/>
    </row>
    <row r="1381" spans="27:64">
      <c r="AA1381" s="44"/>
      <c r="AB1381" s="44"/>
      <c r="AC1381" s="44"/>
      <c r="AD1381" s="44"/>
      <c r="AE1381" s="44"/>
      <c r="AG1381" s="45"/>
      <c r="AN1381" s="44"/>
      <c r="AO1381" s="44"/>
      <c r="AP1381" s="44"/>
      <c r="AQ1381" s="44"/>
      <c r="AR1381" s="44"/>
      <c r="AS1381" s="44"/>
      <c r="AT1381" s="44"/>
      <c r="AU1381" s="44"/>
    </row>
    <row r="1382" spans="27:64">
      <c r="AA1382" s="44"/>
      <c r="AB1382" s="44"/>
      <c r="AC1382" s="44"/>
      <c r="AD1382" s="44"/>
      <c r="AE1382" s="44"/>
      <c r="AG1382" s="45"/>
      <c r="AN1382" s="44"/>
      <c r="AO1382" s="44"/>
      <c r="AP1382" s="44"/>
      <c r="AQ1382" s="44"/>
      <c r="AR1382" s="44"/>
      <c r="AS1382" s="44"/>
      <c r="AT1382" s="44"/>
      <c r="AU1382" s="44"/>
    </row>
    <row r="1383" spans="27:64">
      <c r="AA1383" s="44"/>
      <c r="AB1383" s="44"/>
      <c r="AC1383" s="44"/>
      <c r="AD1383" s="44"/>
      <c r="AE1383" s="44"/>
      <c r="AG1383" s="45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19"/>
      <c r="AX1383" s="134"/>
      <c r="AY1383" s="44"/>
      <c r="AZ1383" s="44"/>
      <c r="BA1383" s="44"/>
      <c r="BB1383" s="44"/>
      <c r="BC1383" s="44"/>
      <c r="BD1383" s="44"/>
      <c r="BE1383" s="44"/>
      <c r="BF1383" s="44"/>
      <c r="BG1383" s="44"/>
      <c r="BH1383" s="44"/>
      <c r="BI1383" s="44"/>
      <c r="BJ1383" s="44"/>
      <c r="BK1383" s="44"/>
      <c r="BL1383" s="44"/>
    </row>
    <row r="1384" spans="27:64">
      <c r="AA1384" s="44"/>
      <c r="AB1384" s="44"/>
      <c r="AC1384" s="44"/>
      <c r="AD1384" s="44"/>
      <c r="AE1384" s="44"/>
      <c r="AG1384" s="45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  <c r="BF1384" s="44"/>
      <c r="BG1384" s="44"/>
      <c r="BH1384" s="44"/>
      <c r="BI1384" s="44"/>
      <c r="BJ1384" s="44"/>
      <c r="BK1384" s="44"/>
      <c r="BL1384" s="44"/>
    </row>
    <row r="1385" spans="27:64">
      <c r="AA1385" s="44"/>
      <c r="AB1385" s="44"/>
      <c r="AC1385" s="44"/>
      <c r="AD1385" s="44"/>
      <c r="AE1385" s="44"/>
      <c r="AG1385" s="45"/>
      <c r="AN1385" s="44"/>
      <c r="AO1385" s="44"/>
      <c r="AP1385" s="44"/>
      <c r="AQ1385" s="44"/>
      <c r="AR1385" s="44"/>
      <c r="AS1385" s="44"/>
      <c r="AT1385" s="44"/>
      <c r="AU1385" s="44"/>
    </row>
    <row r="1386" spans="27:64">
      <c r="AA1386" s="44"/>
      <c r="AB1386" s="44"/>
      <c r="AC1386" s="44"/>
      <c r="AD1386" s="44"/>
      <c r="AE1386" s="44"/>
      <c r="AG1386" s="45"/>
      <c r="AN1386" s="44"/>
      <c r="AO1386" s="44"/>
      <c r="AP1386" s="44"/>
      <c r="AQ1386" s="44"/>
      <c r="AR1386" s="44"/>
      <c r="AS1386" s="44"/>
      <c r="AT1386" s="44"/>
      <c r="AU1386" s="44"/>
    </row>
    <row r="1387" spans="27:64">
      <c r="AA1387" s="44"/>
      <c r="AB1387" s="44"/>
      <c r="AC1387" s="44"/>
      <c r="AD1387" s="44"/>
      <c r="AE1387" s="44"/>
      <c r="AG1387" s="45"/>
      <c r="AN1387" s="44"/>
      <c r="AO1387" s="44"/>
      <c r="AP1387" s="44"/>
      <c r="AQ1387" s="44"/>
      <c r="AR1387" s="44"/>
      <c r="AS1387" s="44"/>
      <c r="AT1387" s="44"/>
      <c r="AU1387" s="44"/>
    </row>
    <row r="1388" spans="27:64">
      <c r="AA1388" s="44"/>
      <c r="AB1388" s="44"/>
      <c r="AC1388" s="44"/>
      <c r="AD1388" s="44"/>
      <c r="AE1388" s="44"/>
      <c r="AG1388" s="45"/>
      <c r="AN1388" s="44"/>
      <c r="AO1388" s="44"/>
      <c r="AP1388" s="44"/>
      <c r="AQ1388" s="44"/>
      <c r="AR1388" s="44"/>
      <c r="AS1388" s="44"/>
      <c r="AT1388" s="44"/>
      <c r="AU1388" s="44"/>
    </row>
    <row r="1389" spans="27:64">
      <c r="AA1389" s="44"/>
      <c r="AB1389" s="44"/>
      <c r="AC1389" s="44"/>
      <c r="AD1389" s="44"/>
      <c r="AE1389" s="44"/>
      <c r="AG1389" s="45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19"/>
      <c r="AX1389" s="134"/>
      <c r="AY1389" s="44"/>
      <c r="AZ1389" s="44"/>
      <c r="BA1389" s="44"/>
      <c r="BB1389" s="44"/>
      <c r="BC1389" s="44"/>
      <c r="BD1389" s="44"/>
      <c r="BE1389" s="44"/>
      <c r="BF1389" s="44"/>
      <c r="BG1389" s="44"/>
      <c r="BH1389" s="44"/>
      <c r="BI1389" s="44"/>
      <c r="BJ1389" s="44"/>
      <c r="BK1389" s="44"/>
      <c r="BL1389" s="44"/>
    </row>
    <row r="1390" spans="27:64">
      <c r="AA1390" s="44"/>
      <c r="AB1390" s="44"/>
      <c r="AC1390" s="44"/>
      <c r="AD1390" s="44"/>
      <c r="AE1390" s="44"/>
      <c r="AG1390" s="45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19"/>
      <c r="AX1390" s="134"/>
      <c r="AY1390" s="44"/>
      <c r="AZ1390" s="44"/>
      <c r="BA1390" s="44"/>
      <c r="BB1390" s="44"/>
      <c r="BC1390" s="44"/>
      <c r="BD1390" s="44"/>
      <c r="BE1390" s="44"/>
      <c r="BF1390" s="44"/>
      <c r="BG1390" s="44"/>
      <c r="BH1390" s="44"/>
      <c r="BI1390" s="44"/>
      <c r="BJ1390" s="44"/>
      <c r="BK1390" s="44"/>
      <c r="BL1390" s="44"/>
    </row>
    <row r="1391" spans="27:64">
      <c r="AA1391" s="44"/>
      <c r="AB1391" s="44"/>
      <c r="AC1391" s="44"/>
      <c r="AD1391" s="44"/>
      <c r="AE1391" s="44"/>
      <c r="AG1391" s="45"/>
      <c r="AN1391" s="44"/>
      <c r="AO1391" s="44"/>
      <c r="AP1391" s="44"/>
      <c r="AQ1391" s="44"/>
      <c r="AR1391" s="44"/>
      <c r="AS1391" s="44"/>
      <c r="AT1391" s="44"/>
      <c r="AU1391" s="44"/>
    </row>
    <row r="1392" spans="27:64">
      <c r="AA1392" s="44"/>
      <c r="AB1392" s="44"/>
      <c r="AC1392" s="44"/>
      <c r="AD1392" s="44"/>
      <c r="AE1392" s="44"/>
      <c r="AG1392" s="45"/>
      <c r="AN1392" s="44"/>
      <c r="AO1392" s="44"/>
      <c r="AP1392" s="44"/>
      <c r="AQ1392" s="44"/>
      <c r="AR1392" s="44"/>
      <c r="AS1392" s="44"/>
      <c r="AT1392" s="44"/>
      <c r="AU1392" s="44"/>
    </row>
    <row r="1393" spans="27:64">
      <c r="AA1393" s="44"/>
      <c r="AB1393" s="44"/>
      <c r="AC1393" s="44"/>
      <c r="AD1393" s="44"/>
      <c r="AE1393" s="44"/>
      <c r="AG1393" s="45"/>
      <c r="AN1393" s="44"/>
      <c r="AO1393" s="44"/>
      <c r="AP1393" s="44"/>
      <c r="AQ1393" s="44"/>
      <c r="AR1393" s="44"/>
      <c r="AS1393" s="44"/>
      <c r="AT1393" s="44"/>
      <c r="AU1393" s="44"/>
    </row>
    <row r="1394" spans="27:64">
      <c r="AA1394" s="44"/>
      <c r="AB1394" s="44"/>
      <c r="AC1394" s="44"/>
      <c r="AD1394" s="44"/>
      <c r="AE1394" s="44"/>
      <c r="AG1394" s="45"/>
      <c r="AN1394" s="44"/>
      <c r="AO1394" s="44"/>
      <c r="AP1394" s="44"/>
      <c r="AQ1394" s="44"/>
      <c r="AR1394" s="44"/>
      <c r="AS1394" s="44"/>
      <c r="AT1394" s="44"/>
      <c r="AU1394" s="44"/>
    </row>
    <row r="1395" spans="27:64">
      <c r="AA1395" s="44"/>
      <c r="AB1395" s="44"/>
      <c r="AC1395" s="44"/>
      <c r="AD1395" s="44"/>
      <c r="AE1395" s="44"/>
      <c r="AG1395" s="45"/>
      <c r="AN1395" s="44"/>
      <c r="AO1395" s="44"/>
      <c r="AP1395" s="44"/>
      <c r="AQ1395" s="44"/>
      <c r="AR1395" s="44"/>
      <c r="AS1395" s="44"/>
      <c r="AT1395" s="44"/>
      <c r="AU1395" s="44"/>
    </row>
    <row r="1396" spans="27:64">
      <c r="AA1396" s="44"/>
      <c r="AB1396" s="44"/>
      <c r="AC1396" s="44"/>
      <c r="AD1396" s="44"/>
      <c r="AE1396" s="44"/>
      <c r="AG1396" s="45"/>
      <c r="AN1396" s="44"/>
      <c r="AO1396" s="44"/>
      <c r="AP1396" s="44"/>
      <c r="AQ1396" s="44"/>
      <c r="AR1396" s="44"/>
      <c r="AS1396" s="44"/>
      <c r="AT1396" s="44"/>
      <c r="AU1396" s="44"/>
    </row>
    <row r="1397" spans="27:64">
      <c r="AA1397" s="44"/>
      <c r="AB1397" s="44"/>
      <c r="AC1397" s="44"/>
      <c r="AD1397" s="44"/>
      <c r="AE1397" s="44"/>
      <c r="AG1397" s="45"/>
      <c r="AN1397" s="44"/>
      <c r="AO1397" s="44"/>
      <c r="AP1397" s="44"/>
      <c r="AQ1397" s="44"/>
      <c r="AR1397" s="44"/>
      <c r="AS1397" s="44"/>
      <c r="AT1397" s="44"/>
      <c r="AU1397" s="44"/>
    </row>
    <row r="1398" spans="27:64">
      <c r="AA1398" s="44"/>
      <c r="AB1398" s="44"/>
      <c r="AC1398" s="44"/>
      <c r="AD1398" s="44"/>
      <c r="AE1398" s="44"/>
      <c r="AG1398" s="45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19"/>
      <c r="AX1398" s="134"/>
      <c r="AY1398" s="44"/>
      <c r="AZ1398" s="44"/>
      <c r="BA1398" s="44"/>
      <c r="BB1398" s="44"/>
      <c r="BC1398" s="44"/>
      <c r="BD1398" s="44"/>
      <c r="BE1398" s="44"/>
      <c r="BF1398" s="44"/>
      <c r="BG1398" s="44"/>
      <c r="BH1398" s="44"/>
      <c r="BI1398" s="44"/>
      <c r="BJ1398" s="44"/>
      <c r="BK1398" s="44"/>
      <c r="BL1398" s="44"/>
    </row>
    <row r="1399" spans="27:64">
      <c r="AA1399" s="44"/>
      <c r="AB1399" s="44"/>
      <c r="AC1399" s="44"/>
      <c r="AD1399" s="44"/>
      <c r="AE1399" s="44"/>
      <c r="AG1399" s="45"/>
      <c r="AN1399" s="44"/>
      <c r="AO1399" s="44"/>
      <c r="AP1399" s="44"/>
      <c r="AQ1399" s="44"/>
      <c r="AR1399" s="44"/>
      <c r="AS1399" s="44"/>
      <c r="AT1399" s="44"/>
      <c r="AU1399" s="44"/>
    </row>
    <row r="1400" spans="27:64">
      <c r="AA1400" s="44"/>
      <c r="AB1400" s="44"/>
      <c r="AC1400" s="44"/>
      <c r="AD1400" s="44"/>
      <c r="AE1400" s="44"/>
      <c r="AG1400" s="45"/>
      <c r="AN1400" s="44"/>
      <c r="AO1400" s="44"/>
      <c r="AP1400" s="44"/>
      <c r="AQ1400" s="44"/>
      <c r="AR1400" s="44"/>
      <c r="AS1400" s="44"/>
      <c r="AT1400" s="44"/>
      <c r="AU1400" s="44"/>
    </row>
    <row r="1401" spans="27:64">
      <c r="AA1401" s="44"/>
      <c r="AB1401" s="44"/>
      <c r="AC1401" s="44"/>
      <c r="AD1401" s="44"/>
      <c r="AE1401" s="44"/>
      <c r="AG1401" s="45"/>
      <c r="AN1401" s="44"/>
      <c r="AO1401" s="44"/>
      <c r="AP1401" s="44"/>
      <c r="AQ1401" s="44"/>
      <c r="AR1401" s="44"/>
      <c r="AS1401" s="44"/>
      <c r="AT1401" s="44"/>
      <c r="AU1401" s="44"/>
    </row>
    <row r="1402" spans="27:64">
      <c r="AA1402" s="44"/>
      <c r="AB1402" s="44"/>
      <c r="AC1402" s="44"/>
      <c r="AD1402" s="44"/>
      <c r="AE1402" s="44"/>
      <c r="AG1402" s="45"/>
      <c r="AN1402" s="44"/>
      <c r="AO1402" s="44"/>
      <c r="AP1402" s="44"/>
      <c r="AQ1402" s="44"/>
      <c r="AR1402" s="44"/>
      <c r="AS1402" s="44"/>
      <c r="AT1402" s="44"/>
      <c r="AU1402" s="44"/>
    </row>
    <row r="1403" spans="27:64">
      <c r="AA1403" s="44"/>
      <c r="AB1403" s="44"/>
      <c r="AC1403" s="44"/>
      <c r="AD1403" s="44"/>
      <c r="AE1403" s="44"/>
      <c r="AG1403" s="45"/>
      <c r="AN1403" s="44"/>
      <c r="AO1403" s="44"/>
      <c r="AP1403" s="44"/>
      <c r="AQ1403" s="44"/>
      <c r="AR1403" s="44"/>
      <c r="AS1403" s="44"/>
      <c r="AT1403" s="44"/>
      <c r="AU1403" s="44"/>
    </row>
    <row r="1404" spans="27:64">
      <c r="AA1404" s="44"/>
      <c r="AB1404" s="44"/>
      <c r="AC1404" s="44"/>
      <c r="AD1404" s="44"/>
      <c r="AE1404" s="44"/>
      <c r="AG1404" s="45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  <c r="BF1404" s="44"/>
      <c r="BG1404" s="44"/>
      <c r="BH1404" s="44"/>
      <c r="BI1404" s="44"/>
      <c r="BJ1404" s="44"/>
      <c r="BK1404" s="44"/>
      <c r="BL1404" s="44"/>
    </row>
    <row r="1405" spans="27:64">
      <c r="AA1405" s="44"/>
      <c r="AB1405" s="44"/>
      <c r="AC1405" s="44"/>
      <c r="AD1405" s="44"/>
      <c r="AE1405" s="44"/>
      <c r="AG1405" s="45"/>
      <c r="AN1405" s="44"/>
      <c r="AO1405" s="44"/>
      <c r="AP1405" s="44"/>
      <c r="AQ1405" s="44"/>
      <c r="AR1405" s="44"/>
      <c r="AS1405" s="44"/>
      <c r="AT1405" s="44"/>
      <c r="AU1405" s="44"/>
    </row>
    <row r="1406" spans="27:64">
      <c r="AA1406" s="44"/>
      <c r="AB1406" s="44"/>
      <c r="AC1406" s="44"/>
      <c r="AD1406" s="44"/>
      <c r="AE1406" s="44"/>
      <c r="AG1406" s="45"/>
      <c r="AN1406" s="44"/>
      <c r="AO1406" s="44"/>
      <c r="AP1406" s="44"/>
      <c r="AQ1406" s="44"/>
      <c r="AR1406" s="44"/>
      <c r="AS1406" s="44"/>
      <c r="AT1406" s="44"/>
      <c r="AU1406" s="44"/>
    </row>
    <row r="1407" spans="27:64">
      <c r="AA1407" s="44"/>
      <c r="AB1407" s="44"/>
      <c r="AC1407" s="44"/>
      <c r="AD1407" s="44"/>
      <c r="AE1407" s="44"/>
      <c r="AG1407" s="45"/>
      <c r="AN1407" s="44"/>
      <c r="AO1407" s="44"/>
      <c r="AP1407" s="44"/>
      <c r="AQ1407" s="44"/>
      <c r="AR1407" s="44"/>
      <c r="AS1407" s="44"/>
      <c r="AT1407" s="44"/>
      <c r="AU1407" s="44"/>
    </row>
    <row r="1408" spans="27:64">
      <c r="AA1408" s="44"/>
      <c r="AB1408" s="44"/>
      <c r="AC1408" s="44"/>
      <c r="AD1408" s="44"/>
      <c r="AE1408" s="44"/>
      <c r="AG1408" s="45"/>
      <c r="AN1408" s="44"/>
      <c r="AO1408" s="44"/>
      <c r="AP1408" s="44"/>
      <c r="AQ1408" s="44"/>
      <c r="AR1408" s="44"/>
      <c r="AS1408" s="44"/>
      <c r="AT1408" s="44"/>
      <c r="AU1408" s="44"/>
    </row>
    <row r="1409" spans="27:64">
      <c r="AA1409" s="44"/>
      <c r="AB1409" s="44"/>
      <c r="AC1409" s="44"/>
      <c r="AD1409" s="44"/>
      <c r="AE1409" s="44"/>
      <c r="AG1409" s="45"/>
      <c r="AN1409" s="44"/>
      <c r="AO1409" s="44"/>
      <c r="AP1409" s="44"/>
      <c r="AQ1409" s="44"/>
      <c r="AR1409" s="44"/>
      <c r="AS1409" s="44"/>
      <c r="AT1409" s="44"/>
      <c r="AU1409" s="44"/>
    </row>
    <row r="1410" spans="27:64">
      <c r="AA1410" s="44"/>
      <c r="AB1410" s="44"/>
      <c r="AC1410" s="44"/>
      <c r="AD1410" s="44"/>
      <c r="AE1410" s="44"/>
      <c r="AG1410" s="45"/>
      <c r="AN1410" s="44"/>
      <c r="AO1410" s="44"/>
      <c r="AP1410" s="44"/>
      <c r="AQ1410" s="44"/>
      <c r="AR1410" s="44"/>
      <c r="AS1410" s="44"/>
      <c r="AT1410" s="44"/>
      <c r="AU1410" s="44"/>
    </row>
    <row r="1411" spans="27:64">
      <c r="AA1411" s="44"/>
      <c r="AB1411" s="44"/>
      <c r="AC1411" s="44"/>
      <c r="AD1411" s="44"/>
      <c r="AE1411" s="44"/>
      <c r="AG1411" s="45"/>
      <c r="AN1411" s="44"/>
      <c r="AO1411" s="44"/>
      <c r="AP1411" s="44"/>
      <c r="AQ1411" s="44"/>
      <c r="AR1411" s="44"/>
      <c r="AS1411" s="44"/>
      <c r="AT1411" s="44"/>
      <c r="AU1411" s="44"/>
    </row>
    <row r="1412" spans="27:64">
      <c r="AA1412" s="44"/>
      <c r="AB1412" s="44"/>
      <c r="AC1412" s="44"/>
      <c r="AD1412" s="44"/>
      <c r="AE1412" s="44"/>
      <c r="AG1412" s="45"/>
      <c r="AN1412" s="44"/>
      <c r="AO1412" s="44"/>
      <c r="AP1412" s="44"/>
      <c r="AQ1412" s="44"/>
      <c r="AR1412" s="44"/>
      <c r="AS1412" s="44"/>
      <c r="AT1412" s="44"/>
      <c r="AU1412" s="44"/>
    </row>
    <row r="1413" spans="27:64">
      <c r="AA1413" s="44"/>
      <c r="AB1413" s="44"/>
      <c r="AC1413" s="44"/>
      <c r="AD1413" s="44"/>
      <c r="AE1413" s="44"/>
      <c r="AG1413" s="45"/>
      <c r="AN1413" s="44"/>
      <c r="AO1413" s="44"/>
      <c r="AP1413" s="44"/>
      <c r="AQ1413" s="44"/>
      <c r="AR1413" s="44"/>
      <c r="AS1413" s="44"/>
      <c r="AT1413" s="44"/>
      <c r="AU1413" s="44"/>
    </row>
    <row r="1414" spans="27:64">
      <c r="AA1414" s="44"/>
      <c r="AB1414" s="44"/>
      <c r="AC1414" s="44"/>
      <c r="AD1414" s="44"/>
      <c r="AE1414" s="44"/>
      <c r="AG1414" s="45"/>
      <c r="AN1414" s="44"/>
      <c r="AO1414" s="44"/>
      <c r="AP1414" s="44"/>
      <c r="AQ1414" s="44"/>
      <c r="AR1414" s="44"/>
      <c r="AS1414" s="44"/>
      <c r="AT1414" s="44"/>
      <c r="AU1414" s="44"/>
    </row>
    <row r="1415" spans="27:64">
      <c r="AA1415" s="44"/>
      <c r="AB1415" s="44"/>
      <c r="AC1415" s="44"/>
      <c r="AD1415" s="44"/>
      <c r="AE1415" s="44"/>
      <c r="AG1415" s="45"/>
      <c r="AN1415" s="44"/>
      <c r="AO1415" s="44"/>
      <c r="AP1415" s="44"/>
      <c r="AQ1415" s="44"/>
      <c r="AR1415" s="44"/>
      <c r="AS1415" s="44"/>
      <c r="AT1415" s="44"/>
      <c r="AU1415" s="44"/>
    </row>
    <row r="1416" spans="27:64">
      <c r="AA1416" s="44"/>
      <c r="AB1416" s="44"/>
      <c r="AC1416" s="44"/>
      <c r="AD1416" s="44"/>
      <c r="AE1416" s="44"/>
      <c r="AG1416" s="45"/>
      <c r="AN1416" s="44"/>
      <c r="AO1416" s="44"/>
      <c r="AP1416" s="44"/>
      <c r="AQ1416" s="44"/>
      <c r="AR1416" s="44"/>
      <c r="AS1416" s="44"/>
      <c r="AT1416" s="44"/>
      <c r="AU1416" s="44"/>
    </row>
    <row r="1417" spans="27:64">
      <c r="AA1417" s="44"/>
      <c r="AB1417" s="44"/>
      <c r="AC1417" s="44"/>
      <c r="AD1417" s="44"/>
      <c r="AE1417" s="44"/>
      <c r="AG1417" s="45"/>
      <c r="AN1417" s="44"/>
      <c r="AO1417" s="44"/>
      <c r="AP1417" s="44"/>
      <c r="AQ1417" s="44"/>
      <c r="AR1417" s="44"/>
      <c r="AS1417" s="44"/>
      <c r="AT1417" s="44"/>
      <c r="AU1417" s="44"/>
    </row>
    <row r="1418" spans="27:64">
      <c r="AA1418" s="44"/>
      <c r="AB1418" s="44"/>
      <c r="AC1418" s="44"/>
      <c r="AD1418" s="44"/>
      <c r="AE1418" s="44"/>
      <c r="AG1418" s="45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  <c r="BF1418" s="44"/>
      <c r="BG1418" s="44"/>
      <c r="BH1418" s="44"/>
      <c r="BI1418" s="44"/>
      <c r="BJ1418" s="44"/>
      <c r="BK1418" s="44"/>
      <c r="BL1418" s="44"/>
    </row>
    <row r="1419" spans="27:64">
      <c r="AA1419" s="44"/>
      <c r="AB1419" s="44"/>
      <c r="AC1419" s="44"/>
      <c r="AD1419" s="44"/>
      <c r="AE1419" s="44"/>
      <c r="AG1419" s="45"/>
      <c r="AN1419" s="44"/>
      <c r="AO1419" s="44"/>
      <c r="AP1419" s="44"/>
      <c r="AQ1419" s="44"/>
      <c r="AR1419" s="44"/>
      <c r="AS1419" s="44"/>
      <c r="AT1419" s="44"/>
      <c r="AU1419" s="44"/>
    </row>
    <row r="1420" spans="27:64">
      <c r="AA1420" s="44"/>
      <c r="AB1420" s="44"/>
      <c r="AC1420" s="44"/>
      <c r="AD1420" s="44"/>
      <c r="AE1420" s="44"/>
      <c r="AG1420" s="45"/>
      <c r="AN1420" s="44"/>
      <c r="AO1420" s="44"/>
      <c r="AP1420" s="44"/>
      <c r="AQ1420" s="44"/>
      <c r="AR1420" s="44"/>
      <c r="AS1420" s="44"/>
      <c r="AT1420" s="44"/>
      <c r="AU1420" s="44"/>
    </row>
    <row r="1421" spans="27:64">
      <c r="AA1421" s="44"/>
      <c r="AB1421" s="44"/>
      <c r="AC1421" s="44"/>
      <c r="AD1421" s="44"/>
      <c r="AE1421" s="44"/>
      <c r="AG1421" s="45"/>
      <c r="AN1421" s="44"/>
      <c r="AO1421" s="44"/>
      <c r="AP1421" s="44"/>
      <c r="AQ1421" s="44"/>
      <c r="AR1421" s="44"/>
      <c r="AS1421" s="44"/>
      <c r="AT1421" s="44"/>
      <c r="AU1421" s="44"/>
    </row>
    <row r="1422" spans="27:64">
      <c r="AA1422" s="44"/>
      <c r="AB1422" s="44"/>
      <c r="AC1422" s="44"/>
      <c r="AD1422" s="44"/>
      <c r="AE1422" s="44"/>
      <c r="AG1422" s="45"/>
      <c r="AN1422" s="44"/>
      <c r="AO1422" s="44"/>
      <c r="AP1422" s="44"/>
      <c r="AQ1422" s="44"/>
      <c r="AR1422" s="44"/>
      <c r="AS1422" s="44"/>
      <c r="AT1422" s="44"/>
      <c r="AU1422" s="44"/>
    </row>
    <row r="1423" spans="27:64">
      <c r="AA1423" s="44"/>
      <c r="AB1423" s="44"/>
      <c r="AC1423" s="44"/>
      <c r="AD1423" s="44"/>
      <c r="AE1423" s="44"/>
      <c r="AG1423" s="45"/>
      <c r="AN1423" s="44"/>
      <c r="AO1423" s="44"/>
      <c r="AP1423" s="44"/>
      <c r="AQ1423" s="44"/>
      <c r="AR1423" s="44"/>
      <c r="AS1423" s="44"/>
      <c r="AT1423" s="44"/>
      <c r="AU1423" s="44"/>
    </row>
    <row r="1424" spans="27:64">
      <c r="AA1424" s="44"/>
      <c r="AB1424" s="44"/>
      <c r="AC1424" s="44"/>
      <c r="AD1424" s="44"/>
      <c r="AE1424" s="44"/>
      <c r="AG1424" s="45"/>
      <c r="AN1424" s="44"/>
      <c r="AO1424" s="44"/>
      <c r="AP1424" s="44"/>
      <c r="AQ1424" s="44"/>
      <c r="AR1424" s="44"/>
      <c r="AS1424" s="44"/>
      <c r="AT1424" s="44"/>
      <c r="AU1424" s="44"/>
    </row>
    <row r="1425" spans="27:64">
      <c r="AA1425" s="44"/>
      <c r="AB1425" s="44"/>
      <c r="AC1425" s="44"/>
      <c r="AD1425" s="44"/>
      <c r="AE1425" s="44"/>
      <c r="AG1425" s="45"/>
      <c r="AN1425" s="44"/>
      <c r="AO1425" s="44"/>
      <c r="AP1425" s="44"/>
      <c r="AQ1425" s="44"/>
      <c r="AR1425" s="44"/>
      <c r="AS1425" s="44"/>
      <c r="AT1425" s="44"/>
      <c r="AU1425" s="44"/>
    </row>
    <row r="1426" spans="27:64">
      <c r="AA1426" s="44"/>
      <c r="AB1426" s="44"/>
      <c r="AC1426" s="44"/>
      <c r="AD1426" s="44"/>
      <c r="AE1426" s="44"/>
      <c r="AG1426" s="45"/>
      <c r="AN1426" s="44"/>
      <c r="AO1426" s="44"/>
      <c r="AP1426" s="44"/>
      <c r="AQ1426" s="44"/>
      <c r="AR1426" s="44"/>
      <c r="AS1426" s="44"/>
      <c r="AT1426" s="44"/>
      <c r="AU1426" s="44"/>
    </row>
    <row r="1427" spans="27:64">
      <c r="AA1427" s="44"/>
      <c r="AB1427" s="44"/>
      <c r="AC1427" s="44"/>
      <c r="AD1427" s="44"/>
      <c r="AE1427" s="44"/>
      <c r="AG1427" s="45"/>
      <c r="AN1427" s="44"/>
      <c r="AO1427" s="44"/>
      <c r="AP1427" s="44"/>
      <c r="AQ1427" s="44"/>
      <c r="AR1427" s="44"/>
      <c r="AS1427" s="44"/>
      <c r="AT1427" s="44"/>
      <c r="AU1427" s="44"/>
    </row>
    <row r="1428" spans="27:64">
      <c r="AA1428" s="44"/>
      <c r="AB1428" s="44"/>
      <c r="AC1428" s="44"/>
      <c r="AD1428" s="44"/>
      <c r="AE1428" s="44"/>
      <c r="AG1428" s="45"/>
      <c r="AN1428" s="44"/>
      <c r="AO1428" s="44"/>
      <c r="AP1428" s="44"/>
      <c r="AQ1428" s="44"/>
      <c r="AR1428" s="44"/>
      <c r="AS1428" s="44"/>
      <c r="AT1428" s="44"/>
      <c r="AU1428" s="44"/>
    </row>
    <row r="1429" spans="27:64">
      <c r="AA1429" s="44"/>
      <c r="AB1429" s="44"/>
      <c r="AC1429" s="44"/>
      <c r="AD1429" s="44"/>
      <c r="AE1429" s="44"/>
      <c r="AG1429" s="45"/>
      <c r="AN1429" s="44"/>
      <c r="AO1429" s="44"/>
      <c r="AP1429" s="44"/>
      <c r="AQ1429" s="44"/>
      <c r="AR1429" s="44"/>
      <c r="AS1429" s="44"/>
      <c r="AT1429" s="44"/>
      <c r="AU1429" s="44"/>
    </row>
    <row r="1430" spans="27:64">
      <c r="AA1430" s="44"/>
      <c r="AB1430" s="44"/>
      <c r="AC1430" s="44"/>
      <c r="AD1430" s="44"/>
      <c r="AE1430" s="44"/>
      <c r="AG1430" s="45"/>
      <c r="AN1430" s="44"/>
      <c r="AO1430" s="44"/>
      <c r="AP1430" s="44"/>
      <c r="AQ1430" s="44"/>
      <c r="AR1430" s="44"/>
      <c r="AS1430" s="44"/>
      <c r="AT1430" s="44"/>
      <c r="AU1430" s="44"/>
    </row>
    <row r="1431" spans="27:64">
      <c r="AA1431" s="44"/>
      <c r="AB1431" s="44"/>
      <c r="AC1431" s="44"/>
      <c r="AD1431" s="44"/>
      <c r="AE1431" s="44"/>
      <c r="AG1431" s="45"/>
      <c r="AN1431" s="44"/>
      <c r="AO1431" s="44"/>
      <c r="AP1431" s="44"/>
      <c r="AQ1431" s="44"/>
      <c r="AR1431" s="44"/>
      <c r="AS1431" s="44"/>
      <c r="AT1431" s="44"/>
      <c r="AU1431" s="44"/>
    </row>
    <row r="1432" spans="27:64">
      <c r="AA1432" s="44"/>
      <c r="AB1432" s="44"/>
      <c r="AC1432" s="44"/>
      <c r="AD1432" s="44"/>
      <c r="AE1432" s="44"/>
      <c r="AG1432" s="45"/>
      <c r="AN1432" s="44"/>
      <c r="AO1432" s="44"/>
      <c r="AP1432" s="44"/>
      <c r="AQ1432" s="44"/>
      <c r="AR1432" s="44"/>
      <c r="AS1432" s="44"/>
      <c r="AT1432" s="44"/>
      <c r="AU1432" s="44"/>
    </row>
    <row r="1433" spans="27:64">
      <c r="AA1433" s="44"/>
      <c r="AB1433" s="44"/>
      <c r="AC1433" s="44"/>
      <c r="AD1433" s="44"/>
      <c r="AE1433" s="44"/>
      <c r="AG1433" s="45"/>
      <c r="AN1433" s="44"/>
      <c r="AO1433" s="44"/>
      <c r="AP1433" s="44"/>
      <c r="AQ1433" s="44"/>
      <c r="AR1433" s="44"/>
      <c r="AS1433" s="44"/>
      <c r="AT1433" s="44"/>
      <c r="AU1433" s="44"/>
    </row>
    <row r="1434" spans="27:64">
      <c r="AA1434" s="44"/>
      <c r="AB1434" s="44"/>
      <c r="AC1434" s="44"/>
      <c r="AD1434" s="44"/>
      <c r="AE1434" s="44"/>
      <c r="AG1434" s="45"/>
      <c r="AN1434" s="44"/>
      <c r="AO1434" s="44"/>
      <c r="AP1434" s="44"/>
      <c r="AQ1434" s="44"/>
      <c r="AR1434" s="44"/>
      <c r="AS1434" s="44"/>
      <c r="AT1434" s="44"/>
      <c r="AU1434" s="44"/>
    </row>
    <row r="1435" spans="27:64">
      <c r="AA1435" s="44"/>
      <c r="AB1435" s="44"/>
      <c r="AC1435" s="44"/>
      <c r="AD1435" s="44"/>
      <c r="AE1435" s="44"/>
      <c r="AG1435" s="45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  <c r="BF1435" s="44"/>
      <c r="BG1435" s="44"/>
      <c r="BH1435" s="44"/>
      <c r="BI1435" s="44"/>
      <c r="BJ1435" s="44"/>
      <c r="BK1435" s="44"/>
      <c r="BL1435" s="44"/>
    </row>
    <row r="1436" spans="27:64">
      <c r="AA1436" s="44"/>
      <c r="AB1436" s="44"/>
      <c r="AC1436" s="44"/>
      <c r="AD1436" s="44"/>
      <c r="AE1436" s="44"/>
      <c r="AG1436" s="45"/>
      <c r="AN1436" s="44"/>
      <c r="AO1436" s="44"/>
      <c r="AP1436" s="44"/>
      <c r="AQ1436" s="44"/>
      <c r="AR1436" s="44"/>
      <c r="AS1436" s="44"/>
      <c r="AT1436" s="44"/>
      <c r="AU1436" s="44"/>
    </row>
    <row r="1437" spans="27:64">
      <c r="AA1437" s="44"/>
      <c r="AB1437" s="44"/>
      <c r="AC1437" s="44"/>
      <c r="AD1437" s="44"/>
      <c r="AE1437" s="44"/>
      <c r="AG1437" s="45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19"/>
      <c r="AX1437" s="106"/>
    </row>
    <row r="1438" spans="27:64">
      <c r="AA1438" s="44"/>
      <c r="AB1438" s="44"/>
      <c r="AC1438" s="44"/>
      <c r="AD1438" s="44"/>
      <c r="AE1438" s="44"/>
      <c r="AG1438" s="45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19"/>
      <c r="AX1438" s="106"/>
    </row>
    <row r="1439" spans="27:64">
      <c r="AA1439" s="44"/>
      <c r="AB1439" s="44"/>
      <c r="AC1439" s="44"/>
      <c r="AD1439" s="44"/>
      <c r="AE1439" s="44"/>
      <c r="AG1439" s="45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19"/>
      <c r="AX1439" s="106"/>
    </row>
    <row r="1440" spans="27:64">
      <c r="AA1440" s="44"/>
      <c r="AB1440" s="44"/>
      <c r="AC1440" s="44"/>
      <c r="AD1440" s="44"/>
      <c r="AE1440" s="44"/>
      <c r="AG1440" s="45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19"/>
      <c r="AX1440" s="134"/>
    </row>
    <row r="1441" spans="27:64">
      <c r="AA1441" s="44"/>
      <c r="AB1441" s="44"/>
      <c r="AC1441" s="44"/>
      <c r="AD1441" s="44"/>
      <c r="AE1441" s="44"/>
      <c r="AG1441" s="45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19"/>
      <c r="AX1441" s="134"/>
    </row>
    <row r="1442" spans="27:64">
      <c r="AA1442" s="44"/>
      <c r="AB1442" s="44"/>
      <c r="AC1442" s="44"/>
      <c r="AD1442" s="44"/>
      <c r="AE1442" s="44"/>
      <c r="AG1442" s="45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13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4"/>
    </row>
    <row r="1443" spans="27:64">
      <c r="AA1443" s="44"/>
      <c r="AB1443" s="44"/>
      <c r="AC1443" s="44"/>
      <c r="AD1443" s="44"/>
      <c r="AE1443" s="44"/>
      <c r="AG1443" s="45"/>
      <c r="AN1443" s="44"/>
      <c r="AO1443" s="44"/>
      <c r="AP1443" s="44"/>
      <c r="AQ1443" s="44"/>
      <c r="AR1443" s="44"/>
      <c r="AS1443" s="44"/>
      <c r="AT1443" s="44"/>
      <c r="AU1443" s="44"/>
    </row>
    <row r="1444" spans="27:64">
      <c r="AA1444" s="44"/>
      <c r="AB1444" s="44"/>
      <c r="AC1444" s="44"/>
      <c r="AD1444" s="44"/>
      <c r="AE1444" s="44"/>
      <c r="AG1444" s="45"/>
      <c r="AN1444" s="44"/>
      <c r="AO1444" s="44"/>
      <c r="AP1444" s="44"/>
      <c r="AQ1444" s="44"/>
      <c r="AR1444" s="44"/>
      <c r="AS1444" s="44"/>
      <c r="AT1444" s="44"/>
      <c r="AU1444" s="44"/>
    </row>
    <row r="1445" spans="27:64">
      <c r="AA1445" s="44"/>
      <c r="AB1445" s="44"/>
      <c r="AC1445" s="44"/>
      <c r="AD1445" s="44"/>
      <c r="AE1445" s="44"/>
      <c r="AG1445" s="45"/>
      <c r="AN1445" s="44"/>
      <c r="AO1445" s="44"/>
      <c r="AP1445" s="44"/>
      <c r="AQ1445" s="44"/>
      <c r="AR1445" s="44"/>
      <c r="AS1445" s="44"/>
      <c r="AT1445" s="44"/>
      <c r="AU1445" s="44"/>
    </row>
    <row r="1446" spans="27:64">
      <c r="AA1446" s="44"/>
      <c r="AB1446" s="44"/>
      <c r="AC1446" s="44"/>
      <c r="AD1446" s="44"/>
      <c r="AE1446" s="44"/>
      <c r="AG1446" s="45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13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4"/>
    </row>
    <row r="1447" spans="27:64">
      <c r="AA1447" s="44"/>
      <c r="AB1447" s="44"/>
      <c r="AC1447" s="44"/>
      <c r="AD1447" s="44"/>
      <c r="AE1447" s="44"/>
      <c r="AG1447" s="45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19"/>
      <c r="AX1447" s="134"/>
    </row>
    <row r="1448" spans="27:64">
      <c r="AA1448" s="44"/>
      <c r="AB1448" s="44"/>
      <c r="AC1448" s="44"/>
      <c r="AD1448" s="44"/>
      <c r="AE1448" s="44"/>
      <c r="AG1448" s="45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19"/>
      <c r="AX1448" s="13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4"/>
    </row>
    <row r="1449" spans="27:64">
      <c r="AA1449" s="44"/>
      <c r="AB1449" s="44"/>
      <c r="AC1449" s="44"/>
      <c r="AD1449" s="44"/>
      <c r="AE1449" s="44"/>
      <c r="AG1449" s="45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4"/>
    </row>
    <row r="1450" spans="27:64">
      <c r="AA1450" s="44"/>
      <c r="AB1450" s="44"/>
      <c r="AC1450" s="44"/>
      <c r="AD1450" s="44"/>
      <c r="AE1450" s="44"/>
      <c r="AG1450" s="45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4"/>
    </row>
    <row r="1451" spans="27:64">
      <c r="AA1451" s="44"/>
      <c r="AB1451" s="44"/>
      <c r="AC1451" s="44"/>
      <c r="AD1451" s="44"/>
      <c r="AE1451" s="44"/>
      <c r="AG1451" s="45"/>
      <c r="AN1451" s="44"/>
      <c r="AO1451" s="44"/>
      <c r="AP1451" s="44"/>
      <c r="AQ1451" s="44"/>
      <c r="AR1451" s="44"/>
      <c r="AS1451" s="44"/>
      <c r="AT1451" s="44"/>
      <c r="AU1451" s="44"/>
      <c r="AV1451" s="44"/>
    </row>
    <row r="1452" spans="27:64">
      <c r="AA1452" s="44"/>
      <c r="AB1452" s="44"/>
      <c r="AC1452" s="44"/>
      <c r="AD1452" s="44"/>
      <c r="AE1452" s="44"/>
      <c r="AG1452" s="45"/>
      <c r="AN1452" s="44"/>
      <c r="AO1452" s="44"/>
      <c r="AP1452" s="44"/>
      <c r="AQ1452" s="44"/>
      <c r="AR1452" s="44"/>
      <c r="AS1452" s="44"/>
      <c r="AT1452" s="44"/>
      <c r="AU1452" s="44"/>
    </row>
    <row r="1453" spans="27:64">
      <c r="AA1453" s="44"/>
      <c r="AB1453" s="44"/>
      <c r="AC1453" s="44"/>
      <c r="AD1453" s="44"/>
      <c r="AE1453" s="44"/>
      <c r="AG1453" s="45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19"/>
      <c r="AX1453" s="134"/>
    </row>
    <row r="1454" spans="27:64">
      <c r="AA1454" s="44"/>
      <c r="AB1454" s="44"/>
      <c r="AC1454" s="44"/>
      <c r="AD1454" s="44"/>
      <c r="AE1454" s="44"/>
      <c r="AG1454" s="45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19"/>
      <c r="AX1454" s="13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4"/>
    </row>
    <row r="1455" spans="27:64">
      <c r="AA1455" s="44"/>
      <c r="AB1455" s="44"/>
      <c r="AC1455" s="44"/>
      <c r="AD1455" s="44"/>
      <c r="AE1455" s="44"/>
      <c r="AG1455" s="45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13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4"/>
    </row>
    <row r="1456" spans="27:64">
      <c r="AA1456" s="44"/>
      <c r="AB1456" s="44"/>
      <c r="AC1456" s="44"/>
      <c r="AD1456" s="44"/>
      <c r="AE1456" s="44"/>
      <c r="AG1456" s="45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13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4"/>
    </row>
    <row r="1457" spans="27:64">
      <c r="AA1457" s="44"/>
      <c r="AB1457" s="44"/>
      <c r="AC1457" s="44"/>
      <c r="AD1457" s="44"/>
      <c r="AE1457" s="44"/>
      <c r="AG1457" s="45"/>
      <c r="AN1457" s="44"/>
      <c r="AO1457" s="44"/>
      <c r="AP1457" s="44"/>
      <c r="AQ1457" s="44"/>
      <c r="AR1457" s="44"/>
      <c r="AS1457" s="44"/>
      <c r="AT1457" s="44"/>
      <c r="AU1457" s="44"/>
    </row>
    <row r="1458" spans="27:64">
      <c r="AA1458" s="44"/>
      <c r="AB1458" s="44"/>
      <c r="AC1458" s="44"/>
      <c r="AD1458" s="44"/>
      <c r="AE1458" s="44"/>
      <c r="AG1458" s="45"/>
      <c r="AN1458" s="44"/>
      <c r="AO1458" s="44"/>
      <c r="AP1458" s="44"/>
      <c r="AQ1458" s="44"/>
      <c r="AR1458" s="44"/>
      <c r="AS1458" s="44"/>
      <c r="AT1458" s="44"/>
      <c r="AU1458" s="44"/>
    </row>
    <row r="1459" spans="27:64">
      <c r="AA1459" s="44"/>
      <c r="AB1459" s="44"/>
      <c r="AC1459" s="44"/>
      <c r="AD1459" s="44"/>
      <c r="AE1459" s="44"/>
      <c r="AG1459" s="45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19"/>
      <c r="AX1459" s="13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4"/>
    </row>
    <row r="1460" spans="27:64">
      <c r="AA1460" s="44"/>
      <c r="AB1460" s="44"/>
      <c r="AC1460" s="44"/>
      <c r="AD1460" s="44"/>
      <c r="AE1460" s="44"/>
      <c r="AG1460" s="45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4"/>
    </row>
    <row r="1461" spans="27:64">
      <c r="AA1461" s="44"/>
      <c r="AB1461" s="44"/>
      <c r="AC1461" s="44"/>
      <c r="AD1461" s="44"/>
      <c r="AE1461" s="44"/>
      <c r="AG1461" s="45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13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4"/>
    </row>
    <row r="1462" spans="27:64">
      <c r="AA1462" s="44"/>
      <c r="AB1462" s="44"/>
      <c r="AC1462" s="44"/>
      <c r="AD1462" s="44"/>
      <c r="AE1462" s="44"/>
      <c r="AG1462" s="45"/>
      <c r="AN1462" s="44"/>
      <c r="AO1462" s="44"/>
      <c r="AP1462" s="44"/>
      <c r="AQ1462" s="44"/>
      <c r="AR1462" s="44"/>
      <c r="AS1462" s="44"/>
      <c r="AT1462" s="44"/>
      <c r="AU1462" s="44"/>
    </row>
    <row r="1463" spans="27:64">
      <c r="AA1463" s="44"/>
      <c r="AB1463" s="44"/>
      <c r="AC1463" s="44"/>
      <c r="AD1463" s="44"/>
      <c r="AE1463" s="44"/>
      <c r="AG1463" s="45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4"/>
    </row>
    <row r="1464" spans="27:64">
      <c r="AA1464" s="44"/>
      <c r="AB1464" s="44"/>
      <c r="AC1464" s="44"/>
      <c r="AD1464" s="44"/>
      <c r="AE1464" s="44"/>
      <c r="AG1464" s="45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19"/>
      <c r="AX1464" s="106"/>
    </row>
    <row r="1465" spans="27:64">
      <c r="AA1465" s="44"/>
      <c r="AB1465" s="44"/>
      <c r="AC1465" s="44"/>
      <c r="AD1465" s="44"/>
      <c r="AE1465" s="44"/>
      <c r="AG1465" s="45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19"/>
      <c r="AX1465" s="106"/>
    </row>
    <row r="1466" spans="27:64">
      <c r="AA1466" s="44"/>
      <c r="AB1466" s="44"/>
      <c r="AC1466" s="44"/>
      <c r="AD1466" s="44"/>
      <c r="AE1466" s="44"/>
      <c r="AG1466" s="45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19"/>
      <c r="AX1466" s="106"/>
    </row>
    <row r="1467" spans="27:64">
      <c r="AA1467" s="44"/>
      <c r="AB1467" s="44"/>
      <c r="AC1467" s="44"/>
      <c r="AD1467" s="44"/>
      <c r="AE1467" s="44"/>
      <c r="AG1467" s="45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4"/>
    </row>
    <row r="1468" spans="27:64">
      <c r="AA1468" s="44"/>
      <c r="AB1468" s="44"/>
      <c r="AC1468" s="44"/>
      <c r="AD1468" s="44"/>
      <c r="AE1468" s="44"/>
      <c r="AG1468" s="45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4"/>
    </row>
    <row r="1469" spans="27:64">
      <c r="AA1469" s="44"/>
      <c r="AB1469" s="44"/>
      <c r="AC1469" s="44"/>
      <c r="AD1469" s="44"/>
      <c r="AE1469" s="44"/>
      <c r="AG1469" s="45"/>
      <c r="AN1469" s="44"/>
      <c r="AO1469" s="44"/>
      <c r="AP1469" s="44"/>
      <c r="AQ1469" s="44"/>
      <c r="AR1469" s="44"/>
      <c r="AS1469" s="44"/>
      <c r="AT1469" s="44"/>
      <c r="AU1469" s="44"/>
    </row>
    <row r="1470" spans="27:64">
      <c r="AA1470" s="44"/>
      <c r="AB1470" s="44"/>
      <c r="AC1470" s="44"/>
      <c r="AD1470" s="44"/>
      <c r="AE1470" s="44"/>
      <c r="AG1470" s="45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4"/>
    </row>
    <row r="1471" spans="27:64">
      <c r="AA1471" s="44"/>
      <c r="AB1471" s="44"/>
      <c r="AC1471" s="44"/>
      <c r="AD1471" s="44"/>
      <c r="AE1471" s="44"/>
      <c r="AG1471" s="45"/>
      <c r="AN1471" s="44"/>
      <c r="AO1471" s="44"/>
      <c r="AP1471" s="44"/>
      <c r="AQ1471" s="44"/>
      <c r="AR1471" s="44"/>
      <c r="AS1471" s="44"/>
      <c r="AT1471" s="44"/>
      <c r="AU1471" s="44"/>
      <c r="AV1471" s="44"/>
    </row>
    <row r="1472" spans="27:64">
      <c r="AA1472" s="44"/>
      <c r="AB1472" s="44"/>
      <c r="AC1472" s="44"/>
      <c r="AD1472" s="44"/>
      <c r="AE1472" s="44"/>
      <c r="AG1472" s="45"/>
      <c r="AN1472" s="44"/>
      <c r="AO1472" s="44"/>
      <c r="AP1472" s="44"/>
      <c r="AQ1472" s="44"/>
      <c r="AR1472" s="44"/>
      <c r="AS1472" s="44"/>
      <c r="AT1472" s="44"/>
      <c r="AU1472" s="44"/>
      <c r="AV1472" s="44"/>
    </row>
    <row r="1473" spans="27:64">
      <c r="AA1473" s="44"/>
      <c r="AB1473" s="44"/>
      <c r="AC1473" s="44"/>
      <c r="AD1473" s="44"/>
      <c r="AE1473" s="44"/>
      <c r="AG1473" s="45"/>
      <c r="AN1473" s="44"/>
      <c r="AO1473" s="44"/>
      <c r="AP1473" s="44"/>
      <c r="AQ1473" s="44"/>
      <c r="AR1473" s="44"/>
      <c r="AS1473" s="44"/>
      <c r="AT1473" s="44"/>
      <c r="AU1473" s="44"/>
    </row>
    <row r="1474" spans="27:64">
      <c r="AA1474" s="44"/>
      <c r="AB1474" s="44"/>
      <c r="AC1474" s="44"/>
      <c r="AD1474" s="44"/>
      <c r="AE1474" s="44"/>
      <c r="AG1474" s="45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19"/>
      <c r="AX1474" s="13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4"/>
    </row>
    <row r="1475" spans="27:64">
      <c r="AA1475" s="44"/>
      <c r="AB1475" s="44"/>
      <c r="AC1475" s="44"/>
      <c r="AD1475" s="44"/>
      <c r="AE1475" s="44"/>
      <c r="AG1475" s="45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19"/>
      <c r="AX1475" s="134"/>
    </row>
    <row r="1476" spans="27:64">
      <c r="AA1476" s="44"/>
      <c r="AB1476" s="44"/>
      <c r="AC1476" s="44"/>
      <c r="AD1476" s="44"/>
      <c r="AE1476" s="44"/>
      <c r="AG1476" s="45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19"/>
      <c r="AX1476" s="134"/>
    </row>
    <row r="1477" spans="27:64">
      <c r="AA1477" s="44"/>
      <c r="AB1477" s="44"/>
      <c r="AC1477" s="44"/>
      <c r="AD1477" s="44"/>
      <c r="AE1477" s="44"/>
      <c r="AG1477" s="45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13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4"/>
    </row>
    <row r="1478" spans="27:64">
      <c r="AA1478" s="44"/>
      <c r="AB1478" s="44"/>
      <c r="AC1478" s="44"/>
      <c r="AD1478" s="44"/>
      <c r="AE1478" s="44"/>
      <c r="AG1478" s="45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4"/>
    </row>
    <row r="1479" spans="27:64">
      <c r="AA1479" s="44"/>
      <c r="AB1479" s="44"/>
      <c r="AC1479" s="44"/>
      <c r="AD1479" s="44"/>
      <c r="AE1479" s="44"/>
      <c r="AG1479" s="45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4"/>
    </row>
    <row r="1480" spans="27:64">
      <c r="AA1480" s="44"/>
      <c r="AB1480" s="44"/>
      <c r="AC1480" s="44"/>
      <c r="AD1480" s="44"/>
      <c r="AE1480" s="44"/>
      <c r="AG1480" s="45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4"/>
    </row>
    <row r="1481" spans="27:64">
      <c r="AA1481" s="44"/>
      <c r="AB1481" s="44"/>
      <c r="AC1481" s="44"/>
      <c r="AD1481" s="44"/>
      <c r="AE1481" s="44"/>
      <c r="AG1481" s="45"/>
      <c r="AN1481" s="44"/>
      <c r="AO1481" s="44"/>
      <c r="AP1481" s="44"/>
      <c r="AQ1481" s="44"/>
      <c r="AR1481" s="44"/>
      <c r="AS1481" s="44"/>
      <c r="AT1481" s="44"/>
      <c r="AU1481" s="44"/>
      <c r="AV1481" s="44"/>
    </row>
    <row r="1482" spans="27:64">
      <c r="AA1482" s="44"/>
      <c r="AB1482" s="44"/>
      <c r="AC1482" s="44"/>
      <c r="AD1482" s="44"/>
      <c r="AE1482" s="44"/>
      <c r="AG1482" s="45"/>
      <c r="AN1482" s="44"/>
      <c r="AO1482" s="44"/>
      <c r="AP1482" s="44"/>
      <c r="AQ1482" s="44"/>
      <c r="AR1482" s="44"/>
      <c r="AS1482" s="44"/>
      <c r="AT1482" s="44"/>
      <c r="AU1482" s="44"/>
    </row>
    <row r="1483" spans="27:64">
      <c r="AA1483" s="44"/>
      <c r="AB1483" s="44"/>
      <c r="AC1483" s="44"/>
      <c r="AD1483" s="44"/>
      <c r="AE1483" s="44"/>
      <c r="AG1483" s="45"/>
      <c r="AN1483" s="44"/>
      <c r="AO1483" s="44"/>
      <c r="AP1483" s="44"/>
      <c r="AQ1483" s="44"/>
      <c r="AR1483" s="44"/>
      <c r="AS1483" s="44"/>
      <c r="AT1483" s="44"/>
      <c r="AU1483" s="44"/>
    </row>
    <row r="1484" spans="27:64">
      <c r="AA1484" s="44"/>
      <c r="AB1484" s="44"/>
      <c r="AC1484" s="44"/>
      <c r="AD1484" s="44"/>
      <c r="AE1484" s="44"/>
      <c r="AG1484" s="45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19"/>
      <c r="AX1484" s="106"/>
    </row>
    <row r="1485" spans="27:64">
      <c r="AA1485" s="44"/>
      <c r="AB1485" s="44"/>
      <c r="AC1485" s="44"/>
      <c r="AD1485" s="44"/>
      <c r="AE1485" s="44"/>
      <c r="AG1485" s="45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4"/>
    </row>
    <row r="1486" spans="27:64">
      <c r="AA1486" s="44"/>
      <c r="AB1486" s="44"/>
      <c r="AC1486" s="44"/>
      <c r="AD1486" s="44"/>
      <c r="AE1486" s="44"/>
      <c r="AG1486" s="45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4"/>
    </row>
    <row r="1487" spans="27:64">
      <c r="AA1487" s="44"/>
      <c r="AB1487" s="44"/>
      <c r="AC1487" s="44"/>
      <c r="AD1487" s="44"/>
      <c r="AE1487" s="44"/>
      <c r="AG1487" s="45"/>
      <c r="AN1487" s="44"/>
      <c r="AO1487" s="44"/>
      <c r="AP1487" s="44"/>
      <c r="AQ1487" s="44"/>
      <c r="AR1487" s="44"/>
      <c r="AS1487" s="44"/>
      <c r="AT1487" s="44"/>
      <c r="AU1487" s="44"/>
    </row>
    <row r="1488" spans="27:64">
      <c r="AA1488" s="44"/>
      <c r="AB1488" s="44"/>
      <c r="AC1488" s="44"/>
      <c r="AD1488" s="44"/>
      <c r="AE1488" s="44"/>
      <c r="AG1488" s="45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19"/>
      <c r="AX1488" s="134"/>
    </row>
    <row r="1489" spans="27:64">
      <c r="AA1489" s="44"/>
      <c r="AB1489" s="44"/>
      <c r="AC1489" s="44"/>
      <c r="AD1489" s="44"/>
      <c r="AE1489" s="44"/>
      <c r="AG1489" s="45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19"/>
      <c r="AX1489" s="106"/>
    </row>
    <row r="1490" spans="27:64">
      <c r="AA1490" s="44"/>
      <c r="AB1490" s="44"/>
      <c r="AC1490" s="44"/>
      <c r="AD1490" s="44"/>
      <c r="AE1490" s="44"/>
      <c r="AG1490" s="45"/>
      <c r="AN1490" s="44"/>
      <c r="AO1490" s="44"/>
      <c r="AP1490" s="44"/>
      <c r="AQ1490" s="44"/>
      <c r="AR1490" s="44"/>
      <c r="AS1490" s="44"/>
      <c r="AT1490" s="44"/>
      <c r="AU1490" s="44"/>
    </row>
    <row r="1491" spans="27:64">
      <c r="AA1491" s="44"/>
      <c r="AB1491" s="44"/>
      <c r="AC1491" s="44"/>
      <c r="AD1491" s="44"/>
      <c r="AE1491" s="44"/>
      <c r="AG1491" s="45"/>
      <c r="AN1491" s="44"/>
      <c r="AO1491" s="44"/>
      <c r="AP1491" s="44"/>
      <c r="AQ1491" s="44"/>
      <c r="AR1491" s="44"/>
      <c r="AS1491" s="44"/>
      <c r="AT1491" s="44"/>
      <c r="AU1491" s="44"/>
    </row>
    <row r="1492" spans="27:64">
      <c r="AA1492" s="44"/>
      <c r="AB1492" s="44"/>
      <c r="AC1492" s="44"/>
      <c r="AD1492" s="44"/>
      <c r="AE1492" s="44"/>
      <c r="AG1492" s="45"/>
      <c r="AN1492" s="44"/>
      <c r="AO1492" s="44"/>
      <c r="AP1492" s="44"/>
      <c r="AQ1492" s="44"/>
      <c r="AR1492" s="44"/>
      <c r="AS1492" s="44"/>
      <c r="AT1492" s="44"/>
      <c r="AU1492" s="44"/>
    </row>
    <row r="1493" spans="27:64">
      <c r="AA1493" s="44"/>
      <c r="AB1493" s="44"/>
      <c r="AC1493" s="44"/>
      <c r="AD1493" s="44"/>
      <c r="AE1493" s="44"/>
      <c r="AG1493" s="45"/>
      <c r="AN1493" s="44"/>
      <c r="AO1493" s="44"/>
      <c r="AP1493" s="44"/>
      <c r="AQ1493" s="44"/>
      <c r="AR1493" s="44"/>
      <c r="AS1493" s="44"/>
      <c r="AT1493" s="44"/>
      <c r="AU1493" s="44"/>
    </row>
    <row r="1494" spans="27:64">
      <c r="AA1494" s="44"/>
      <c r="AB1494" s="44"/>
      <c r="AC1494" s="44"/>
      <c r="AD1494" s="44"/>
      <c r="AE1494" s="44"/>
      <c r="AG1494" s="45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13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4"/>
    </row>
    <row r="1495" spans="27:64">
      <c r="AA1495" s="44"/>
      <c r="AB1495" s="44"/>
      <c r="AC1495" s="44"/>
      <c r="AD1495" s="44"/>
      <c r="AE1495" s="44"/>
      <c r="AG1495" s="45"/>
      <c r="AN1495" s="44"/>
      <c r="AO1495" s="44"/>
      <c r="AP1495" s="44"/>
      <c r="AQ1495" s="44"/>
      <c r="AR1495" s="44"/>
      <c r="AS1495" s="44"/>
      <c r="AT1495" s="44"/>
      <c r="AU1495" s="44"/>
    </row>
    <row r="1496" spans="27:64">
      <c r="AA1496" s="44"/>
      <c r="AB1496" s="44"/>
      <c r="AC1496" s="44"/>
      <c r="AD1496" s="44"/>
      <c r="AE1496" s="44"/>
      <c r="AG1496" s="45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13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4"/>
    </row>
    <row r="1497" spans="27:64">
      <c r="AA1497" s="44"/>
      <c r="AB1497" s="44"/>
      <c r="AC1497" s="44"/>
      <c r="AD1497" s="44"/>
      <c r="AE1497" s="44"/>
      <c r="AG1497" s="45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19"/>
      <c r="AX1497" s="134"/>
    </row>
    <row r="1498" spans="27:64">
      <c r="AA1498" s="44"/>
      <c r="AB1498" s="44"/>
      <c r="AC1498" s="44"/>
      <c r="AD1498" s="44"/>
      <c r="AE1498" s="44"/>
      <c r="AG1498" s="45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19"/>
      <c r="AX1498" s="106"/>
    </row>
    <row r="1499" spans="27:64">
      <c r="AA1499" s="44"/>
      <c r="AB1499" s="44"/>
      <c r="AC1499" s="44"/>
      <c r="AD1499" s="44"/>
      <c r="AE1499" s="44"/>
      <c r="AG1499" s="45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19"/>
      <c r="AX1499" s="106"/>
    </row>
    <row r="1500" spans="27:64">
      <c r="AA1500" s="44"/>
      <c r="AB1500" s="44"/>
      <c r="AC1500" s="44"/>
      <c r="AD1500" s="44"/>
      <c r="AE1500" s="44"/>
      <c r="AG1500" s="45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19"/>
      <c r="AX1500" s="134"/>
    </row>
    <row r="1501" spans="27:64">
      <c r="AA1501" s="44"/>
      <c r="AB1501" s="44"/>
      <c r="AC1501" s="44"/>
      <c r="AD1501" s="44"/>
      <c r="AE1501" s="44"/>
      <c r="AG1501" s="45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4"/>
    </row>
    <row r="1502" spans="27:64">
      <c r="AA1502" s="44"/>
      <c r="AB1502" s="44"/>
      <c r="AC1502" s="44"/>
      <c r="AD1502" s="44"/>
      <c r="AE1502" s="44"/>
      <c r="AG1502" s="45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19"/>
      <c r="AX1502" s="106"/>
    </row>
    <row r="1503" spans="27:64">
      <c r="AA1503" s="44"/>
      <c r="AB1503" s="44"/>
      <c r="AC1503" s="44"/>
      <c r="AD1503" s="44"/>
      <c r="AE1503" s="44"/>
      <c r="AG1503" s="45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19"/>
      <c r="AX1503" s="134"/>
    </row>
    <row r="1504" spans="27:64">
      <c r="AA1504" s="44"/>
      <c r="AB1504" s="44"/>
      <c r="AC1504" s="44"/>
      <c r="AD1504" s="44"/>
      <c r="AE1504" s="44"/>
      <c r="AG1504" s="45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4"/>
    </row>
    <row r="1505" spans="27:64">
      <c r="AA1505" s="44"/>
      <c r="AB1505" s="44"/>
      <c r="AC1505" s="44"/>
      <c r="AD1505" s="44"/>
      <c r="AE1505" s="44"/>
      <c r="AG1505" s="45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19"/>
      <c r="AX1505" s="106"/>
    </row>
    <row r="1506" spans="27:64">
      <c r="AA1506" s="44"/>
      <c r="AB1506" s="44"/>
      <c r="AC1506" s="44"/>
      <c r="AD1506" s="44"/>
      <c r="AE1506" s="44"/>
      <c r="AG1506" s="45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19"/>
      <c r="AX1506" s="106"/>
    </row>
    <row r="1507" spans="27:64">
      <c r="AA1507" s="44"/>
      <c r="AB1507" s="44"/>
      <c r="AC1507" s="44"/>
      <c r="AD1507" s="44"/>
      <c r="AE1507" s="44"/>
      <c r="AG1507" s="45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19"/>
      <c r="AX1507" s="13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  <c r="BL1507" s="44"/>
    </row>
    <row r="1508" spans="27:64">
      <c r="AA1508" s="44"/>
      <c r="AB1508" s="44"/>
      <c r="AC1508" s="44"/>
      <c r="AD1508" s="44"/>
      <c r="AE1508" s="44"/>
      <c r="AG1508" s="45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19"/>
      <c r="AX1508" s="106"/>
    </row>
    <row r="1509" spans="27:64">
      <c r="AA1509" s="44"/>
      <c r="AB1509" s="44"/>
      <c r="AC1509" s="44"/>
      <c r="AD1509" s="44"/>
      <c r="AE1509" s="44"/>
      <c r="AG1509" s="45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19"/>
      <c r="AX1509" s="13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  <c r="BL1509" s="44"/>
    </row>
    <row r="1510" spans="27:64">
      <c r="AA1510" s="44"/>
      <c r="AB1510" s="44"/>
      <c r="AC1510" s="44"/>
      <c r="AD1510" s="44"/>
      <c r="AE1510" s="44"/>
      <c r="AG1510" s="45"/>
      <c r="AN1510" s="44"/>
      <c r="AO1510" s="44"/>
      <c r="AP1510" s="44"/>
      <c r="AQ1510" s="44"/>
      <c r="AR1510" s="44"/>
      <c r="AS1510" s="44"/>
      <c r="AT1510" s="44"/>
      <c r="AU1510" s="44"/>
    </row>
    <row r="1511" spans="27:64">
      <c r="AA1511" s="44"/>
      <c r="AB1511" s="44"/>
      <c r="AC1511" s="44"/>
      <c r="AD1511" s="44"/>
      <c r="AE1511" s="44"/>
      <c r="AG1511" s="45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19"/>
      <c r="AX1511" s="134"/>
    </row>
    <row r="1512" spans="27:64">
      <c r="AA1512" s="44"/>
      <c r="AB1512" s="44"/>
      <c r="AC1512" s="44"/>
      <c r="AD1512" s="44"/>
      <c r="AE1512" s="44"/>
      <c r="AG1512" s="45"/>
      <c r="AN1512" s="44"/>
      <c r="AO1512" s="44"/>
      <c r="AP1512" s="44"/>
      <c r="AQ1512" s="44"/>
      <c r="AR1512" s="44"/>
      <c r="AS1512" s="44"/>
      <c r="AT1512" s="44"/>
      <c r="AU1512" s="44"/>
    </row>
    <row r="1513" spans="27:64">
      <c r="AA1513" s="44"/>
      <c r="AB1513" s="44"/>
      <c r="AC1513" s="44"/>
      <c r="AD1513" s="44"/>
      <c r="AE1513" s="44"/>
      <c r="AG1513" s="45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19"/>
      <c r="AX1513" s="106"/>
    </row>
    <row r="1514" spans="27:64">
      <c r="AA1514" s="44"/>
      <c r="AB1514" s="44"/>
      <c r="AC1514" s="44"/>
      <c r="AD1514" s="44"/>
      <c r="AE1514" s="44"/>
      <c r="AG1514" s="45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  <c r="BL1514" s="44"/>
    </row>
    <row r="1515" spans="27:64">
      <c r="AA1515" s="44"/>
      <c r="AB1515" s="44"/>
      <c r="AC1515" s="44"/>
      <c r="AD1515" s="44"/>
      <c r="AE1515" s="44"/>
      <c r="AG1515" s="45"/>
      <c r="AN1515" s="44"/>
      <c r="AO1515" s="44"/>
      <c r="AP1515" s="44"/>
      <c r="AQ1515" s="44"/>
      <c r="AR1515" s="44"/>
      <c r="AS1515" s="44"/>
      <c r="AT1515" s="44"/>
      <c r="AU1515" s="44"/>
    </row>
    <row r="1516" spans="27:64">
      <c r="AA1516" s="44"/>
      <c r="AB1516" s="44"/>
      <c r="AC1516" s="44"/>
      <c r="AD1516" s="44"/>
      <c r="AE1516" s="44"/>
      <c r="AG1516" s="45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19"/>
      <c r="AX1516" s="134"/>
    </row>
    <row r="1517" spans="27:64">
      <c r="AA1517" s="44"/>
      <c r="AB1517" s="44"/>
      <c r="AC1517" s="44"/>
      <c r="AD1517" s="44"/>
      <c r="AE1517" s="44"/>
      <c r="AG1517" s="45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  <c r="BL1517" s="44"/>
    </row>
    <row r="1518" spans="27:64">
      <c r="AA1518" s="44"/>
      <c r="AB1518" s="44"/>
      <c r="AC1518" s="44"/>
      <c r="AD1518" s="44"/>
      <c r="AE1518" s="44"/>
      <c r="AG1518" s="45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13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  <c r="BL1518" s="44"/>
    </row>
    <row r="1519" spans="27:64">
      <c r="AA1519" s="44"/>
      <c r="AB1519" s="44"/>
      <c r="AC1519" s="44"/>
      <c r="AD1519" s="44"/>
      <c r="AE1519" s="44"/>
      <c r="AG1519" s="45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  <c r="BL1519" s="44"/>
    </row>
    <row r="1520" spans="27:64">
      <c r="AA1520" s="44"/>
      <c r="AB1520" s="44"/>
      <c r="AC1520" s="44"/>
      <c r="AD1520" s="44"/>
      <c r="AE1520" s="44"/>
      <c r="AG1520" s="45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19"/>
      <c r="AX1520" s="106"/>
    </row>
    <row r="1521" spans="27:64">
      <c r="AA1521" s="44"/>
      <c r="AB1521" s="44"/>
      <c r="AC1521" s="44"/>
      <c r="AD1521" s="44"/>
      <c r="AE1521" s="44"/>
      <c r="AG1521" s="45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19"/>
      <c r="AX1521" s="106"/>
    </row>
    <row r="1522" spans="27:64">
      <c r="AA1522" s="44"/>
      <c r="AB1522" s="44"/>
      <c r="AC1522" s="44"/>
      <c r="AD1522" s="44"/>
      <c r="AE1522" s="44"/>
      <c r="AG1522" s="45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19"/>
      <c r="AX1522" s="13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  <c r="BL1522" s="44"/>
    </row>
    <row r="1523" spans="27:64">
      <c r="AA1523" s="44"/>
      <c r="AB1523" s="44"/>
      <c r="AC1523" s="44"/>
      <c r="AD1523" s="44"/>
      <c r="AE1523" s="44"/>
      <c r="AG1523" s="45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19"/>
      <c r="AX1523" s="106"/>
    </row>
    <row r="1524" spans="27:64">
      <c r="AA1524" s="44"/>
      <c r="AB1524" s="44"/>
      <c r="AC1524" s="44"/>
      <c r="AD1524" s="44"/>
      <c r="AE1524" s="44"/>
      <c r="AG1524" s="45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19"/>
      <c r="AX1524" s="13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  <c r="BL1524" s="44"/>
    </row>
    <row r="1525" spans="27:64">
      <c r="AA1525" s="44"/>
      <c r="AB1525" s="44"/>
      <c r="AC1525" s="44"/>
      <c r="AD1525" s="44"/>
      <c r="AE1525" s="44"/>
      <c r="AG1525" s="45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19"/>
      <c r="AX1525" s="106"/>
    </row>
    <row r="1526" spans="27:64">
      <c r="AA1526" s="44"/>
      <c r="AB1526" s="44"/>
      <c r="AC1526" s="44"/>
      <c r="AD1526" s="44"/>
      <c r="AE1526" s="44"/>
      <c r="AG1526" s="45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19"/>
      <c r="AX1526" s="106"/>
    </row>
    <row r="1527" spans="27:64">
      <c r="AA1527" s="44"/>
      <c r="AB1527" s="44"/>
      <c r="AC1527" s="44"/>
      <c r="AD1527" s="44"/>
      <c r="AE1527" s="44"/>
      <c r="AG1527" s="45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19"/>
      <c r="AX1527" s="134"/>
    </row>
    <row r="1528" spans="27:64">
      <c r="AA1528" s="44"/>
      <c r="AB1528" s="44"/>
      <c r="AC1528" s="44"/>
      <c r="AD1528" s="44"/>
      <c r="AE1528" s="44"/>
      <c r="AG1528" s="45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19"/>
      <c r="AX1528" s="106"/>
    </row>
    <row r="1529" spans="27:64">
      <c r="AA1529" s="44"/>
      <c r="AB1529" s="44"/>
      <c r="AC1529" s="44"/>
      <c r="AD1529" s="44"/>
      <c r="AE1529" s="44"/>
      <c r="AG1529" s="45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19"/>
      <c r="AX1529" s="134"/>
    </row>
    <row r="1530" spans="27:64">
      <c r="AA1530" s="44"/>
      <c r="AB1530" s="44"/>
      <c r="AC1530" s="44"/>
      <c r="AD1530" s="44"/>
      <c r="AE1530" s="44"/>
      <c r="AG1530" s="45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19"/>
      <c r="AX1530" s="106"/>
    </row>
    <row r="1531" spans="27:64">
      <c r="AA1531" s="44"/>
      <c r="AB1531" s="44"/>
      <c r="AC1531" s="44"/>
      <c r="AD1531" s="44"/>
      <c r="AE1531" s="44"/>
      <c r="AG1531" s="45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19"/>
      <c r="AX1531" s="106"/>
    </row>
    <row r="1532" spans="27:64">
      <c r="AA1532" s="44"/>
      <c r="AB1532" s="44"/>
      <c r="AC1532" s="44"/>
      <c r="AD1532" s="44"/>
      <c r="AE1532" s="44"/>
      <c r="AG1532" s="45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19"/>
      <c r="AX1532" s="106"/>
    </row>
    <row r="1533" spans="27:64">
      <c r="AA1533" s="44"/>
      <c r="AB1533" s="44"/>
      <c r="AC1533" s="44"/>
      <c r="AD1533" s="44"/>
      <c r="AE1533" s="44"/>
      <c r="AG1533" s="45"/>
      <c r="AN1533" s="44"/>
      <c r="AO1533" s="44"/>
      <c r="AP1533" s="44"/>
      <c r="AQ1533" s="44"/>
      <c r="AR1533" s="44"/>
      <c r="AS1533" s="44"/>
      <c r="AT1533" s="44"/>
      <c r="AU1533" s="44"/>
    </row>
    <row r="1534" spans="27:64">
      <c r="AA1534" s="44"/>
      <c r="AB1534" s="44"/>
      <c r="AC1534" s="44"/>
      <c r="AD1534" s="44"/>
      <c r="AE1534" s="44"/>
      <c r="AG1534" s="45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19"/>
      <c r="AX1534" s="106"/>
    </row>
    <row r="1535" spans="27:64">
      <c r="AA1535" s="44"/>
      <c r="AB1535" s="44"/>
      <c r="AC1535" s="44"/>
      <c r="AD1535" s="44"/>
      <c r="AE1535" s="44"/>
      <c r="AG1535" s="45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  <c r="BL1535" s="44"/>
    </row>
    <row r="1536" spans="27:64">
      <c r="AA1536" s="44"/>
      <c r="AB1536" s="44"/>
      <c r="AC1536" s="44"/>
      <c r="AD1536" s="44"/>
      <c r="AE1536" s="44"/>
      <c r="AG1536" s="45"/>
      <c r="AN1536" s="44"/>
      <c r="AO1536" s="44"/>
      <c r="AP1536" s="44"/>
      <c r="AQ1536" s="44"/>
      <c r="AR1536" s="44"/>
      <c r="AS1536" s="44"/>
      <c r="AT1536" s="44"/>
      <c r="AU1536" s="44"/>
    </row>
    <row r="1537" spans="27:64">
      <c r="AA1537" s="44"/>
      <c r="AB1537" s="44"/>
      <c r="AC1537" s="44"/>
      <c r="AD1537" s="44"/>
      <c r="AE1537" s="44"/>
      <c r="AG1537" s="45"/>
      <c r="AN1537" s="44"/>
      <c r="AO1537" s="44"/>
      <c r="AP1537" s="44"/>
      <c r="AQ1537" s="44"/>
      <c r="AR1537" s="44"/>
      <c r="AS1537" s="44"/>
      <c r="AT1537" s="44"/>
      <c r="AU1537" s="44"/>
    </row>
    <row r="1538" spans="27:64">
      <c r="AA1538" s="44"/>
      <c r="AB1538" s="44"/>
      <c r="AC1538" s="44"/>
      <c r="AD1538" s="44"/>
      <c r="AE1538" s="44"/>
      <c r="AG1538" s="45"/>
      <c r="AN1538" s="44"/>
      <c r="AO1538" s="44"/>
      <c r="AP1538" s="44"/>
      <c r="AQ1538" s="44"/>
      <c r="AR1538" s="44"/>
      <c r="AS1538" s="44"/>
      <c r="AT1538" s="44"/>
      <c r="AU1538" s="44"/>
    </row>
    <row r="1539" spans="27:64">
      <c r="AA1539" s="44"/>
      <c r="AB1539" s="44"/>
      <c r="AC1539" s="44"/>
      <c r="AD1539" s="44"/>
      <c r="AE1539" s="44"/>
      <c r="AG1539" s="45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19"/>
      <c r="AX1539" s="106"/>
    </row>
    <row r="1540" spans="27:64">
      <c r="AA1540" s="44"/>
      <c r="AB1540" s="44"/>
      <c r="AC1540" s="44"/>
      <c r="AD1540" s="44"/>
      <c r="AE1540" s="44"/>
      <c r="AG1540" s="45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19"/>
      <c r="AX1540" s="106"/>
    </row>
    <row r="1541" spans="27:64">
      <c r="AA1541" s="44"/>
      <c r="AB1541" s="44"/>
      <c r="AC1541" s="44"/>
      <c r="AD1541" s="44"/>
      <c r="AE1541" s="44"/>
      <c r="AG1541" s="45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19"/>
      <c r="AX1541" s="106"/>
    </row>
    <row r="1542" spans="27:64">
      <c r="AA1542" s="44"/>
      <c r="AB1542" s="44"/>
      <c r="AC1542" s="44"/>
      <c r="AD1542" s="44"/>
      <c r="AE1542" s="44"/>
      <c r="AG1542" s="45"/>
      <c r="AN1542" s="44"/>
      <c r="AO1542" s="44"/>
      <c r="AP1542" s="44"/>
      <c r="AQ1542" s="44"/>
      <c r="AR1542" s="44"/>
      <c r="AS1542" s="44"/>
      <c r="AT1542" s="44"/>
      <c r="AU1542" s="44"/>
    </row>
    <row r="1543" spans="27:64">
      <c r="AA1543" s="44"/>
      <c r="AB1543" s="44"/>
      <c r="AC1543" s="44"/>
      <c r="AD1543" s="44"/>
      <c r="AE1543" s="44"/>
      <c r="AG1543" s="45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13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  <c r="BL1543" s="44"/>
    </row>
    <row r="1544" spans="27:64">
      <c r="AA1544" s="44"/>
      <c r="AB1544" s="44"/>
      <c r="AC1544" s="44"/>
      <c r="AD1544" s="44"/>
      <c r="AE1544" s="44"/>
      <c r="AG1544" s="45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19"/>
      <c r="AX1544" s="13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  <c r="BL1544" s="44"/>
    </row>
    <row r="1545" spans="27:64">
      <c r="AA1545" s="44"/>
      <c r="AB1545" s="44"/>
      <c r="AC1545" s="44"/>
      <c r="AD1545" s="44"/>
      <c r="AE1545" s="44"/>
      <c r="AG1545" s="45"/>
      <c r="AN1545" s="44"/>
      <c r="AO1545" s="44"/>
      <c r="AP1545" s="44"/>
      <c r="AQ1545" s="44"/>
      <c r="AR1545" s="44"/>
      <c r="AS1545" s="44"/>
      <c r="AT1545" s="44"/>
      <c r="AU1545" s="44"/>
    </row>
    <row r="1546" spans="27:64">
      <c r="AA1546" s="44"/>
      <c r="AB1546" s="44"/>
      <c r="AC1546" s="44"/>
      <c r="AD1546" s="44"/>
      <c r="AE1546" s="44"/>
      <c r="AG1546" s="45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19"/>
      <c r="AX1546" s="106"/>
    </row>
    <row r="1547" spans="27:64">
      <c r="AA1547" s="44"/>
      <c r="AB1547" s="44"/>
      <c r="AC1547" s="44"/>
      <c r="AD1547" s="44"/>
      <c r="AE1547" s="44"/>
      <c r="AG1547" s="45"/>
      <c r="AN1547" s="44"/>
      <c r="AO1547" s="44"/>
      <c r="AP1547" s="44"/>
      <c r="AQ1547" s="44"/>
      <c r="AR1547" s="44"/>
      <c r="AS1547" s="44"/>
      <c r="AT1547" s="44"/>
      <c r="AU1547" s="44"/>
    </row>
    <row r="1548" spans="27:64">
      <c r="AA1548" s="44"/>
      <c r="AB1548" s="44"/>
      <c r="AC1548" s="44"/>
      <c r="AD1548" s="44"/>
      <c r="AE1548" s="44"/>
      <c r="AG1548" s="45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  <c r="BL1548" s="44"/>
    </row>
    <row r="1549" spans="27:64">
      <c r="AA1549" s="44"/>
      <c r="AB1549" s="44"/>
      <c r="AC1549" s="44"/>
      <c r="AD1549" s="44"/>
      <c r="AE1549" s="44"/>
      <c r="AG1549" s="45"/>
      <c r="AN1549" s="44"/>
      <c r="AO1549" s="44"/>
      <c r="AP1549" s="44"/>
      <c r="AQ1549" s="44"/>
      <c r="AR1549" s="44"/>
      <c r="AS1549" s="44"/>
      <c r="AT1549" s="44"/>
      <c r="AU1549" s="44"/>
    </row>
    <row r="1550" spans="27:64">
      <c r="AA1550" s="44"/>
      <c r="AB1550" s="44"/>
      <c r="AC1550" s="44"/>
      <c r="AD1550" s="44"/>
      <c r="AE1550" s="44"/>
      <c r="AG1550" s="45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19"/>
      <c r="AX1550" s="134"/>
    </row>
    <row r="1551" spans="27:64">
      <c r="AA1551" s="44"/>
      <c r="AB1551" s="44"/>
      <c r="AC1551" s="44"/>
      <c r="AD1551" s="44"/>
      <c r="AE1551" s="44"/>
      <c r="AG1551" s="45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19"/>
      <c r="AX1551" s="134"/>
    </row>
    <row r="1552" spans="27:64">
      <c r="AA1552" s="44"/>
      <c r="AB1552" s="44"/>
      <c r="AC1552" s="44"/>
      <c r="AD1552" s="44"/>
      <c r="AE1552" s="44"/>
      <c r="AG1552" s="45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19"/>
      <c r="AX1552" s="134"/>
    </row>
    <row r="1553" spans="27:64">
      <c r="AA1553" s="44"/>
      <c r="AB1553" s="44"/>
      <c r="AC1553" s="44"/>
      <c r="AD1553" s="44"/>
      <c r="AE1553" s="44"/>
      <c r="AG1553" s="45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19"/>
      <c r="AX1553" s="106"/>
    </row>
    <row r="1554" spans="27:64">
      <c r="AA1554" s="44"/>
      <c r="AB1554" s="44"/>
      <c r="AC1554" s="44"/>
      <c r="AD1554" s="44"/>
      <c r="AE1554" s="44"/>
      <c r="AG1554" s="45"/>
      <c r="AN1554" s="44"/>
      <c r="AO1554" s="44"/>
      <c r="AP1554" s="44"/>
      <c r="AQ1554" s="44"/>
      <c r="AR1554" s="44"/>
      <c r="AS1554" s="44"/>
      <c r="AT1554" s="44"/>
      <c r="AU1554" s="44"/>
    </row>
    <row r="1555" spans="27:64">
      <c r="AA1555" s="44"/>
      <c r="AB1555" s="44"/>
      <c r="AC1555" s="44"/>
      <c r="AD1555" s="44"/>
      <c r="AE1555" s="44"/>
      <c r="AG1555" s="45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19"/>
      <c r="AX1555" s="106"/>
    </row>
    <row r="1556" spans="27:64">
      <c r="AA1556" s="44"/>
      <c r="AB1556" s="44"/>
      <c r="AC1556" s="44"/>
      <c r="AD1556" s="44"/>
      <c r="AE1556" s="44"/>
      <c r="AG1556" s="45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19"/>
      <c r="AX1556" s="106"/>
    </row>
    <row r="1557" spans="27:64">
      <c r="AA1557" s="44"/>
      <c r="AB1557" s="44"/>
      <c r="AC1557" s="44"/>
      <c r="AD1557" s="44"/>
      <c r="AE1557" s="44"/>
      <c r="AG1557" s="45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13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  <c r="BL1557" s="44"/>
    </row>
    <row r="1558" spans="27:64">
      <c r="AA1558" s="44"/>
      <c r="AB1558" s="44"/>
      <c r="AC1558" s="44"/>
      <c r="AD1558" s="44"/>
      <c r="AE1558" s="44"/>
      <c r="AG1558" s="45"/>
      <c r="AN1558" s="44"/>
      <c r="AO1558" s="44"/>
      <c r="AP1558" s="44"/>
      <c r="AQ1558" s="44"/>
      <c r="AR1558" s="44"/>
      <c r="AS1558" s="44"/>
      <c r="AT1558" s="44"/>
      <c r="AU1558" s="44"/>
    </row>
    <row r="1559" spans="27:64">
      <c r="AA1559" s="44"/>
      <c r="AB1559" s="44"/>
      <c r="AC1559" s="44"/>
      <c r="AD1559" s="44"/>
      <c r="AE1559" s="44"/>
      <c r="AG1559" s="45"/>
      <c r="AN1559" s="44"/>
      <c r="AO1559" s="44"/>
      <c r="AP1559" s="44"/>
      <c r="AQ1559" s="44"/>
      <c r="AR1559" s="44"/>
      <c r="AS1559" s="44"/>
      <c r="AT1559" s="44"/>
      <c r="AU1559" s="44"/>
    </row>
    <row r="1560" spans="27:64">
      <c r="AA1560" s="44"/>
      <c r="AB1560" s="44"/>
      <c r="AC1560" s="44"/>
      <c r="AD1560" s="44"/>
      <c r="AE1560" s="44"/>
      <c r="AG1560" s="45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  <c r="BL1560" s="44"/>
    </row>
    <row r="1561" spans="27:64">
      <c r="AA1561" s="44"/>
      <c r="AB1561" s="44"/>
      <c r="AC1561" s="44"/>
      <c r="AD1561" s="44"/>
      <c r="AE1561" s="44"/>
      <c r="AG1561" s="45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19"/>
      <c r="AX1561" s="13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  <c r="BL1561" s="44"/>
    </row>
    <row r="1562" spans="27:64">
      <c r="AA1562" s="44"/>
      <c r="AB1562" s="44"/>
      <c r="AC1562" s="44"/>
      <c r="AD1562" s="44"/>
      <c r="AE1562" s="44"/>
      <c r="AG1562" s="45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19"/>
      <c r="AX1562" s="134"/>
    </row>
    <row r="1563" spans="27:64">
      <c r="AA1563" s="44"/>
      <c r="AB1563" s="44"/>
      <c r="AC1563" s="44"/>
      <c r="AD1563" s="44"/>
      <c r="AE1563" s="44"/>
      <c r="AG1563" s="45"/>
      <c r="AN1563" s="44"/>
      <c r="AO1563" s="44"/>
      <c r="AP1563" s="44"/>
      <c r="AQ1563" s="44"/>
      <c r="AR1563" s="44"/>
      <c r="AS1563" s="44"/>
      <c r="AT1563" s="44"/>
      <c r="AU1563" s="44"/>
    </row>
    <row r="1564" spans="27:64">
      <c r="AA1564" s="44"/>
      <c r="AB1564" s="44"/>
      <c r="AC1564" s="44"/>
      <c r="AD1564" s="44"/>
      <c r="AE1564" s="44"/>
      <c r="AG1564" s="45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19"/>
      <c r="AX1564" s="106"/>
    </row>
    <row r="1565" spans="27:64">
      <c r="AA1565" s="44"/>
      <c r="AB1565" s="44"/>
      <c r="AC1565" s="44"/>
      <c r="AD1565" s="44"/>
      <c r="AE1565" s="44"/>
      <c r="AG1565" s="45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19"/>
      <c r="AX1565" s="106"/>
    </row>
    <row r="1566" spans="27:64">
      <c r="AA1566" s="44"/>
      <c r="AB1566" s="44"/>
      <c r="AC1566" s="44"/>
      <c r="AD1566" s="44"/>
      <c r="AE1566" s="44"/>
      <c r="AG1566" s="45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19"/>
      <c r="AX1566" s="134"/>
    </row>
    <row r="1567" spans="27:64">
      <c r="AA1567" s="44"/>
      <c r="AB1567" s="44"/>
      <c r="AC1567" s="44"/>
      <c r="AD1567" s="44"/>
      <c r="AE1567" s="44"/>
      <c r="AG1567" s="45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19"/>
      <c r="AX1567" s="13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  <c r="BL1567" s="44"/>
    </row>
    <row r="1568" spans="27:64">
      <c r="AA1568" s="44"/>
      <c r="AB1568" s="44"/>
      <c r="AC1568" s="44"/>
      <c r="AD1568" s="44"/>
      <c r="AE1568" s="44"/>
      <c r="AG1568" s="45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19"/>
      <c r="AX1568" s="106"/>
    </row>
    <row r="1569" spans="27:64">
      <c r="AA1569" s="44"/>
      <c r="AB1569" s="44"/>
      <c r="AC1569" s="44"/>
      <c r="AD1569" s="44"/>
      <c r="AE1569" s="44"/>
      <c r="AG1569" s="45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19"/>
      <c r="AX1569" s="106"/>
    </row>
    <row r="1570" spans="27:64">
      <c r="AA1570" s="44"/>
      <c r="AB1570" s="44"/>
      <c r="AC1570" s="44"/>
      <c r="AD1570" s="44"/>
      <c r="AE1570" s="44"/>
      <c r="AG1570" s="45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19"/>
      <c r="AX1570" s="106"/>
    </row>
    <row r="1571" spans="27:64">
      <c r="AA1571" s="44"/>
      <c r="AB1571" s="44"/>
      <c r="AC1571" s="44"/>
      <c r="AD1571" s="44"/>
      <c r="AE1571" s="44"/>
      <c r="AG1571" s="45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19"/>
      <c r="AX1571" s="134"/>
    </row>
    <row r="1572" spans="27:64">
      <c r="AA1572" s="44"/>
      <c r="AB1572" s="44"/>
      <c r="AC1572" s="44"/>
      <c r="AD1572" s="44"/>
      <c r="AE1572" s="44"/>
      <c r="AG1572" s="45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19"/>
      <c r="AX1572" s="13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  <c r="BL1572" s="44"/>
    </row>
    <row r="1573" spans="27:64">
      <c r="AA1573" s="44"/>
      <c r="AB1573" s="44"/>
      <c r="AC1573" s="44"/>
      <c r="AD1573" s="44"/>
      <c r="AE1573" s="44"/>
      <c r="AG1573" s="45"/>
      <c r="AN1573" s="44"/>
      <c r="AO1573" s="44"/>
      <c r="AP1573" s="44"/>
      <c r="AQ1573" s="44"/>
      <c r="AR1573" s="44"/>
      <c r="AS1573" s="44"/>
      <c r="AT1573" s="44"/>
      <c r="AU1573" s="44"/>
    </row>
    <row r="1574" spans="27:64">
      <c r="AA1574" s="44"/>
      <c r="AB1574" s="44"/>
      <c r="AC1574" s="44"/>
      <c r="AD1574" s="44"/>
      <c r="AE1574" s="44"/>
      <c r="AG1574" s="45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19"/>
      <c r="AX1574" s="106"/>
    </row>
    <row r="1575" spans="27:64">
      <c r="AA1575" s="44"/>
      <c r="AB1575" s="44"/>
      <c r="AC1575" s="44"/>
      <c r="AD1575" s="44"/>
      <c r="AE1575" s="44"/>
      <c r="AG1575" s="45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19"/>
      <c r="AX1575" s="106"/>
    </row>
    <row r="1576" spans="27:64">
      <c r="AA1576" s="44"/>
      <c r="AB1576" s="44"/>
      <c r="AC1576" s="44"/>
      <c r="AD1576" s="44"/>
      <c r="AE1576" s="44"/>
      <c r="AG1576" s="45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19"/>
      <c r="AX1576" s="134"/>
    </row>
    <row r="1577" spans="27:64">
      <c r="AA1577" s="44"/>
      <c r="AB1577" s="44"/>
      <c r="AC1577" s="44"/>
      <c r="AD1577" s="44"/>
      <c r="AE1577" s="44"/>
      <c r="AG1577" s="45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19"/>
      <c r="AX1577" s="106"/>
    </row>
    <row r="1578" spans="27:64">
      <c r="AA1578" s="44"/>
      <c r="AB1578" s="44"/>
      <c r="AC1578" s="44"/>
      <c r="AD1578" s="44"/>
      <c r="AE1578" s="44"/>
      <c r="AG1578" s="45"/>
      <c r="AN1578" s="44"/>
      <c r="AO1578" s="44"/>
      <c r="AP1578" s="44"/>
      <c r="AQ1578" s="44"/>
      <c r="AR1578" s="44"/>
      <c r="AS1578" s="44"/>
      <c r="AT1578" s="44"/>
      <c r="AU1578" s="44"/>
    </row>
    <row r="1579" spans="27:64">
      <c r="AA1579" s="44"/>
      <c r="AB1579" s="44"/>
      <c r="AC1579" s="44"/>
      <c r="AD1579" s="44"/>
      <c r="AE1579" s="44"/>
      <c r="AG1579" s="45"/>
      <c r="AN1579" s="44"/>
      <c r="AO1579" s="44"/>
      <c r="AP1579" s="44"/>
      <c r="AQ1579" s="44"/>
      <c r="AR1579" s="44"/>
      <c r="AS1579" s="44"/>
      <c r="AT1579" s="44"/>
      <c r="AU1579" s="44"/>
    </row>
    <row r="1580" spans="27:64">
      <c r="AA1580" s="44"/>
      <c r="AB1580" s="44"/>
      <c r="AC1580" s="44"/>
      <c r="AD1580" s="44"/>
      <c r="AE1580" s="44"/>
      <c r="AG1580" s="45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13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  <c r="BL1580" s="44"/>
    </row>
    <row r="1581" spans="27:64">
      <c r="AA1581" s="44"/>
      <c r="AB1581" s="44"/>
      <c r="AC1581" s="44"/>
      <c r="AD1581" s="44"/>
      <c r="AE1581" s="44"/>
      <c r="AG1581" s="45"/>
      <c r="AN1581" s="44"/>
      <c r="AO1581" s="44"/>
      <c r="AP1581" s="44"/>
      <c r="AQ1581" s="44"/>
      <c r="AR1581" s="44"/>
      <c r="AS1581" s="44"/>
      <c r="AT1581" s="44"/>
      <c r="AU1581" s="44"/>
    </row>
    <row r="1582" spans="27:64">
      <c r="AA1582" s="44"/>
      <c r="AB1582" s="44"/>
      <c r="AC1582" s="44"/>
      <c r="AD1582" s="44"/>
      <c r="AE1582" s="44"/>
      <c r="AG1582" s="45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13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  <c r="BL1582" s="44"/>
    </row>
    <row r="1583" spans="27:64">
      <c r="AA1583" s="44"/>
      <c r="AB1583" s="44"/>
      <c r="AC1583" s="44"/>
      <c r="AD1583" s="44"/>
      <c r="AE1583" s="44"/>
      <c r="AG1583" s="45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19"/>
      <c r="AX1583" s="13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  <c r="BL1583" s="44"/>
    </row>
    <row r="1584" spans="27:64">
      <c r="AA1584" s="44"/>
      <c r="AB1584" s="44"/>
      <c r="AC1584" s="44"/>
      <c r="AD1584" s="44"/>
      <c r="AE1584" s="44"/>
      <c r="AG1584" s="45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  <c r="BL1584" s="44"/>
    </row>
    <row r="1585" spans="27:64">
      <c r="AA1585" s="44"/>
      <c r="AB1585" s="44"/>
      <c r="AC1585" s="44"/>
      <c r="AD1585" s="44"/>
      <c r="AE1585" s="44"/>
      <c r="AG1585" s="45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19"/>
      <c r="AX1585" s="13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  <c r="BL1585" s="44"/>
    </row>
    <row r="1586" spans="27:64">
      <c r="AA1586" s="44"/>
      <c r="AB1586" s="44"/>
      <c r="AC1586" s="44"/>
      <c r="AD1586" s="44"/>
      <c r="AE1586" s="44"/>
      <c r="AG1586" s="45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  <c r="BL1586" s="44"/>
    </row>
    <row r="1587" spans="27:64">
      <c r="AA1587" s="44"/>
      <c r="AB1587" s="44"/>
      <c r="AC1587" s="44"/>
      <c r="AD1587" s="44"/>
      <c r="AE1587" s="44"/>
      <c r="AG1587" s="45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19"/>
      <c r="AX1587" s="134"/>
    </row>
    <row r="1588" spans="27:64">
      <c r="AA1588" s="44"/>
      <c r="AB1588" s="44"/>
      <c r="AC1588" s="44"/>
      <c r="AD1588" s="44"/>
      <c r="AE1588" s="44"/>
      <c r="AG1588" s="45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  <c r="BL1588" s="44"/>
    </row>
    <row r="1589" spans="27:64">
      <c r="AA1589" s="44"/>
      <c r="AB1589" s="44"/>
      <c r="AC1589" s="44"/>
      <c r="AD1589" s="44"/>
      <c r="AE1589" s="44"/>
      <c r="AG1589" s="45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19"/>
      <c r="AX1589" s="134"/>
    </row>
    <row r="1590" spans="27:64">
      <c r="AA1590" s="44"/>
      <c r="AB1590" s="44"/>
      <c r="AC1590" s="44"/>
      <c r="AD1590" s="44"/>
      <c r="AE1590" s="44"/>
      <c r="AG1590" s="45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13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  <c r="BL1590" s="44"/>
    </row>
    <row r="1591" spans="27:64">
      <c r="AA1591" s="44"/>
      <c r="AB1591" s="44"/>
      <c r="AC1591" s="44"/>
      <c r="AD1591" s="44"/>
      <c r="AE1591" s="44"/>
      <c r="AG1591" s="45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13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  <c r="BL1591" s="44"/>
    </row>
    <row r="1592" spans="27:64">
      <c r="AA1592" s="44"/>
      <c r="AB1592" s="44"/>
      <c r="AC1592" s="44"/>
      <c r="AD1592" s="44"/>
      <c r="AE1592" s="44"/>
      <c r="AG1592" s="45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  <c r="BL1592" s="44"/>
    </row>
    <row r="1593" spans="27:64">
      <c r="AA1593" s="44"/>
      <c r="AB1593" s="44"/>
      <c r="AC1593" s="44"/>
      <c r="AD1593" s="44"/>
      <c r="AE1593" s="44"/>
      <c r="AG1593" s="45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  <c r="BL1593" s="44"/>
    </row>
    <row r="1594" spans="27:64">
      <c r="AA1594" s="44"/>
      <c r="AB1594" s="44"/>
      <c r="AC1594" s="44"/>
      <c r="AD1594" s="44"/>
      <c r="AE1594" s="44"/>
      <c r="AG1594" s="45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19"/>
      <c r="AX1594" s="134"/>
    </row>
    <row r="1595" spans="27:64">
      <c r="AA1595" s="44"/>
      <c r="AB1595" s="44"/>
      <c r="AC1595" s="44"/>
      <c r="AD1595" s="44"/>
      <c r="AE1595" s="44"/>
      <c r="AG1595" s="45"/>
      <c r="AN1595" s="44"/>
      <c r="AO1595" s="44"/>
      <c r="AP1595" s="44"/>
      <c r="AQ1595" s="44"/>
      <c r="AR1595" s="44"/>
      <c r="AS1595" s="44"/>
      <c r="AT1595" s="44"/>
      <c r="AU1595" s="44"/>
    </row>
    <row r="1596" spans="27:64">
      <c r="AA1596" s="44"/>
      <c r="AB1596" s="44"/>
      <c r="AC1596" s="44"/>
      <c r="AD1596" s="44"/>
      <c r="AE1596" s="44"/>
      <c r="AG1596" s="45"/>
      <c r="AN1596" s="44"/>
      <c r="AO1596" s="44"/>
      <c r="AP1596" s="44"/>
      <c r="AQ1596" s="44"/>
      <c r="AR1596" s="44"/>
      <c r="AS1596" s="44"/>
      <c r="AT1596" s="44"/>
      <c r="AU1596" s="44"/>
    </row>
    <row r="1597" spans="27:64">
      <c r="AA1597" s="44"/>
      <c r="AB1597" s="44"/>
      <c r="AC1597" s="44"/>
      <c r="AD1597" s="44"/>
      <c r="AE1597" s="44"/>
      <c r="AG1597" s="45"/>
      <c r="AN1597" s="44"/>
      <c r="AO1597" s="44"/>
      <c r="AP1597" s="44"/>
      <c r="AQ1597" s="44"/>
      <c r="AR1597" s="44"/>
      <c r="AS1597" s="44"/>
      <c r="AT1597" s="44"/>
      <c r="AU1597" s="44"/>
    </row>
    <row r="1598" spans="27:64">
      <c r="AA1598" s="44"/>
      <c r="AB1598" s="44"/>
      <c r="AC1598" s="44"/>
      <c r="AD1598" s="44"/>
      <c r="AE1598" s="44"/>
      <c r="AG1598" s="45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19"/>
      <c r="AX1598" s="106"/>
    </row>
    <row r="1599" spans="27:64">
      <c r="AA1599" s="44"/>
      <c r="AB1599" s="44"/>
      <c r="AC1599" s="44"/>
      <c r="AD1599" s="44"/>
      <c r="AE1599" s="44"/>
      <c r="AG1599" s="45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19"/>
      <c r="AX1599" s="134"/>
    </row>
    <row r="1600" spans="27:64">
      <c r="AA1600" s="44"/>
      <c r="AB1600" s="44"/>
      <c r="AC1600" s="44"/>
      <c r="AD1600" s="44"/>
      <c r="AE1600" s="44"/>
      <c r="AG1600" s="45"/>
      <c r="AN1600" s="44"/>
      <c r="AO1600" s="44"/>
      <c r="AP1600" s="44"/>
      <c r="AQ1600" s="44"/>
      <c r="AR1600" s="44"/>
      <c r="AS1600" s="44"/>
      <c r="AT1600" s="44"/>
      <c r="AU1600" s="44"/>
      <c r="AV1600" s="44"/>
      <c r="AW1600" s="44"/>
      <c r="AX1600" s="134"/>
      <c r="AY1600" s="44"/>
      <c r="AZ1600" s="44"/>
      <c r="BA1600" s="44"/>
      <c r="BB1600" s="44"/>
      <c r="BC1600" s="44"/>
      <c r="BD1600" s="44"/>
      <c r="BE1600" s="44"/>
      <c r="BF1600" s="44"/>
      <c r="BG1600" s="44"/>
      <c r="BH1600" s="44"/>
      <c r="BI1600" s="44"/>
      <c r="BJ1600" s="44"/>
      <c r="BK1600" s="44"/>
      <c r="BL1600" s="44"/>
    </row>
    <row r="1601" spans="27:64">
      <c r="AA1601" s="44"/>
      <c r="AB1601" s="44"/>
      <c r="AC1601" s="44"/>
      <c r="AD1601" s="44"/>
      <c r="AE1601" s="44"/>
      <c r="AG1601" s="45"/>
      <c r="AN1601" s="44"/>
      <c r="AO1601" s="44"/>
      <c r="AP1601" s="44"/>
      <c r="AQ1601" s="44"/>
      <c r="AR1601" s="44"/>
      <c r="AS1601" s="44"/>
      <c r="AT1601" s="44"/>
      <c r="AU1601" s="44"/>
      <c r="AV1601" s="44"/>
      <c r="AW1601" s="19"/>
      <c r="AX1601" s="106"/>
    </row>
    <row r="1602" spans="27:64">
      <c r="AA1602" s="44"/>
      <c r="AB1602" s="44"/>
      <c r="AC1602" s="44"/>
      <c r="AD1602" s="44"/>
      <c r="AE1602" s="44"/>
      <c r="AG1602" s="45"/>
      <c r="AN1602" s="44"/>
      <c r="AO1602" s="44"/>
      <c r="AP1602" s="44"/>
      <c r="AQ1602" s="44"/>
      <c r="AR1602" s="44"/>
      <c r="AS1602" s="44"/>
      <c r="AT1602" s="44"/>
      <c r="AU1602" s="44"/>
      <c r="AV1602" s="44"/>
      <c r="AW1602" s="19"/>
      <c r="AX1602" s="134"/>
    </row>
    <row r="1603" spans="27:64">
      <c r="AA1603" s="44"/>
      <c r="AB1603" s="44"/>
      <c r="AC1603" s="44"/>
      <c r="AD1603" s="44"/>
      <c r="AE1603" s="44"/>
      <c r="AG1603" s="45"/>
      <c r="AN1603" s="44"/>
      <c r="AO1603" s="44"/>
      <c r="AP1603" s="44"/>
      <c r="AQ1603" s="44"/>
      <c r="AR1603" s="44"/>
      <c r="AS1603" s="44"/>
      <c r="AT1603" s="44"/>
      <c r="AU1603" s="44"/>
    </row>
    <row r="1604" spans="27:64">
      <c r="AA1604" s="44"/>
      <c r="AB1604" s="44"/>
      <c r="AC1604" s="44"/>
      <c r="AD1604" s="44"/>
      <c r="AE1604" s="44"/>
      <c r="AG1604" s="45"/>
      <c r="AN1604" s="44"/>
      <c r="AO1604" s="44"/>
      <c r="AP1604" s="44"/>
      <c r="AQ1604" s="44"/>
      <c r="AR1604" s="44"/>
      <c r="AS1604" s="44"/>
      <c r="AT1604" s="44"/>
      <c r="AU1604" s="44"/>
      <c r="AV1604" s="44"/>
      <c r="AW1604" s="19"/>
      <c r="AX1604" s="134"/>
    </row>
    <row r="1605" spans="27:64">
      <c r="AA1605" s="44"/>
      <c r="AB1605" s="44"/>
      <c r="AC1605" s="44"/>
      <c r="AD1605" s="44"/>
      <c r="AE1605" s="44"/>
      <c r="AG1605" s="45"/>
      <c r="AN1605" s="44"/>
      <c r="AO1605" s="44"/>
      <c r="AP1605" s="44"/>
      <c r="AQ1605" s="44"/>
      <c r="AR1605" s="44"/>
      <c r="AS1605" s="44"/>
      <c r="AT1605" s="44"/>
      <c r="AU1605" s="44"/>
    </row>
    <row r="1606" spans="27:64">
      <c r="AA1606" s="44"/>
      <c r="AB1606" s="44"/>
      <c r="AC1606" s="44"/>
      <c r="AD1606" s="44"/>
      <c r="AE1606" s="44"/>
      <c r="AG1606" s="45"/>
      <c r="AN1606" s="44"/>
      <c r="AO1606" s="44"/>
      <c r="AP1606" s="44"/>
      <c r="AQ1606" s="44"/>
      <c r="AR1606" s="44"/>
      <c r="AS1606" s="44"/>
      <c r="AT1606" s="44"/>
      <c r="AU1606" s="44"/>
      <c r="AV1606" s="44"/>
      <c r="AW1606" s="19"/>
      <c r="AX1606" s="106"/>
    </row>
    <row r="1607" spans="27:64">
      <c r="AA1607" s="44"/>
      <c r="AB1607" s="44"/>
      <c r="AC1607" s="44"/>
      <c r="AD1607" s="44"/>
      <c r="AE1607" s="44"/>
      <c r="AG1607" s="45"/>
      <c r="AN1607" s="44"/>
      <c r="AO1607" s="44"/>
      <c r="AP1607" s="44"/>
      <c r="AQ1607" s="44"/>
      <c r="AR1607" s="44"/>
      <c r="AS1607" s="44"/>
      <c r="AT1607" s="44"/>
      <c r="AU1607" s="44"/>
      <c r="AV1607" s="44"/>
      <c r="AW1607" s="44"/>
      <c r="AX1607" s="44"/>
      <c r="AY1607" s="44"/>
      <c r="AZ1607" s="44"/>
      <c r="BA1607" s="44"/>
      <c r="BB1607" s="44"/>
      <c r="BC1607" s="44"/>
      <c r="BD1607" s="44"/>
      <c r="BE1607" s="44"/>
      <c r="BF1607" s="44"/>
      <c r="BG1607" s="44"/>
      <c r="BH1607" s="44"/>
      <c r="BI1607" s="44"/>
      <c r="BJ1607" s="44"/>
      <c r="BK1607" s="44"/>
      <c r="BL1607" s="44"/>
    </row>
    <row r="1608" spans="27:64">
      <c r="AA1608" s="44"/>
      <c r="AB1608" s="44"/>
      <c r="AC1608" s="44"/>
      <c r="AD1608" s="44"/>
      <c r="AE1608" s="44"/>
      <c r="AG1608" s="45"/>
      <c r="AN1608" s="44"/>
      <c r="AO1608" s="44"/>
      <c r="AP1608" s="44"/>
      <c r="AQ1608" s="44"/>
      <c r="AR1608" s="44"/>
      <c r="AS1608" s="44"/>
      <c r="AT1608" s="44"/>
      <c r="AU1608" s="44"/>
    </row>
    <row r="1609" spans="27:64">
      <c r="AA1609" s="44"/>
      <c r="AB1609" s="44"/>
      <c r="AC1609" s="44"/>
      <c r="AD1609" s="44"/>
      <c r="AE1609" s="44"/>
      <c r="AG1609" s="45"/>
      <c r="AN1609" s="44"/>
      <c r="AO1609" s="44"/>
      <c r="AP1609" s="44"/>
      <c r="AQ1609" s="44"/>
      <c r="AR1609" s="44"/>
      <c r="AS1609" s="44"/>
      <c r="AT1609" s="44"/>
      <c r="AU1609" s="44"/>
      <c r="AV1609" s="44"/>
      <c r="AW1609" s="19"/>
      <c r="AX1609" s="106"/>
    </row>
    <row r="1610" spans="27:64">
      <c r="AA1610" s="44"/>
      <c r="AB1610" s="44"/>
      <c r="AC1610" s="44"/>
      <c r="AD1610" s="44"/>
      <c r="AE1610" s="44"/>
      <c r="AG1610" s="45"/>
      <c r="AN1610" s="44"/>
      <c r="AO1610" s="44"/>
      <c r="AP1610" s="44"/>
      <c r="AQ1610" s="44"/>
      <c r="AR1610" s="44"/>
      <c r="AS1610" s="44"/>
      <c r="AT1610" s="44"/>
      <c r="AU1610" s="44"/>
    </row>
    <row r="1611" spans="27:64">
      <c r="AA1611" s="44"/>
      <c r="AB1611" s="44"/>
      <c r="AC1611" s="44"/>
      <c r="AD1611" s="44"/>
      <c r="AE1611" s="44"/>
      <c r="AG1611" s="45"/>
      <c r="AN1611" s="44"/>
      <c r="AO1611" s="44"/>
      <c r="AP1611" s="44"/>
      <c r="AQ1611" s="44"/>
      <c r="AR1611" s="44"/>
      <c r="AS1611" s="44"/>
      <c r="AT1611" s="44"/>
      <c r="AU1611" s="44"/>
      <c r="AV1611" s="44"/>
      <c r="AW1611" s="19"/>
      <c r="AX1611" s="134"/>
    </row>
    <row r="1612" spans="27:64">
      <c r="AA1612" s="44"/>
      <c r="AB1612" s="44"/>
      <c r="AC1612" s="44"/>
      <c r="AD1612" s="44"/>
      <c r="AE1612" s="44"/>
      <c r="AG1612" s="45"/>
      <c r="AN1612" s="44"/>
      <c r="AO1612" s="44"/>
      <c r="AP1612" s="44"/>
      <c r="AQ1612" s="44"/>
      <c r="AR1612" s="44"/>
      <c r="AS1612" s="44"/>
      <c r="AT1612" s="44"/>
      <c r="AU1612" s="44"/>
      <c r="AV1612" s="44"/>
      <c r="AW1612" s="19"/>
      <c r="AX1612" s="106"/>
    </row>
    <row r="1613" spans="27:64">
      <c r="AA1613" s="44"/>
      <c r="AB1613" s="44"/>
      <c r="AC1613" s="44"/>
      <c r="AD1613" s="44"/>
      <c r="AE1613" s="44"/>
      <c r="AG1613" s="45"/>
      <c r="AN1613" s="44"/>
      <c r="AO1613" s="44"/>
      <c r="AP1613" s="44"/>
      <c r="AQ1613" s="44"/>
      <c r="AR1613" s="44"/>
      <c r="AS1613" s="44"/>
      <c r="AT1613" s="44"/>
      <c r="AU1613" s="44"/>
    </row>
    <row r="1614" spans="27:64">
      <c r="AA1614" s="44"/>
      <c r="AB1614" s="44"/>
      <c r="AC1614" s="44"/>
      <c r="AD1614" s="44"/>
      <c r="AE1614" s="44"/>
      <c r="AG1614" s="45"/>
      <c r="AN1614" s="44"/>
      <c r="AO1614" s="44"/>
      <c r="AP1614" s="44"/>
      <c r="AQ1614" s="44"/>
      <c r="AR1614" s="44"/>
      <c r="AS1614" s="44"/>
      <c r="AT1614" s="44"/>
      <c r="AU1614" s="44"/>
    </row>
    <row r="1615" spans="27:64">
      <c r="AA1615" s="44"/>
      <c r="AB1615" s="44"/>
      <c r="AC1615" s="44"/>
      <c r="AD1615" s="44"/>
      <c r="AE1615" s="44"/>
      <c r="AG1615" s="45"/>
      <c r="AN1615" s="44"/>
      <c r="AO1615" s="44"/>
      <c r="AP1615" s="44"/>
      <c r="AQ1615" s="44"/>
      <c r="AR1615" s="44"/>
      <c r="AS1615" s="44"/>
      <c r="AT1615" s="44"/>
      <c r="AU1615" s="44"/>
      <c r="AV1615" s="44"/>
      <c r="AW1615" s="19"/>
      <c r="AX1615" s="134"/>
      <c r="AY1615" s="44"/>
      <c r="AZ1615" s="44"/>
      <c r="BA1615" s="44"/>
      <c r="BB1615" s="44"/>
      <c r="BC1615" s="44"/>
      <c r="BD1615" s="44"/>
      <c r="BE1615" s="44"/>
      <c r="BF1615" s="44"/>
      <c r="BG1615" s="44"/>
      <c r="BH1615" s="44"/>
      <c r="BI1615" s="44"/>
      <c r="BJ1615" s="44"/>
      <c r="BK1615" s="44"/>
      <c r="BL1615" s="44"/>
    </row>
    <row r="1616" spans="27:64">
      <c r="AA1616" s="44"/>
      <c r="AB1616" s="44"/>
      <c r="AC1616" s="44"/>
      <c r="AD1616" s="44"/>
      <c r="AE1616" s="44"/>
      <c r="AG1616" s="45"/>
      <c r="AN1616" s="44"/>
      <c r="AO1616" s="44"/>
      <c r="AP1616" s="44"/>
      <c r="AQ1616" s="44"/>
      <c r="AR1616" s="44"/>
      <c r="AS1616" s="44"/>
      <c r="AT1616" s="44"/>
      <c r="AU1616" s="44"/>
      <c r="AV1616" s="44"/>
      <c r="AW1616" s="19"/>
      <c r="AX1616" s="106"/>
    </row>
    <row r="1617" spans="27:64">
      <c r="AA1617" s="44"/>
      <c r="AB1617" s="44"/>
      <c r="AC1617" s="44"/>
      <c r="AD1617" s="44"/>
      <c r="AE1617" s="44"/>
      <c r="AG1617" s="45"/>
      <c r="AN1617" s="44"/>
      <c r="AO1617" s="44"/>
      <c r="AP1617" s="44"/>
      <c r="AQ1617" s="44"/>
      <c r="AR1617" s="44"/>
      <c r="AS1617" s="44"/>
      <c r="AT1617" s="44"/>
      <c r="AU1617" s="44"/>
      <c r="AV1617" s="44"/>
      <c r="AW1617" s="19"/>
      <c r="AX1617" s="106"/>
    </row>
    <row r="1618" spans="27:64">
      <c r="AA1618" s="44"/>
      <c r="AB1618" s="44"/>
      <c r="AC1618" s="44"/>
      <c r="AD1618" s="44"/>
      <c r="AE1618" s="44"/>
      <c r="AG1618" s="45"/>
      <c r="AN1618" s="44"/>
      <c r="AO1618" s="44"/>
      <c r="AP1618" s="44"/>
      <c r="AQ1618" s="44"/>
      <c r="AR1618" s="44"/>
      <c r="AS1618" s="44"/>
      <c r="AT1618" s="44"/>
      <c r="AU1618" s="44"/>
      <c r="AV1618" s="44"/>
      <c r="AW1618" s="19"/>
      <c r="AX1618" s="106"/>
    </row>
    <row r="1619" spans="27:64">
      <c r="AA1619" s="44"/>
      <c r="AB1619" s="44"/>
      <c r="AC1619" s="44"/>
      <c r="AD1619" s="44"/>
      <c r="AE1619" s="44"/>
      <c r="AG1619" s="45"/>
      <c r="AN1619" s="44"/>
      <c r="AO1619" s="44"/>
      <c r="AP1619" s="44"/>
      <c r="AQ1619" s="44"/>
      <c r="AR1619" s="44"/>
      <c r="AS1619" s="44"/>
      <c r="AT1619" s="44"/>
      <c r="AU1619" s="44"/>
      <c r="AV1619" s="44"/>
      <c r="AW1619" s="19"/>
      <c r="AX1619" s="134"/>
    </row>
    <row r="1620" spans="27:64">
      <c r="AA1620" s="44"/>
      <c r="AB1620" s="44"/>
      <c r="AC1620" s="44"/>
      <c r="AD1620" s="44"/>
      <c r="AE1620" s="44"/>
      <c r="AG1620" s="45"/>
      <c r="AN1620" s="44"/>
      <c r="AO1620" s="44"/>
      <c r="AP1620" s="44"/>
      <c r="AQ1620" s="44"/>
      <c r="AR1620" s="44"/>
      <c r="AS1620" s="44"/>
      <c r="AT1620" s="44"/>
      <c r="AU1620" s="44"/>
      <c r="AV1620" s="44"/>
      <c r="AW1620" s="19"/>
      <c r="AX1620" s="106"/>
    </row>
    <row r="1621" spans="27:64">
      <c r="AA1621" s="44"/>
      <c r="AB1621" s="44"/>
      <c r="AC1621" s="44"/>
      <c r="AD1621" s="44"/>
      <c r="AE1621" s="44"/>
      <c r="AG1621" s="45"/>
      <c r="AN1621" s="44"/>
      <c r="AO1621" s="44"/>
      <c r="AP1621" s="44"/>
      <c r="AQ1621" s="44"/>
      <c r="AR1621" s="44"/>
      <c r="AS1621" s="44"/>
      <c r="AT1621" s="44"/>
      <c r="AU1621" s="44"/>
      <c r="AV1621" s="44"/>
      <c r="AW1621" s="19"/>
      <c r="AX1621" s="106"/>
    </row>
    <row r="1622" spans="27:64">
      <c r="AA1622" s="44"/>
      <c r="AB1622" s="44"/>
      <c r="AC1622" s="44"/>
      <c r="AD1622" s="44"/>
      <c r="AE1622" s="44"/>
      <c r="AG1622" s="45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  <c r="AX1622" s="44"/>
      <c r="AY1622" s="44"/>
      <c r="AZ1622" s="44"/>
      <c r="BA1622" s="44"/>
      <c r="BB1622" s="44"/>
      <c r="BC1622" s="44"/>
      <c r="BD1622" s="44"/>
      <c r="BE1622" s="44"/>
      <c r="BF1622" s="44"/>
      <c r="BG1622" s="44"/>
      <c r="BH1622" s="44"/>
      <c r="BI1622" s="44"/>
      <c r="BJ1622" s="44"/>
      <c r="BK1622" s="44"/>
      <c r="BL1622" s="44"/>
    </row>
    <row r="1623" spans="27:64">
      <c r="AA1623" s="44"/>
      <c r="AB1623" s="44"/>
      <c r="AC1623" s="44"/>
      <c r="AD1623" s="44"/>
      <c r="AE1623" s="44"/>
      <c r="AG1623" s="45"/>
      <c r="AN1623" s="44"/>
      <c r="AO1623" s="44"/>
      <c r="AP1623" s="44"/>
      <c r="AQ1623" s="44"/>
      <c r="AR1623" s="44"/>
      <c r="AS1623" s="44"/>
      <c r="AT1623" s="44"/>
      <c r="AU1623" s="44"/>
      <c r="AV1623" s="44"/>
      <c r="AW1623" s="19"/>
      <c r="AX1623" s="134"/>
      <c r="AY1623" s="44"/>
      <c r="AZ1623" s="44"/>
      <c r="BA1623" s="44"/>
      <c r="BB1623" s="44"/>
      <c r="BC1623" s="44"/>
      <c r="BD1623" s="44"/>
      <c r="BE1623" s="44"/>
      <c r="BF1623" s="44"/>
      <c r="BG1623" s="44"/>
      <c r="BH1623" s="44"/>
      <c r="BI1623" s="44"/>
      <c r="BJ1623" s="44"/>
      <c r="BK1623" s="44"/>
      <c r="BL1623" s="44"/>
    </row>
    <row r="1624" spans="27:64">
      <c r="AA1624" s="44"/>
      <c r="AB1624" s="44"/>
      <c r="AC1624" s="44"/>
      <c r="AD1624" s="44"/>
      <c r="AE1624" s="44"/>
      <c r="AG1624" s="45"/>
      <c r="AN1624" s="44"/>
      <c r="AO1624" s="44"/>
      <c r="AP1624" s="44"/>
      <c r="AQ1624" s="44"/>
      <c r="AR1624" s="44"/>
      <c r="AS1624" s="44"/>
      <c r="AT1624" s="44"/>
      <c r="AU1624" s="44"/>
      <c r="AV1624" s="44"/>
      <c r="AW1624" s="19"/>
      <c r="AX1624" s="134"/>
    </row>
    <row r="1625" spans="27:64">
      <c r="AA1625" s="44"/>
      <c r="AB1625" s="44"/>
      <c r="AC1625" s="44"/>
      <c r="AD1625" s="44"/>
      <c r="AE1625" s="44"/>
      <c r="AG1625" s="45"/>
      <c r="AN1625" s="44"/>
      <c r="AO1625" s="44"/>
      <c r="AP1625" s="44"/>
      <c r="AQ1625" s="44"/>
      <c r="AR1625" s="44"/>
      <c r="AS1625" s="44"/>
      <c r="AT1625" s="44"/>
      <c r="AU1625" s="44"/>
      <c r="AV1625" s="44"/>
      <c r="AW1625" s="44"/>
      <c r="AX1625" s="134"/>
      <c r="AY1625" s="44"/>
      <c r="AZ1625" s="44"/>
      <c r="BA1625" s="44"/>
      <c r="BB1625" s="44"/>
      <c r="BC1625" s="44"/>
      <c r="BD1625" s="44"/>
      <c r="BE1625" s="44"/>
      <c r="BF1625" s="44"/>
      <c r="BG1625" s="44"/>
      <c r="BH1625" s="44"/>
      <c r="BI1625" s="44"/>
      <c r="BJ1625" s="44"/>
      <c r="BK1625" s="44"/>
      <c r="BL1625" s="44"/>
    </row>
    <row r="1626" spans="27:64">
      <c r="AA1626" s="44"/>
      <c r="AB1626" s="44"/>
      <c r="AC1626" s="44"/>
      <c r="AD1626" s="44"/>
      <c r="AE1626" s="44"/>
      <c r="AG1626" s="45"/>
      <c r="AN1626" s="44"/>
      <c r="AO1626" s="44"/>
      <c r="AP1626" s="44"/>
      <c r="AQ1626" s="44"/>
      <c r="AR1626" s="44"/>
      <c r="AS1626" s="44"/>
      <c r="AT1626" s="44"/>
      <c r="AU1626" s="44"/>
    </row>
    <row r="1627" spans="27:64">
      <c r="AA1627" s="44"/>
      <c r="AB1627" s="44"/>
      <c r="AC1627" s="44"/>
      <c r="AD1627" s="44"/>
      <c r="AE1627" s="44"/>
      <c r="AG1627" s="45"/>
      <c r="AN1627" s="44"/>
      <c r="AO1627" s="44"/>
      <c r="AP1627" s="44"/>
      <c r="AQ1627" s="44"/>
      <c r="AR1627" s="44"/>
      <c r="AS1627" s="44"/>
      <c r="AT1627" s="44"/>
      <c r="AU1627" s="44"/>
    </row>
    <row r="1628" spans="27:64">
      <c r="AA1628" s="44"/>
      <c r="AB1628" s="44"/>
      <c r="AC1628" s="44"/>
      <c r="AD1628" s="44"/>
      <c r="AE1628" s="44"/>
      <c r="AG1628" s="45"/>
      <c r="AN1628" s="44"/>
      <c r="AO1628" s="44"/>
      <c r="AP1628" s="44"/>
      <c r="AQ1628" s="44"/>
      <c r="AR1628" s="44"/>
      <c r="AS1628" s="44"/>
      <c r="AT1628" s="44"/>
      <c r="AU1628" s="44"/>
      <c r="AV1628" s="44"/>
      <c r="AW1628" s="19"/>
      <c r="AX1628" s="134"/>
      <c r="AY1628" s="44"/>
      <c r="AZ1628" s="44"/>
      <c r="BA1628" s="44"/>
      <c r="BB1628" s="44"/>
      <c r="BC1628" s="44"/>
      <c r="BD1628" s="44"/>
      <c r="BE1628" s="44"/>
      <c r="BF1628" s="44"/>
      <c r="BG1628" s="44"/>
      <c r="BH1628" s="44"/>
      <c r="BI1628" s="44"/>
      <c r="BJ1628" s="44"/>
      <c r="BK1628" s="44"/>
      <c r="BL1628" s="44"/>
    </row>
    <row r="1629" spans="27:64">
      <c r="AA1629" s="44"/>
      <c r="AB1629" s="44"/>
      <c r="AC1629" s="44"/>
      <c r="AD1629" s="44"/>
      <c r="AE1629" s="44"/>
      <c r="AG1629" s="45"/>
      <c r="AN1629" s="44"/>
      <c r="AO1629" s="44"/>
      <c r="AP1629" s="44"/>
      <c r="AQ1629" s="44"/>
      <c r="AR1629" s="44"/>
      <c r="AS1629" s="44"/>
      <c r="AT1629" s="44"/>
      <c r="AU1629" s="44"/>
      <c r="AV1629" s="44"/>
      <c r="AW1629" s="19"/>
      <c r="AX1629" s="106"/>
    </row>
    <row r="1630" spans="27:64">
      <c r="AA1630" s="44"/>
      <c r="AB1630" s="44"/>
      <c r="AC1630" s="44"/>
      <c r="AD1630" s="44"/>
      <c r="AE1630" s="44"/>
      <c r="AG1630" s="45"/>
      <c r="AN1630" s="44"/>
      <c r="AO1630" s="44"/>
      <c r="AP1630" s="44"/>
      <c r="AQ1630" s="44"/>
      <c r="AR1630" s="44"/>
      <c r="AS1630" s="44"/>
      <c r="AT1630" s="44"/>
      <c r="AU1630" s="44"/>
      <c r="AV1630" s="44"/>
      <c r="AW1630" s="44"/>
      <c r="AX1630" s="44"/>
      <c r="AY1630" s="44"/>
      <c r="AZ1630" s="44"/>
      <c r="BA1630" s="44"/>
      <c r="BB1630" s="44"/>
      <c r="BC1630" s="44"/>
      <c r="BD1630" s="44"/>
      <c r="BE1630" s="44"/>
      <c r="BF1630" s="44"/>
      <c r="BG1630" s="44"/>
      <c r="BH1630" s="44"/>
      <c r="BI1630" s="44"/>
      <c r="BJ1630" s="44"/>
      <c r="BK1630" s="44"/>
      <c r="BL1630" s="44"/>
    </row>
    <row r="1631" spans="27:64">
      <c r="AA1631" s="44"/>
      <c r="AB1631" s="44"/>
      <c r="AC1631" s="44"/>
      <c r="AD1631" s="44"/>
      <c r="AE1631" s="44"/>
      <c r="AG1631" s="45"/>
      <c r="AN1631" s="44"/>
      <c r="AO1631" s="44"/>
      <c r="AP1631" s="44"/>
      <c r="AQ1631" s="44"/>
      <c r="AR1631" s="44"/>
      <c r="AS1631" s="44"/>
      <c r="AT1631" s="44"/>
      <c r="AU1631" s="44"/>
    </row>
    <row r="1632" spans="27:64">
      <c r="AA1632" s="44"/>
      <c r="AB1632" s="44"/>
      <c r="AC1632" s="44"/>
      <c r="AD1632" s="44"/>
      <c r="AE1632" s="44"/>
      <c r="AG1632" s="45"/>
      <c r="AN1632" s="44"/>
      <c r="AO1632" s="44"/>
      <c r="AP1632" s="44"/>
      <c r="AQ1632" s="44"/>
      <c r="AR1632" s="44"/>
      <c r="AS1632" s="44"/>
      <c r="AT1632" s="44"/>
      <c r="AU1632" s="44"/>
      <c r="AV1632" s="44"/>
      <c r="AW1632" s="44"/>
      <c r="AX1632" s="44"/>
      <c r="AY1632" s="44"/>
      <c r="AZ1632" s="44"/>
      <c r="BA1632" s="44"/>
      <c r="BB1632" s="44"/>
      <c r="BC1632" s="44"/>
      <c r="BD1632" s="44"/>
      <c r="BE1632" s="44"/>
      <c r="BF1632" s="44"/>
      <c r="BG1632" s="44"/>
      <c r="BH1632" s="44"/>
      <c r="BI1632" s="44"/>
      <c r="BJ1632" s="44"/>
      <c r="BK1632" s="44"/>
      <c r="BL1632" s="44"/>
    </row>
    <row r="1633" spans="27:64">
      <c r="AA1633" s="44"/>
      <c r="AB1633" s="44"/>
      <c r="AC1633" s="44"/>
      <c r="AD1633" s="44"/>
      <c r="AE1633" s="44"/>
      <c r="AG1633" s="45"/>
      <c r="AN1633" s="44"/>
      <c r="AO1633" s="44"/>
      <c r="AP1633" s="44"/>
      <c r="AQ1633" s="44"/>
      <c r="AR1633" s="44"/>
      <c r="AS1633" s="44"/>
      <c r="AT1633" s="44"/>
      <c r="AU1633" s="44"/>
    </row>
    <row r="1634" spans="27:64">
      <c r="AA1634" s="44"/>
      <c r="AB1634" s="44"/>
      <c r="AC1634" s="44"/>
      <c r="AD1634" s="44"/>
      <c r="AE1634" s="44"/>
      <c r="AG1634" s="45"/>
      <c r="AN1634" s="44"/>
      <c r="AO1634" s="44"/>
      <c r="AP1634" s="44"/>
      <c r="AQ1634" s="44"/>
      <c r="AR1634" s="44"/>
      <c r="AS1634" s="44"/>
      <c r="AT1634" s="44"/>
      <c r="AU1634" s="44"/>
    </row>
    <row r="1635" spans="27:64">
      <c r="AA1635" s="44"/>
      <c r="AB1635" s="44"/>
      <c r="AC1635" s="44"/>
      <c r="AD1635" s="44"/>
      <c r="AE1635" s="44"/>
      <c r="AG1635" s="45"/>
      <c r="AN1635" s="44"/>
      <c r="AO1635" s="44"/>
      <c r="AP1635" s="44"/>
      <c r="AQ1635" s="44"/>
      <c r="AR1635" s="44"/>
      <c r="AS1635" s="44"/>
      <c r="AT1635" s="44"/>
      <c r="AU1635" s="44"/>
    </row>
    <row r="1636" spans="27:64">
      <c r="AA1636" s="44"/>
      <c r="AB1636" s="44"/>
      <c r="AC1636" s="44"/>
      <c r="AD1636" s="44"/>
      <c r="AE1636" s="44"/>
      <c r="AG1636" s="45"/>
      <c r="AN1636" s="44"/>
      <c r="AO1636" s="44"/>
      <c r="AP1636" s="44"/>
      <c r="AQ1636" s="44"/>
      <c r="AR1636" s="44"/>
      <c r="AS1636" s="44"/>
      <c r="AT1636" s="44"/>
      <c r="AU1636" s="44"/>
    </row>
    <row r="1637" spans="27:64">
      <c r="AA1637" s="44"/>
      <c r="AB1637" s="44"/>
      <c r="AC1637" s="44"/>
      <c r="AD1637" s="44"/>
      <c r="AE1637" s="44"/>
      <c r="AG1637" s="45"/>
      <c r="AN1637" s="44"/>
      <c r="AO1637" s="44"/>
      <c r="AP1637" s="44"/>
      <c r="AQ1637" s="44"/>
      <c r="AR1637" s="44"/>
      <c r="AS1637" s="44"/>
      <c r="AT1637" s="44"/>
      <c r="AU1637" s="44"/>
    </row>
    <row r="1638" spans="27:64">
      <c r="AA1638" s="44"/>
      <c r="AB1638" s="44"/>
      <c r="AC1638" s="44"/>
      <c r="AD1638" s="44"/>
      <c r="AE1638" s="44"/>
      <c r="AG1638" s="45"/>
      <c r="AN1638" s="44"/>
      <c r="AO1638" s="44"/>
      <c r="AP1638" s="44"/>
      <c r="AQ1638" s="44"/>
      <c r="AR1638" s="44"/>
      <c r="AS1638" s="44"/>
      <c r="AT1638" s="44"/>
      <c r="AU1638" s="44"/>
      <c r="AV1638" s="44"/>
      <c r="AW1638" s="19"/>
      <c r="AX1638" s="134"/>
    </row>
    <row r="1639" spans="27:64">
      <c r="AA1639" s="44"/>
      <c r="AB1639" s="44"/>
      <c r="AC1639" s="44"/>
      <c r="AD1639" s="44"/>
      <c r="AE1639" s="44"/>
      <c r="AG1639" s="45"/>
      <c r="AN1639" s="44"/>
      <c r="AO1639" s="44"/>
      <c r="AP1639" s="44"/>
      <c r="AQ1639" s="44"/>
      <c r="AR1639" s="44"/>
      <c r="AS1639" s="44"/>
      <c r="AT1639" s="44"/>
      <c r="AU1639" s="44"/>
      <c r="AV1639" s="44"/>
      <c r="AW1639" s="19"/>
      <c r="AX1639" s="134"/>
    </row>
    <row r="1640" spans="27:64">
      <c r="AA1640" s="44"/>
      <c r="AB1640" s="44"/>
      <c r="AC1640" s="44"/>
      <c r="AD1640" s="44"/>
      <c r="AE1640" s="44"/>
      <c r="AG1640" s="45"/>
      <c r="AN1640" s="44"/>
      <c r="AO1640" s="44"/>
      <c r="AP1640" s="44"/>
      <c r="AQ1640" s="44"/>
      <c r="AR1640" s="44"/>
      <c r="AS1640" s="44"/>
      <c r="AT1640" s="44"/>
      <c r="AU1640" s="44"/>
      <c r="AV1640" s="44"/>
      <c r="AW1640" s="44"/>
      <c r="AX1640" s="44"/>
      <c r="AY1640" s="44"/>
      <c r="AZ1640" s="44"/>
      <c r="BA1640" s="44"/>
      <c r="BB1640" s="44"/>
      <c r="BC1640" s="44"/>
      <c r="BD1640" s="44"/>
      <c r="BE1640" s="44"/>
      <c r="BF1640" s="44"/>
      <c r="BG1640" s="44"/>
      <c r="BH1640" s="44"/>
      <c r="BI1640" s="44"/>
      <c r="BJ1640" s="44"/>
      <c r="BK1640" s="44"/>
      <c r="BL1640" s="44"/>
    </row>
    <row r="1641" spans="27:64">
      <c r="AA1641" s="44"/>
      <c r="AB1641" s="44"/>
      <c r="AC1641" s="44"/>
      <c r="AD1641" s="44"/>
      <c r="AE1641" s="44"/>
      <c r="AG1641" s="45"/>
      <c r="AN1641" s="44"/>
      <c r="AO1641" s="44"/>
      <c r="AP1641" s="44"/>
      <c r="AQ1641" s="44"/>
      <c r="AR1641" s="44"/>
      <c r="AS1641" s="44"/>
      <c r="AT1641" s="44"/>
      <c r="AU1641" s="44"/>
    </row>
    <row r="1642" spans="27:64">
      <c r="AA1642" s="44"/>
      <c r="AB1642" s="44"/>
      <c r="AC1642" s="44"/>
      <c r="AD1642" s="44"/>
      <c r="AE1642" s="44"/>
      <c r="AG1642" s="45"/>
      <c r="AN1642" s="44"/>
      <c r="AO1642" s="44"/>
      <c r="AP1642" s="44"/>
      <c r="AQ1642" s="44"/>
      <c r="AR1642" s="44"/>
      <c r="AS1642" s="44"/>
      <c r="AT1642" s="44"/>
      <c r="AU1642" s="44"/>
      <c r="AV1642" s="44"/>
      <c r="AW1642" s="19"/>
      <c r="AX1642" s="134"/>
      <c r="AY1642" s="44"/>
      <c r="AZ1642" s="44"/>
      <c r="BA1642" s="44"/>
      <c r="BB1642" s="44"/>
      <c r="BC1642" s="44"/>
      <c r="BD1642" s="44"/>
      <c r="BE1642" s="44"/>
      <c r="BF1642" s="44"/>
      <c r="BG1642" s="44"/>
      <c r="BH1642" s="44"/>
      <c r="BI1642" s="44"/>
      <c r="BJ1642" s="44"/>
      <c r="BK1642" s="44"/>
      <c r="BL1642" s="44"/>
    </row>
    <row r="1643" spans="27:64">
      <c r="AA1643" s="44"/>
      <c r="AB1643" s="44"/>
      <c r="AC1643" s="44"/>
      <c r="AD1643" s="44"/>
      <c r="AE1643" s="44"/>
      <c r="AG1643" s="45"/>
      <c r="AN1643" s="44"/>
      <c r="AO1643" s="44"/>
      <c r="AP1643" s="44"/>
      <c r="AQ1643" s="44"/>
      <c r="AR1643" s="44"/>
      <c r="AS1643" s="44"/>
      <c r="AT1643" s="44"/>
      <c r="AU1643" s="44"/>
      <c r="AV1643" s="8"/>
      <c r="AW1643" s="19"/>
      <c r="AX1643" s="106"/>
    </row>
    <row r="1644" spans="27:64">
      <c r="AA1644" s="44"/>
      <c r="AB1644" s="44"/>
      <c r="AC1644" s="44"/>
      <c r="AD1644" s="44"/>
      <c r="AE1644" s="44"/>
      <c r="AG1644" s="45"/>
      <c r="AN1644" s="44"/>
      <c r="AO1644" s="44"/>
      <c r="AP1644" s="44"/>
      <c r="AQ1644" s="44"/>
      <c r="AR1644" s="44"/>
      <c r="AS1644" s="44"/>
      <c r="AT1644" s="44"/>
      <c r="AU1644" s="44"/>
      <c r="AV1644" s="44"/>
      <c r="AW1644" s="19"/>
      <c r="AX1644" s="106"/>
    </row>
    <row r="1645" spans="27:64">
      <c r="AA1645" s="44"/>
      <c r="AB1645" s="44"/>
      <c r="AC1645" s="44"/>
      <c r="AD1645" s="44"/>
      <c r="AE1645" s="44"/>
      <c r="AG1645" s="45"/>
      <c r="AN1645" s="44"/>
      <c r="AO1645" s="44"/>
      <c r="AP1645" s="44"/>
      <c r="AQ1645" s="44"/>
      <c r="AR1645" s="44"/>
      <c r="AS1645" s="44"/>
      <c r="AT1645" s="44"/>
      <c r="AU1645" s="44"/>
      <c r="AV1645" s="44"/>
      <c r="AW1645" s="19"/>
      <c r="AX1645" s="134"/>
      <c r="AY1645" s="44"/>
      <c r="AZ1645" s="44"/>
      <c r="BA1645" s="44"/>
      <c r="BB1645" s="44"/>
      <c r="BC1645" s="44"/>
      <c r="BD1645" s="44"/>
      <c r="BE1645" s="44"/>
      <c r="BF1645" s="44"/>
      <c r="BG1645" s="44"/>
      <c r="BH1645" s="44"/>
      <c r="BI1645" s="44"/>
      <c r="BJ1645" s="44"/>
      <c r="BK1645" s="44"/>
      <c r="BL1645" s="44"/>
    </row>
    <row r="1646" spans="27:64">
      <c r="AA1646" s="44"/>
      <c r="AB1646" s="44"/>
      <c r="AC1646" s="44"/>
      <c r="AD1646" s="44"/>
      <c r="AE1646" s="44"/>
      <c r="AG1646" s="45"/>
      <c r="AN1646" s="44"/>
      <c r="AO1646" s="44"/>
      <c r="AP1646" s="44"/>
      <c r="AQ1646" s="44"/>
      <c r="AR1646" s="44"/>
      <c r="AS1646" s="44"/>
      <c r="AT1646" s="44"/>
      <c r="AU1646" s="44"/>
      <c r="AV1646" s="44"/>
    </row>
    <row r="1647" spans="27:64">
      <c r="AA1647" s="44"/>
      <c r="AB1647" s="44"/>
      <c r="AC1647" s="44"/>
      <c r="AD1647" s="44"/>
      <c r="AE1647" s="44"/>
      <c r="AG1647" s="45"/>
      <c r="AN1647" s="44"/>
      <c r="AO1647" s="44"/>
      <c r="AP1647" s="44"/>
      <c r="AQ1647" s="44"/>
      <c r="AR1647" s="44"/>
      <c r="AS1647" s="44"/>
      <c r="AT1647" s="44"/>
      <c r="AU1647" s="44"/>
      <c r="AV1647" s="44"/>
      <c r="AW1647" s="19"/>
      <c r="AX1647" s="106"/>
    </row>
    <row r="1648" spans="27:64">
      <c r="AA1648" s="44"/>
      <c r="AB1648" s="44"/>
      <c r="AC1648" s="44"/>
      <c r="AD1648" s="44"/>
      <c r="AE1648" s="44"/>
      <c r="AG1648" s="45"/>
      <c r="AN1648" s="44"/>
      <c r="AO1648" s="44"/>
      <c r="AP1648" s="44"/>
      <c r="AQ1648" s="44"/>
      <c r="AR1648" s="44"/>
      <c r="AS1648" s="44"/>
      <c r="AT1648" s="44"/>
      <c r="AU1648" s="44"/>
    </row>
    <row r="1649" spans="27:64">
      <c r="AA1649" s="44"/>
      <c r="AB1649" s="44"/>
      <c r="AC1649" s="44"/>
      <c r="AD1649" s="44"/>
      <c r="AE1649" s="44"/>
      <c r="AG1649" s="45"/>
      <c r="AN1649" s="44"/>
      <c r="AO1649" s="44"/>
      <c r="AP1649" s="44"/>
      <c r="AQ1649" s="44"/>
      <c r="AR1649" s="44"/>
      <c r="AS1649" s="44"/>
      <c r="AT1649" s="44"/>
      <c r="AU1649" s="44"/>
    </row>
    <row r="1650" spans="27:64">
      <c r="AA1650" s="44"/>
      <c r="AB1650" s="44"/>
      <c r="AC1650" s="44"/>
      <c r="AD1650" s="44"/>
      <c r="AE1650" s="44"/>
      <c r="AG1650" s="45"/>
      <c r="AN1650" s="44"/>
      <c r="AO1650" s="44"/>
      <c r="AP1650" s="44"/>
      <c r="AQ1650" s="44"/>
      <c r="AR1650" s="44"/>
      <c r="AS1650" s="44"/>
      <c r="AT1650" s="44"/>
      <c r="AU1650" s="44"/>
    </row>
    <row r="1651" spans="27:64">
      <c r="AA1651" s="44"/>
      <c r="AB1651" s="44"/>
      <c r="AC1651" s="44"/>
      <c r="AD1651" s="44"/>
      <c r="AE1651" s="44"/>
      <c r="AG1651" s="45"/>
      <c r="AN1651" s="44"/>
      <c r="AO1651" s="44"/>
      <c r="AP1651" s="44"/>
      <c r="AQ1651" s="44"/>
      <c r="AR1651" s="44"/>
      <c r="AS1651" s="44"/>
      <c r="AT1651" s="44"/>
      <c r="AU1651" s="44"/>
    </row>
    <row r="1652" spans="27:64">
      <c r="AA1652" s="44"/>
      <c r="AB1652" s="44"/>
      <c r="AC1652" s="44"/>
      <c r="AD1652" s="44"/>
      <c r="AE1652" s="44"/>
      <c r="AG1652" s="45"/>
      <c r="AN1652" s="44"/>
      <c r="AO1652" s="44"/>
      <c r="AP1652" s="44"/>
      <c r="AQ1652" s="44"/>
      <c r="AR1652" s="44"/>
      <c r="AS1652" s="44"/>
      <c r="AT1652" s="44"/>
      <c r="AU1652" s="44"/>
    </row>
    <row r="1653" spans="27:64">
      <c r="AA1653" s="44"/>
      <c r="AB1653" s="44"/>
      <c r="AC1653" s="44"/>
      <c r="AD1653" s="44"/>
      <c r="AE1653" s="44"/>
      <c r="AG1653" s="45"/>
      <c r="AN1653" s="44"/>
      <c r="AO1653" s="44"/>
      <c r="AP1653" s="44"/>
      <c r="AQ1653" s="44"/>
      <c r="AR1653" s="44"/>
      <c r="AS1653" s="44"/>
      <c r="AT1653" s="44"/>
      <c r="AU1653" s="44"/>
    </row>
    <row r="1654" spans="27:64">
      <c r="AA1654" s="44"/>
      <c r="AB1654" s="44"/>
      <c r="AC1654" s="44"/>
      <c r="AD1654" s="44"/>
      <c r="AE1654" s="44"/>
      <c r="AG1654" s="45"/>
      <c r="AN1654" s="44"/>
      <c r="AO1654" s="44"/>
      <c r="AP1654" s="44"/>
      <c r="AQ1654" s="44"/>
      <c r="AR1654" s="44"/>
      <c r="AS1654" s="44"/>
      <c r="AT1654" s="44"/>
      <c r="AU1654" s="44"/>
    </row>
    <row r="1655" spans="27:64">
      <c r="AA1655" s="44"/>
      <c r="AB1655" s="44"/>
      <c r="AC1655" s="44"/>
      <c r="AD1655" s="44"/>
      <c r="AE1655" s="44"/>
      <c r="AG1655" s="45"/>
      <c r="AN1655" s="44"/>
      <c r="AO1655" s="44"/>
      <c r="AP1655" s="44"/>
      <c r="AQ1655" s="44"/>
      <c r="AR1655" s="44"/>
      <c r="AS1655" s="44"/>
      <c r="AT1655" s="44"/>
      <c r="AU1655" s="44"/>
      <c r="AV1655" s="44"/>
      <c r="AW1655" s="19"/>
      <c r="AX1655" s="106"/>
    </row>
    <row r="1656" spans="27:64">
      <c r="AA1656" s="44"/>
      <c r="AB1656" s="44"/>
      <c r="AC1656" s="44"/>
      <c r="AD1656" s="44"/>
      <c r="AE1656" s="44"/>
      <c r="AG1656" s="45"/>
      <c r="AN1656" s="44"/>
      <c r="AO1656" s="44"/>
      <c r="AP1656" s="44"/>
      <c r="AQ1656" s="44"/>
      <c r="AR1656" s="44"/>
      <c r="AS1656" s="44"/>
      <c r="AT1656" s="44"/>
      <c r="AU1656" s="44"/>
      <c r="AV1656" s="44"/>
      <c r="AW1656" s="44"/>
      <c r="AX1656" s="44"/>
      <c r="AY1656" s="44"/>
      <c r="AZ1656" s="44"/>
      <c r="BA1656" s="44"/>
      <c r="BB1656" s="44"/>
      <c r="BC1656" s="44"/>
      <c r="BD1656" s="44"/>
      <c r="BE1656" s="44"/>
      <c r="BF1656" s="44"/>
      <c r="BG1656" s="44"/>
      <c r="BH1656" s="44"/>
      <c r="BI1656" s="44"/>
      <c r="BJ1656" s="44"/>
      <c r="BK1656" s="44"/>
      <c r="BL1656" s="44"/>
    </row>
    <row r="1657" spans="27:64">
      <c r="AA1657" s="44"/>
      <c r="AB1657" s="44"/>
      <c r="AC1657" s="44"/>
      <c r="AD1657" s="44"/>
      <c r="AE1657" s="44"/>
      <c r="AG1657" s="45"/>
      <c r="AN1657" s="44"/>
      <c r="AO1657" s="44"/>
      <c r="AP1657" s="44"/>
      <c r="AQ1657" s="44"/>
      <c r="AR1657" s="44"/>
      <c r="AS1657" s="44"/>
      <c r="AT1657" s="44"/>
      <c r="AU1657" s="44"/>
    </row>
    <row r="1658" spans="27:64">
      <c r="AA1658" s="44"/>
      <c r="AB1658" s="44"/>
      <c r="AC1658" s="44"/>
      <c r="AD1658" s="44"/>
      <c r="AE1658" s="44"/>
      <c r="AG1658" s="45"/>
      <c r="AN1658" s="44"/>
      <c r="AO1658" s="44"/>
      <c r="AP1658" s="44"/>
      <c r="AQ1658" s="44"/>
      <c r="AR1658" s="44"/>
      <c r="AS1658" s="44"/>
      <c r="AT1658" s="44"/>
      <c r="AU1658" s="44"/>
    </row>
    <row r="1659" spans="27:64">
      <c r="AA1659" s="44"/>
      <c r="AB1659" s="44"/>
      <c r="AC1659" s="44"/>
      <c r="AD1659" s="44"/>
      <c r="AE1659" s="44"/>
      <c r="AG1659" s="45"/>
      <c r="AN1659" s="44"/>
      <c r="AO1659" s="44"/>
      <c r="AP1659" s="44"/>
      <c r="AQ1659" s="44"/>
      <c r="AR1659" s="44"/>
      <c r="AS1659" s="44"/>
      <c r="AT1659" s="44"/>
      <c r="AU1659" s="44"/>
    </row>
    <row r="1660" spans="27:64">
      <c r="AA1660" s="44"/>
      <c r="AB1660" s="44"/>
      <c r="AC1660" s="44"/>
      <c r="AD1660" s="44"/>
      <c r="AE1660" s="44"/>
      <c r="AG1660" s="45"/>
      <c r="AN1660" s="44"/>
      <c r="AO1660" s="44"/>
      <c r="AP1660" s="44"/>
      <c r="AQ1660" s="44"/>
      <c r="AR1660" s="44"/>
      <c r="AS1660" s="44"/>
      <c r="AT1660" s="44"/>
      <c r="AU1660" s="44"/>
    </row>
    <row r="1661" spans="27:64">
      <c r="AA1661" s="44"/>
      <c r="AB1661" s="44"/>
      <c r="AC1661" s="44"/>
      <c r="AD1661" s="44"/>
      <c r="AE1661" s="44"/>
      <c r="AG1661" s="45"/>
      <c r="AN1661" s="44"/>
      <c r="AO1661" s="44"/>
      <c r="AP1661" s="44"/>
      <c r="AQ1661" s="44"/>
      <c r="AR1661" s="44"/>
      <c r="AS1661" s="44"/>
      <c r="AT1661" s="44"/>
      <c r="AU1661" s="44"/>
      <c r="AV1661" s="44"/>
      <c r="AW1661" s="44"/>
      <c r="AX1661" s="134"/>
      <c r="AY1661" s="44"/>
      <c r="AZ1661" s="44"/>
      <c r="BA1661" s="44"/>
      <c r="BB1661" s="44"/>
      <c r="BC1661" s="44"/>
      <c r="BD1661" s="44"/>
      <c r="BE1661" s="44"/>
      <c r="BF1661" s="44"/>
      <c r="BG1661" s="44"/>
      <c r="BH1661" s="44"/>
      <c r="BI1661" s="44"/>
      <c r="BJ1661" s="44"/>
      <c r="BK1661" s="44"/>
      <c r="BL1661" s="44"/>
    </row>
    <row r="1662" spans="27:64">
      <c r="AA1662" s="44"/>
      <c r="AB1662" s="44"/>
      <c r="AC1662" s="44"/>
      <c r="AD1662" s="44"/>
      <c r="AE1662" s="44"/>
      <c r="AG1662" s="45"/>
      <c r="AN1662" s="44"/>
      <c r="AO1662" s="44"/>
      <c r="AP1662" s="44"/>
      <c r="AQ1662" s="44"/>
      <c r="AR1662" s="44"/>
      <c r="AS1662" s="44"/>
      <c r="AT1662" s="44"/>
      <c r="AU1662" s="44"/>
    </row>
    <row r="1663" spans="27:64">
      <c r="AA1663" s="44"/>
      <c r="AB1663" s="44"/>
      <c r="AC1663" s="44"/>
      <c r="AD1663" s="44"/>
      <c r="AE1663" s="44"/>
      <c r="AG1663" s="45"/>
      <c r="AN1663" s="44"/>
      <c r="AO1663" s="44"/>
      <c r="AP1663" s="44"/>
      <c r="AQ1663" s="44"/>
      <c r="AR1663" s="44"/>
      <c r="AS1663" s="44"/>
      <c r="AT1663" s="44"/>
      <c r="AU1663" s="44"/>
    </row>
    <row r="1664" spans="27:64">
      <c r="AA1664" s="44"/>
      <c r="AB1664" s="44"/>
      <c r="AC1664" s="44"/>
      <c r="AD1664" s="44"/>
      <c r="AE1664" s="44"/>
      <c r="AG1664" s="45"/>
      <c r="AN1664" s="44"/>
      <c r="AO1664" s="44"/>
      <c r="AP1664" s="44"/>
      <c r="AQ1664" s="44"/>
      <c r="AR1664" s="44"/>
      <c r="AS1664" s="44"/>
      <c r="AT1664" s="44"/>
      <c r="AU1664" s="44"/>
      <c r="AV1664" s="44"/>
      <c r="AW1664" s="19"/>
      <c r="AX1664" s="134"/>
    </row>
    <row r="1665" spans="27:64">
      <c r="AA1665" s="44"/>
      <c r="AB1665" s="44"/>
      <c r="AC1665" s="44"/>
      <c r="AD1665" s="44"/>
      <c r="AE1665" s="44"/>
      <c r="AG1665" s="45"/>
      <c r="AN1665" s="44"/>
      <c r="AO1665" s="44"/>
      <c r="AP1665" s="44"/>
      <c r="AQ1665" s="44"/>
      <c r="AR1665" s="44"/>
      <c r="AS1665" s="44"/>
      <c r="AT1665" s="44"/>
      <c r="AU1665" s="44"/>
      <c r="AV1665" s="44"/>
      <c r="AW1665" s="19"/>
      <c r="AX1665" s="134"/>
      <c r="AY1665" s="44"/>
      <c r="AZ1665" s="44"/>
      <c r="BA1665" s="44"/>
      <c r="BB1665" s="44"/>
      <c r="BC1665" s="44"/>
      <c r="BD1665" s="44"/>
      <c r="BE1665" s="44"/>
      <c r="BF1665" s="44"/>
      <c r="BG1665" s="44"/>
      <c r="BH1665" s="44"/>
      <c r="BI1665" s="44"/>
      <c r="BJ1665" s="44"/>
      <c r="BK1665" s="44"/>
      <c r="BL1665" s="44"/>
    </row>
    <row r="1666" spans="27:64">
      <c r="AA1666" s="44"/>
      <c r="AB1666" s="44"/>
      <c r="AC1666" s="44"/>
      <c r="AD1666" s="44"/>
      <c r="AE1666" s="44"/>
      <c r="AG1666" s="45"/>
      <c r="AN1666" s="44"/>
      <c r="AO1666" s="44"/>
      <c r="AP1666" s="44"/>
      <c r="AQ1666" s="44"/>
      <c r="AR1666" s="44"/>
      <c r="AS1666" s="44"/>
      <c r="AT1666" s="44"/>
      <c r="AU1666" s="44"/>
      <c r="AV1666" s="44"/>
      <c r="AW1666" s="44"/>
      <c r="AX1666" s="44"/>
      <c r="AY1666" s="44"/>
      <c r="AZ1666" s="44"/>
      <c r="BA1666" s="44"/>
      <c r="BB1666" s="44"/>
      <c r="BC1666" s="44"/>
      <c r="BD1666" s="44"/>
      <c r="BE1666" s="44"/>
      <c r="BF1666" s="44"/>
      <c r="BG1666" s="44"/>
      <c r="BH1666" s="44"/>
      <c r="BI1666" s="44"/>
      <c r="BJ1666" s="44"/>
      <c r="BK1666" s="44"/>
      <c r="BL1666" s="44"/>
    </row>
    <row r="1667" spans="27:64">
      <c r="AA1667" s="44"/>
      <c r="AB1667" s="44"/>
      <c r="AC1667" s="44"/>
      <c r="AD1667" s="44"/>
      <c r="AE1667" s="44"/>
      <c r="AG1667" s="45"/>
      <c r="AN1667" s="44"/>
      <c r="AO1667" s="44"/>
      <c r="AP1667" s="44"/>
      <c r="AQ1667" s="44"/>
      <c r="AR1667" s="44"/>
      <c r="AS1667" s="44"/>
      <c r="AT1667" s="44"/>
      <c r="AU1667" s="44"/>
      <c r="AV1667" s="44"/>
      <c r="AW1667" s="19"/>
      <c r="AX1667" s="106"/>
    </row>
    <row r="1668" spans="27:64">
      <c r="AA1668" s="44"/>
      <c r="AB1668" s="44"/>
      <c r="AC1668" s="44"/>
      <c r="AD1668" s="44"/>
      <c r="AE1668" s="44"/>
      <c r="AG1668" s="45"/>
      <c r="AN1668" s="44"/>
      <c r="AO1668" s="44"/>
      <c r="AP1668" s="44"/>
      <c r="AQ1668" s="44"/>
      <c r="AR1668" s="44"/>
      <c r="AS1668" s="44"/>
      <c r="AT1668" s="44"/>
      <c r="AU1668" s="44"/>
    </row>
    <row r="1669" spans="27:64">
      <c r="AA1669" s="44"/>
      <c r="AB1669" s="44"/>
      <c r="AC1669" s="44"/>
      <c r="AD1669" s="44"/>
      <c r="AE1669" s="44"/>
      <c r="AG1669" s="45"/>
      <c r="AN1669" s="44"/>
      <c r="AO1669" s="44"/>
      <c r="AP1669" s="44"/>
      <c r="AQ1669" s="44"/>
      <c r="AR1669" s="44"/>
      <c r="AS1669" s="44"/>
      <c r="AT1669" s="44"/>
      <c r="AU1669" s="44"/>
      <c r="AV1669" s="44"/>
      <c r="AW1669" s="19"/>
      <c r="AX1669" s="106"/>
    </row>
    <row r="1670" spans="27:64">
      <c r="AA1670" s="44"/>
      <c r="AB1670" s="44"/>
      <c r="AC1670" s="44"/>
      <c r="AD1670" s="44"/>
      <c r="AE1670" s="44"/>
      <c r="AG1670" s="45"/>
      <c r="AN1670" s="44"/>
      <c r="AO1670" s="44"/>
      <c r="AP1670" s="44"/>
      <c r="AQ1670" s="44"/>
      <c r="AR1670" s="44"/>
      <c r="AS1670" s="44"/>
      <c r="AT1670" s="44"/>
      <c r="AU1670" s="44"/>
      <c r="AV1670" s="44"/>
      <c r="AW1670" s="19"/>
      <c r="AX1670" s="106"/>
    </row>
    <row r="1671" spans="27:64">
      <c r="AA1671" s="44"/>
      <c r="AB1671" s="44"/>
      <c r="AC1671" s="44"/>
      <c r="AD1671" s="44"/>
      <c r="AE1671" s="44"/>
      <c r="AG1671" s="45"/>
      <c r="AN1671" s="44"/>
      <c r="AO1671" s="44"/>
      <c r="AP1671" s="44"/>
      <c r="AQ1671" s="44"/>
      <c r="AR1671" s="44"/>
      <c r="AS1671" s="44"/>
      <c r="AT1671" s="44"/>
      <c r="AU1671" s="44"/>
    </row>
    <row r="1672" spans="27:64">
      <c r="AA1672" s="44"/>
      <c r="AB1672" s="44"/>
      <c r="AC1672" s="44"/>
      <c r="AD1672" s="44"/>
      <c r="AE1672" s="44"/>
      <c r="AG1672" s="45"/>
      <c r="AN1672" s="44"/>
      <c r="AO1672" s="44"/>
      <c r="AP1672" s="44"/>
      <c r="AQ1672" s="44"/>
      <c r="AR1672" s="44"/>
      <c r="AS1672" s="44"/>
      <c r="AT1672" s="44"/>
      <c r="AU1672" s="44"/>
      <c r="AV1672" s="44"/>
      <c r="AW1672" s="19"/>
      <c r="AX1672" s="134"/>
    </row>
    <row r="1673" spans="27:64">
      <c r="AA1673" s="44"/>
      <c r="AB1673" s="44"/>
      <c r="AC1673" s="44"/>
      <c r="AD1673" s="44"/>
      <c r="AE1673" s="44"/>
      <c r="AG1673" s="45"/>
      <c r="AN1673" s="44"/>
      <c r="AO1673" s="44"/>
      <c r="AP1673" s="44"/>
      <c r="AQ1673" s="44"/>
      <c r="AR1673" s="44"/>
      <c r="AS1673" s="44"/>
      <c r="AT1673" s="44"/>
      <c r="AU1673" s="44"/>
    </row>
    <row r="1674" spans="27:64">
      <c r="AA1674" s="44"/>
      <c r="AB1674" s="44"/>
      <c r="AC1674" s="44"/>
      <c r="AD1674" s="44"/>
      <c r="AE1674" s="44"/>
      <c r="AG1674" s="45"/>
      <c r="AN1674" s="44"/>
      <c r="AO1674" s="44"/>
      <c r="AP1674" s="44"/>
      <c r="AQ1674" s="44"/>
      <c r="AR1674" s="44"/>
      <c r="AS1674" s="44"/>
      <c r="AT1674" s="44"/>
      <c r="AU1674" s="44"/>
    </row>
    <row r="1675" spans="27:64">
      <c r="AA1675" s="44"/>
      <c r="AB1675" s="44"/>
      <c r="AC1675" s="44"/>
      <c r="AD1675" s="44"/>
      <c r="AE1675" s="44"/>
      <c r="AG1675" s="45"/>
      <c r="AN1675" s="44"/>
      <c r="AO1675" s="44"/>
      <c r="AP1675" s="44"/>
      <c r="AQ1675" s="44"/>
      <c r="AR1675" s="44"/>
      <c r="AS1675" s="44"/>
      <c r="AT1675" s="44"/>
      <c r="AU1675" s="44"/>
    </row>
    <row r="1676" spans="27:64">
      <c r="AA1676" s="44"/>
      <c r="AB1676" s="44"/>
      <c r="AC1676" s="44"/>
      <c r="AD1676" s="44"/>
      <c r="AE1676" s="44"/>
      <c r="AG1676" s="45"/>
      <c r="AN1676" s="44"/>
      <c r="AO1676" s="44"/>
      <c r="AP1676" s="44"/>
      <c r="AQ1676" s="44"/>
      <c r="AR1676" s="44"/>
      <c r="AS1676" s="44"/>
      <c r="AT1676" s="44"/>
      <c r="AU1676" s="44"/>
      <c r="AV1676" s="44"/>
      <c r="AW1676" s="19"/>
      <c r="AX1676" s="134"/>
    </row>
    <row r="1677" spans="27:64">
      <c r="AA1677" s="44"/>
      <c r="AB1677" s="44"/>
      <c r="AC1677" s="44"/>
      <c r="AD1677" s="44"/>
      <c r="AE1677" s="44"/>
      <c r="AG1677" s="45"/>
      <c r="AN1677" s="44"/>
      <c r="AO1677" s="44"/>
      <c r="AP1677" s="44"/>
      <c r="AQ1677" s="44"/>
      <c r="AR1677" s="44"/>
      <c r="AS1677" s="44"/>
      <c r="AT1677" s="44"/>
      <c r="AU1677" s="44"/>
      <c r="AV1677" s="44"/>
      <c r="AW1677" s="19"/>
      <c r="AX1677" s="106"/>
    </row>
    <row r="1678" spans="27:64">
      <c r="AA1678" s="44"/>
      <c r="AB1678" s="44"/>
      <c r="AC1678" s="44"/>
      <c r="AD1678" s="44"/>
      <c r="AE1678" s="44"/>
      <c r="AG1678" s="45"/>
      <c r="AN1678" s="44"/>
      <c r="AO1678" s="44"/>
      <c r="AP1678" s="44"/>
      <c r="AQ1678" s="44"/>
      <c r="AR1678" s="44"/>
      <c r="AS1678" s="44"/>
      <c r="AT1678" s="44"/>
      <c r="AU1678" s="44"/>
      <c r="AV1678" s="44"/>
      <c r="AW1678" s="44"/>
      <c r="AX1678" s="44"/>
      <c r="AY1678" s="44"/>
      <c r="AZ1678" s="44"/>
      <c r="BA1678" s="44"/>
      <c r="BB1678" s="44"/>
      <c r="BC1678" s="44"/>
      <c r="BD1678" s="44"/>
      <c r="BE1678" s="44"/>
      <c r="BF1678" s="44"/>
      <c r="BG1678" s="44"/>
      <c r="BH1678" s="44"/>
      <c r="BI1678" s="44"/>
      <c r="BJ1678" s="44"/>
      <c r="BK1678" s="44"/>
      <c r="BL1678" s="44"/>
    </row>
    <row r="1679" spans="27:64">
      <c r="AA1679" s="44"/>
      <c r="AB1679" s="44"/>
      <c r="AC1679" s="44"/>
      <c r="AD1679" s="44"/>
      <c r="AE1679" s="44"/>
      <c r="AG1679" s="45"/>
      <c r="AN1679" s="44"/>
      <c r="AO1679" s="44"/>
      <c r="AP1679" s="44"/>
      <c r="AQ1679" s="44"/>
      <c r="AR1679" s="44"/>
      <c r="AS1679" s="44"/>
      <c r="AT1679" s="44"/>
      <c r="AU1679" s="44"/>
      <c r="AV1679" s="44"/>
      <c r="AW1679" s="44"/>
      <c r="AX1679" s="134"/>
      <c r="AY1679" s="44"/>
      <c r="AZ1679" s="44"/>
      <c r="BA1679" s="44"/>
      <c r="BB1679" s="44"/>
      <c r="BC1679" s="44"/>
      <c r="BD1679" s="44"/>
      <c r="BE1679" s="44"/>
      <c r="BF1679" s="44"/>
      <c r="BG1679" s="44"/>
      <c r="BH1679" s="44"/>
      <c r="BI1679" s="44"/>
      <c r="BJ1679" s="44"/>
      <c r="BK1679" s="44"/>
      <c r="BL1679" s="44"/>
    </row>
    <row r="1680" spans="27:64">
      <c r="AA1680" s="44"/>
      <c r="AB1680" s="44"/>
      <c r="AC1680" s="44"/>
      <c r="AD1680" s="44"/>
      <c r="AE1680" s="44"/>
      <c r="AG1680" s="45"/>
      <c r="AN1680" s="44"/>
      <c r="AO1680" s="44"/>
      <c r="AP1680" s="44"/>
      <c r="AQ1680" s="44"/>
      <c r="AR1680" s="44"/>
      <c r="AS1680" s="44"/>
      <c r="AT1680" s="44"/>
      <c r="AU1680" s="44"/>
      <c r="AV1680" s="44"/>
      <c r="AW1680" s="44"/>
      <c r="AX1680" s="134"/>
      <c r="AY1680" s="44"/>
      <c r="AZ1680" s="44"/>
      <c r="BA1680" s="44"/>
      <c r="BB1680" s="44"/>
      <c r="BC1680" s="44"/>
      <c r="BD1680" s="44"/>
      <c r="BE1680" s="44"/>
      <c r="BF1680" s="44"/>
      <c r="BG1680" s="44"/>
      <c r="BH1680" s="44"/>
      <c r="BI1680" s="44"/>
      <c r="BJ1680" s="44"/>
      <c r="BK1680" s="44"/>
      <c r="BL1680" s="44"/>
    </row>
    <row r="1681" spans="27:64">
      <c r="AA1681" s="44"/>
      <c r="AB1681" s="44"/>
      <c r="AC1681" s="44"/>
      <c r="AD1681" s="44"/>
      <c r="AE1681" s="44"/>
      <c r="AG1681" s="45"/>
      <c r="AN1681" s="44"/>
      <c r="AO1681" s="44"/>
      <c r="AP1681" s="44"/>
      <c r="AQ1681" s="44"/>
      <c r="AR1681" s="44"/>
      <c r="AS1681" s="44"/>
      <c r="AT1681" s="44"/>
      <c r="AU1681" s="44"/>
      <c r="AV1681" s="44"/>
      <c r="AW1681" s="44"/>
      <c r="AX1681" s="44"/>
      <c r="AY1681" s="44"/>
      <c r="AZ1681" s="44"/>
      <c r="BA1681" s="44"/>
      <c r="BB1681" s="44"/>
      <c r="BC1681" s="44"/>
      <c r="BD1681" s="44"/>
      <c r="BE1681" s="44"/>
      <c r="BF1681" s="44"/>
      <c r="BG1681" s="44"/>
      <c r="BH1681" s="44"/>
      <c r="BI1681" s="44"/>
      <c r="BJ1681" s="44"/>
      <c r="BK1681" s="44"/>
      <c r="BL1681" s="44"/>
    </row>
    <row r="1682" spans="27:64">
      <c r="AA1682" s="44"/>
      <c r="AB1682" s="44"/>
      <c r="AC1682" s="44"/>
      <c r="AD1682" s="44"/>
      <c r="AE1682" s="44"/>
      <c r="AG1682" s="45"/>
      <c r="AN1682" s="44"/>
      <c r="AO1682" s="44"/>
      <c r="AP1682" s="44"/>
      <c r="AQ1682" s="44"/>
      <c r="AR1682" s="44"/>
      <c r="AS1682" s="44"/>
      <c r="AT1682" s="44"/>
      <c r="AU1682" s="44"/>
      <c r="AV1682" s="44"/>
      <c r="AW1682" s="19"/>
      <c r="AX1682" s="134"/>
    </row>
    <row r="1683" spans="27:64">
      <c r="AA1683" s="44"/>
      <c r="AB1683" s="44"/>
      <c r="AC1683" s="44"/>
      <c r="AD1683" s="44"/>
      <c r="AE1683" s="44"/>
      <c r="AG1683" s="45"/>
      <c r="AN1683" s="44"/>
      <c r="AO1683" s="44"/>
      <c r="AP1683" s="44"/>
      <c r="AQ1683" s="44"/>
      <c r="AR1683" s="44"/>
      <c r="AS1683" s="44"/>
      <c r="AT1683" s="44"/>
      <c r="AU1683" s="44"/>
      <c r="AV1683" s="44"/>
      <c r="AW1683" s="44"/>
      <c r="AX1683" s="134"/>
      <c r="AY1683" s="44"/>
      <c r="AZ1683" s="44"/>
      <c r="BA1683" s="44"/>
      <c r="BB1683" s="44"/>
      <c r="BC1683" s="44"/>
      <c r="BD1683" s="44"/>
      <c r="BE1683" s="44"/>
      <c r="BF1683" s="44"/>
      <c r="BG1683" s="44"/>
      <c r="BH1683" s="44"/>
      <c r="BI1683" s="44"/>
      <c r="BJ1683" s="44"/>
      <c r="BK1683" s="44"/>
      <c r="BL1683" s="44"/>
    </row>
    <row r="1684" spans="27:64">
      <c r="AA1684" s="44"/>
      <c r="AB1684" s="44"/>
      <c r="AC1684" s="44"/>
      <c r="AD1684" s="44"/>
      <c r="AE1684" s="44"/>
      <c r="AG1684" s="45"/>
      <c r="AN1684" s="44"/>
      <c r="AO1684" s="44"/>
      <c r="AP1684" s="44"/>
      <c r="AQ1684" s="44"/>
      <c r="AR1684" s="44"/>
      <c r="AS1684" s="44"/>
      <c r="AT1684" s="44"/>
      <c r="AU1684" s="44"/>
      <c r="AV1684" s="44"/>
      <c r="AW1684" s="44"/>
      <c r="AX1684" s="44"/>
      <c r="AY1684" s="44"/>
      <c r="AZ1684" s="44"/>
      <c r="BA1684" s="44"/>
      <c r="BB1684" s="44"/>
      <c r="BC1684" s="44"/>
      <c r="BD1684" s="44"/>
      <c r="BE1684" s="44"/>
      <c r="BF1684" s="44"/>
      <c r="BG1684" s="44"/>
      <c r="BH1684" s="44"/>
      <c r="BI1684" s="44"/>
      <c r="BJ1684" s="44"/>
      <c r="BK1684" s="44"/>
      <c r="BL1684" s="44"/>
    </row>
    <row r="1685" spans="27:64">
      <c r="AA1685" s="44"/>
      <c r="AB1685" s="44"/>
      <c r="AC1685" s="44"/>
      <c r="AD1685" s="44"/>
      <c r="AE1685" s="44"/>
      <c r="AG1685" s="45"/>
      <c r="AN1685" s="44"/>
      <c r="AO1685" s="44"/>
      <c r="AP1685" s="44"/>
      <c r="AQ1685" s="44"/>
      <c r="AR1685" s="44"/>
      <c r="AS1685" s="44"/>
      <c r="AT1685" s="44"/>
      <c r="AU1685" s="44"/>
      <c r="AV1685" s="44"/>
      <c r="AW1685" s="19"/>
      <c r="AX1685" s="134"/>
    </row>
    <row r="1686" spans="27:64">
      <c r="AA1686" s="44"/>
      <c r="AB1686" s="44"/>
      <c r="AC1686" s="44"/>
      <c r="AD1686" s="44"/>
      <c r="AE1686" s="44"/>
      <c r="AG1686" s="45"/>
      <c r="AN1686" s="44"/>
      <c r="AO1686" s="44"/>
      <c r="AP1686" s="44"/>
      <c r="AQ1686" s="44"/>
      <c r="AR1686" s="44"/>
      <c r="AS1686" s="44"/>
      <c r="AT1686" s="44"/>
      <c r="AU1686" s="44"/>
      <c r="AV1686" s="44"/>
      <c r="AW1686" s="19"/>
      <c r="AX1686" s="134"/>
    </row>
    <row r="1687" spans="27:64">
      <c r="AA1687" s="44"/>
      <c r="AB1687" s="44"/>
      <c r="AC1687" s="44"/>
      <c r="AD1687" s="44"/>
      <c r="AE1687" s="44"/>
      <c r="AG1687" s="45"/>
      <c r="AN1687" s="44"/>
      <c r="AO1687" s="44"/>
      <c r="AP1687" s="44"/>
      <c r="AQ1687" s="44"/>
      <c r="AR1687" s="44"/>
      <c r="AS1687" s="44"/>
      <c r="AT1687" s="44"/>
      <c r="AU1687" s="44"/>
      <c r="AV1687" s="44"/>
      <c r="AW1687" s="19"/>
      <c r="AX1687" s="134"/>
      <c r="AY1687" s="44"/>
      <c r="AZ1687" s="44"/>
      <c r="BA1687" s="44"/>
      <c r="BB1687" s="44"/>
      <c r="BC1687" s="44"/>
      <c r="BD1687" s="44"/>
      <c r="BE1687" s="44"/>
      <c r="BF1687" s="44"/>
      <c r="BG1687" s="44"/>
      <c r="BH1687" s="44"/>
      <c r="BI1687" s="44"/>
      <c r="BJ1687" s="44"/>
      <c r="BK1687" s="44"/>
      <c r="BL1687" s="44"/>
    </row>
    <row r="1688" spans="27:64">
      <c r="AA1688" s="44"/>
      <c r="AB1688" s="44"/>
      <c r="AC1688" s="44"/>
      <c r="AD1688" s="44"/>
      <c r="AE1688" s="44"/>
      <c r="AG1688" s="45"/>
      <c r="AN1688" s="44"/>
      <c r="AO1688" s="44"/>
      <c r="AP1688" s="44"/>
      <c r="AQ1688" s="44"/>
      <c r="AR1688" s="44"/>
      <c r="AS1688" s="44"/>
      <c r="AT1688" s="44"/>
      <c r="AU1688" s="44"/>
      <c r="AV1688" s="44"/>
      <c r="AW1688" s="44"/>
      <c r="AX1688" s="134"/>
      <c r="AY1688" s="44"/>
      <c r="AZ1688" s="44"/>
      <c r="BA1688" s="44"/>
      <c r="BB1688" s="44"/>
      <c r="BC1688" s="44"/>
      <c r="BD1688" s="44"/>
      <c r="BE1688" s="44"/>
      <c r="BF1688" s="44"/>
      <c r="BG1688" s="44"/>
      <c r="BH1688" s="44"/>
      <c r="BI1688" s="44"/>
      <c r="BJ1688" s="44"/>
      <c r="BK1688" s="44"/>
      <c r="BL1688" s="44"/>
    </row>
    <row r="1689" spans="27:64">
      <c r="AA1689" s="44"/>
      <c r="AB1689" s="44"/>
      <c r="AC1689" s="44"/>
      <c r="AD1689" s="44"/>
      <c r="AE1689" s="44"/>
      <c r="AG1689" s="45"/>
      <c r="AN1689" s="44"/>
      <c r="AO1689" s="44"/>
      <c r="AP1689" s="44"/>
      <c r="AQ1689" s="44"/>
      <c r="AR1689" s="44"/>
      <c r="AS1689" s="44"/>
      <c r="AT1689" s="44"/>
      <c r="AU1689" s="44"/>
      <c r="AV1689" s="44"/>
      <c r="AW1689" s="44"/>
      <c r="AX1689" s="134"/>
      <c r="AY1689" s="44"/>
      <c r="AZ1689" s="44"/>
      <c r="BA1689" s="44"/>
      <c r="BB1689" s="44"/>
      <c r="BC1689" s="44"/>
      <c r="BD1689" s="44"/>
      <c r="BE1689" s="44"/>
      <c r="BF1689" s="44"/>
      <c r="BG1689" s="44"/>
      <c r="BH1689" s="44"/>
      <c r="BI1689" s="44"/>
      <c r="BJ1689" s="44"/>
      <c r="BK1689" s="44"/>
      <c r="BL1689" s="44"/>
    </row>
    <row r="1690" spans="27:64">
      <c r="AA1690" s="44"/>
      <c r="AB1690" s="44"/>
      <c r="AC1690" s="44"/>
      <c r="AD1690" s="44"/>
      <c r="AE1690" s="44"/>
      <c r="AG1690" s="45"/>
      <c r="AN1690" s="44"/>
      <c r="AO1690" s="44"/>
      <c r="AP1690" s="44"/>
      <c r="AQ1690" s="44"/>
      <c r="AR1690" s="44"/>
      <c r="AS1690" s="44"/>
      <c r="AT1690" s="44"/>
      <c r="AU1690" s="44"/>
      <c r="AV1690" s="44"/>
      <c r="AW1690" s="19"/>
      <c r="AX1690" s="106"/>
    </row>
    <row r="1691" spans="27:64">
      <c r="AA1691" s="44"/>
      <c r="AB1691" s="44"/>
      <c r="AC1691" s="44"/>
      <c r="AD1691" s="44"/>
      <c r="AE1691" s="44"/>
      <c r="AG1691" s="45"/>
      <c r="AN1691" s="44"/>
      <c r="AO1691" s="44"/>
      <c r="AP1691" s="44"/>
      <c r="AQ1691" s="44"/>
      <c r="AR1691" s="44"/>
      <c r="AS1691" s="44"/>
      <c r="AT1691" s="44"/>
      <c r="AU1691" s="44"/>
      <c r="AV1691" s="44"/>
      <c r="AW1691" s="19"/>
      <c r="AX1691" s="106"/>
    </row>
    <row r="1692" spans="27:64">
      <c r="AA1692" s="44"/>
      <c r="AB1692" s="44"/>
      <c r="AC1692" s="44"/>
      <c r="AD1692" s="44"/>
      <c r="AE1692" s="44"/>
      <c r="AG1692" s="45"/>
      <c r="AN1692" s="44"/>
      <c r="AO1692" s="44"/>
      <c r="AP1692" s="44"/>
      <c r="AQ1692" s="44"/>
      <c r="AR1692" s="44"/>
      <c r="AS1692" s="44"/>
      <c r="AT1692" s="44"/>
      <c r="AU1692" s="44"/>
      <c r="AV1692" s="44"/>
      <c r="AW1692" s="19"/>
      <c r="AX1692" s="106"/>
    </row>
    <row r="1693" spans="27:64">
      <c r="AA1693" s="44"/>
      <c r="AB1693" s="44"/>
      <c r="AC1693" s="44"/>
      <c r="AD1693" s="44"/>
      <c r="AE1693" s="44"/>
      <c r="AG1693" s="45"/>
      <c r="AN1693" s="44"/>
      <c r="AO1693" s="44"/>
      <c r="AP1693" s="44"/>
      <c r="AQ1693" s="44"/>
      <c r="AR1693" s="44"/>
      <c r="AS1693" s="44"/>
      <c r="AT1693" s="44"/>
      <c r="AU1693" s="44"/>
      <c r="AV1693" s="44"/>
      <c r="AW1693" s="19"/>
      <c r="AX1693" s="134"/>
    </row>
    <row r="1694" spans="27:64">
      <c r="AA1694" s="44"/>
      <c r="AB1694" s="44"/>
      <c r="AC1694" s="44"/>
      <c r="AD1694" s="44"/>
      <c r="AE1694" s="44"/>
      <c r="AG1694" s="45"/>
      <c r="AN1694" s="44"/>
      <c r="AO1694" s="44"/>
      <c r="AP1694" s="44"/>
      <c r="AQ1694" s="44"/>
      <c r="AR1694" s="44"/>
      <c r="AS1694" s="44"/>
      <c r="AT1694" s="44"/>
      <c r="AU1694" s="44"/>
      <c r="AV1694" s="44"/>
      <c r="AW1694" s="44"/>
      <c r="AX1694" s="44"/>
      <c r="AY1694" s="44"/>
      <c r="AZ1694" s="44"/>
      <c r="BA1694" s="44"/>
      <c r="BB1694" s="44"/>
      <c r="BC1694" s="44"/>
      <c r="BD1694" s="44"/>
      <c r="BE1694" s="44"/>
      <c r="BF1694" s="44"/>
      <c r="BG1694" s="44"/>
      <c r="BH1694" s="44"/>
      <c r="BI1694" s="44"/>
      <c r="BJ1694" s="44"/>
      <c r="BK1694" s="44"/>
      <c r="BL1694" s="44"/>
    </row>
    <row r="1695" spans="27:64">
      <c r="AA1695" s="44"/>
      <c r="AB1695" s="44"/>
      <c r="AC1695" s="44"/>
      <c r="AD1695" s="44"/>
      <c r="AE1695" s="44"/>
      <c r="AG1695" s="45"/>
      <c r="AN1695" s="44"/>
      <c r="AO1695" s="44"/>
      <c r="AP1695" s="44"/>
      <c r="AQ1695" s="44"/>
      <c r="AR1695" s="44"/>
      <c r="AS1695" s="44"/>
      <c r="AT1695" s="44"/>
      <c r="AU1695" s="44"/>
      <c r="AV1695" s="44"/>
      <c r="AW1695" s="44"/>
      <c r="AX1695" s="44"/>
      <c r="AY1695" s="44"/>
      <c r="AZ1695" s="44"/>
      <c r="BA1695" s="44"/>
      <c r="BB1695" s="44"/>
      <c r="BC1695" s="44"/>
      <c r="BD1695" s="44"/>
      <c r="BE1695" s="44"/>
      <c r="BF1695" s="44"/>
      <c r="BG1695" s="44"/>
      <c r="BH1695" s="44"/>
      <c r="BI1695" s="44"/>
      <c r="BJ1695" s="44"/>
      <c r="BK1695" s="44"/>
      <c r="BL1695" s="44"/>
    </row>
    <row r="1696" spans="27:64">
      <c r="AA1696" s="44"/>
      <c r="AB1696" s="44"/>
      <c r="AC1696" s="44"/>
      <c r="AD1696" s="44"/>
      <c r="AE1696" s="44"/>
      <c r="AG1696" s="45"/>
      <c r="AN1696" s="44"/>
      <c r="AO1696" s="44"/>
      <c r="AP1696" s="44"/>
      <c r="AQ1696" s="44"/>
      <c r="AR1696" s="44"/>
      <c r="AS1696" s="44"/>
      <c r="AT1696" s="44"/>
      <c r="AU1696" s="44"/>
    </row>
    <row r="1697" spans="27:64">
      <c r="AA1697" s="44"/>
      <c r="AB1697" s="44"/>
      <c r="AC1697" s="44"/>
      <c r="AD1697" s="44"/>
      <c r="AE1697" s="44"/>
      <c r="AG1697" s="45"/>
      <c r="AN1697" s="44"/>
      <c r="AO1697" s="44"/>
      <c r="AP1697" s="44"/>
      <c r="AQ1697" s="44"/>
      <c r="AR1697" s="44"/>
      <c r="AS1697" s="44"/>
      <c r="AT1697" s="44"/>
      <c r="AU1697" s="44"/>
      <c r="AV1697" s="44"/>
      <c r="AW1697" s="19"/>
      <c r="AX1697" s="134"/>
    </row>
    <row r="1698" spans="27:64">
      <c r="AA1698" s="44"/>
      <c r="AB1698" s="44"/>
      <c r="AC1698" s="44"/>
      <c r="AD1698" s="44"/>
      <c r="AE1698" s="44"/>
      <c r="AG1698" s="45"/>
      <c r="AN1698" s="44"/>
      <c r="AO1698" s="44"/>
      <c r="AP1698" s="44"/>
      <c r="AQ1698" s="44"/>
      <c r="AR1698" s="44"/>
      <c r="AS1698" s="44"/>
      <c r="AT1698" s="44"/>
      <c r="AU1698" s="44"/>
      <c r="AV1698" s="44"/>
      <c r="AW1698" s="19"/>
      <c r="AX1698" s="106"/>
    </row>
    <row r="1699" spans="27:64">
      <c r="AA1699" s="44"/>
      <c r="AB1699" s="44"/>
      <c r="AC1699" s="44"/>
      <c r="AD1699" s="44"/>
      <c r="AE1699" s="44"/>
      <c r="AG1699" s="45"/>
      <c r="AN1699" s="44"/>
      <c r="AO1699" s="44"/>
      <c r="AP1699" s="44"/>
      <c r="AQ1699" s="44"/>
      <c r="AR1699" s="44"/>
      <c r="AS1699" s="44"/>
      <c r="AT1699" s="44"/>
      <c r="AU1699" s="44"/>
      <c r="AV1699" s="44"/>
      <c r="AW1699" s="19"/>
      <c r="AX1699" s="106"/>
    </row>
    <row r="1700" spans="27:64">
      <c r="AA1700" s="44"/>
      <c r="AB1700" s="44"/>
      <c r="AC1700" s="44"/>
      <c r="AD1700" s="44"/>
      <c r="AE1700" s="44"/>
      <c r="AG1700" s="45"/>
      <c r="AN1700" s="44"/>
      <c r="AO1700" s="44"/>
      <c r="AP1700" s="44"/>
      <c r="AQ1700" s="44"/>
      <c r="AR1700" s="44"/>
      <c r="AS1700" s="44"/>
      <c r="AT1700" s="44"/>
      <c r="AU1700" s="44"/>
    </row>
    <row r="1701" spans="27:64">
      <c r="AA1701" s="44"/>
      <c r="AB1701" s="44"/>
      <c r="AC1701" s="44"/>
      <c r="AD1701" s="44"/>
      <c r="AE1701" s="44"/>
      <c r="AG1701" s="45"/>
      <c r="AN1701" s="44"/>
      <c r="AO1701" s="44"/>
      <c r="AP1701" s="44"/>
      <c r="AQ1701" s="44"/>
      <c r="AR1701" s="44"/>
      <c r="AS1701" s="44"/>
      <c r="AT1701" s="44"/>
      <c r="AU1701" s="44"/>
    </row>
    <row r="1702" spans="27:64">
      <c r="AA1702" s="44"/>
      <c r="AB1702" s="44"/>
      <c r="AC1702" s="44"/>
      <c r="AD1702" s="44"/>
      <c r="AE1702" s="44"/>
      <c r="AG1702" s="45"/>
      <c r="AN1702" s="44"/>
      <c r="AO1702" s="44"/>
      <c r="AP1702" s="44"/>
      <c r="AQ1702" s="44"/>
      <c r="AR1702" s="44"/>
      <c r="AS1702" s="44"/>
      <c r="AT1702" s="44"/>
      <c r="AU1702" s="44"/>
    </row>
    <row r="1703" spans="27:64">
      <c r="AA1703" s="44"/>
      <c r="AB1703" s="44"/>
      <c r="AC1703" s="44"/>
      <c r="AD1703" s="44"/>
      <c r="AE1703" s="44"/>
      <c r="AG1703" s="45"/>
      <c r="AN1703" s="44"/>
      <c r="AO1703" s="44"/>
      <c r="AP1703" s="44"/>
      <c r="AQ1703" s="44"/>
      <c r="AR1703" s="44"/>
      <c r="AS1703" s="44"/>
      <c r="AT1703" s="44"/>
      <c r="AU1703" s="44"/>
    </row>
    <row r="1704" spans="27:64">
      <c r="AA1704" s="44"/>
      <c r="AB1704" s="44"/>
      <c r="AC1704" s="44"/>
      <c r="AD1704" s="44"/>
      <c r="AE1704" s="44"/>
      <c r="AG1704" s="45"/>
      <c r="AN1704" s="44"/>
      <c r="AO1704" s="44"/>
      <c r="AP1704" s="44"/>
      <c r="AQ1704" s="44"/>
      <c r="AR1704" s="44"/>
      <c r="AS1704" s="44"/>
      <c r="AT1704" s="44"/>
      <c r="AU1704" s="44"/>
    </row>
    <row r="1705" spans="27:64">
      <c r="AA1705" s="44"/>
      <c r="AB1705" s="44"/>
      <c r="AC1705" s="44"/>
      <c r="AD1705" s="44"/>
      <c r="AE1705" s="44"/>
      <c r="AG1705" s="45"/>
      <c r="AN1705" s="44"/>
      <c r="AO1705" s="44"/>
      <c r="AP1705" s="44"/>
      <c r="AQ1705" s="44"/>
      <c r="AR1705" s="44"/>
      <c r="AS1705" s="44"/>
      <c r="AT1705" s="44"/>
      <c r="AU1705" s="44"/>
    </row>
    <row r="1706" spans="27:64">
      <c r="AA1706" s="44"/>
      <c r="AB1706" s="44"/>
      <c r="AC1706" s="44"/>
      <c r="AD1706" s="44"/>
      <c r="AE1706" s="44"/>
      <c r="AG1706" s="45"/>
      <c r="AN1706" s="44"/>
      <c r="AO1706" s="44"/>
      <c r="AP1706" s="44"/>
      <c r="AQ1706" s="44"/>
      <c r="AR1706" s="44"/>
      <c r="AS1706" s="44"/>
      <c r="AT1706" s="44"/>
      <c r="AU1706" s="44"/>
    </row>
    <row r="1707" spans="27:64">
      <c r="AA1707" s="44"/>
      <c r="AB1707" s="44"/>
      <c r="AC1707" s="44"/>
      <c r="AD1707" s="44"/>
      <c r="AE1707" s="44"/>
      <c r="AG1707" s="45"/>
      <c r="AN1707" s="44"/>
      <c r="AO1707" s="44"/>
      <c r="AP1707" s="44"/>
      <c r="AQ1707" s="44"/>
      <c r="AR1707" s="44"/>
      <c r="AS1707" s="44"/>
      <c r="AT1707" s="44"/>
      <c r="AU1707" s="44"/>
    </row>
    <row r="1708" spans="27:64">
      <c r="AA1708" s="44"/>
      <c r="AB1708" s="44"/>
      <c r="AC1708" s="44"/>
      <c r="AD1708" s="44"/>
      <c r="AE1708" s="44"/>
      <c r="AG1708" s="45"/>
      <c r="AN1708" s="44"/>
      <c r="AO1708" s="44"/>
      <c r="AP1708" s="44"/>
      <c r="AQ1708" s="44"/>
      <c r="AR1708" s="44"/>
      <c r="AS1708" s="44"/>
      <c r="AT1708" s="44"/>
      <c r="AU1708" s="44"/>
      <c r="AV1708" s="44"/>
      <c r="AW1708" s="19"/>
      <c r="AX1708" s="106"/>
    </row>
    <row r="1709" spans="27:64">
      <c r="AA1709" s="44"/>
      <c r="AB1709" s="44"/>
      <c r="AC1709" s="44"/>
      <c r="AD1709" s="44"/>
      <c r="AE1709" s="44"/>
      <c r="AG1709" s="45"/>
      <c r="AN1709" s="44"/>
      <c r="AO1709" s="44"/>
      <c r="AP1709" s="44"/>
      <c r="AQ1709" s="44"/>
      <c r="AR1709" s="44"/>
      <c r="AS1709" s="44"/>
      <c r="AT1709" s="44"/>
      <c r="AU1709" s="44"/>
      <c r="AV1709" s="44"/>
      <c r="AW1709" s="44"/>
      <c r="AX1709" s="44"/>
      <c r="AY1709" s="44"/>
      <c r="AZ1709" s="44"/>
      <c r="BA1709" s="44"/>
      <c r="BB1709" s="44"/>
      <c r="BC1709" s="44"/>
      <c r="BD1709" s="44"/>
      <c r="BE1709" s="44"/>
      <c r="BF1709" s="44"/>
      <c r="BG1709" s="44"/>
      <c r="BH1709" s="44"/>
      <c r="BI1709" s="44"/>
      <c r="BJ1709" s="44"/>
      <c r="BK1709" s="44"/>
      <c r="BL1709" s="44"/>
    </row>
    <row r="1710" spans="27:64">
      <c r="AA1710" s="44"/>
      <c r="AB1710" s="44"/>
      <c r="AC1710" s="44"/>
      <c r="AD1710" s="44"/>
      <c r="AE1710" s="44"/>
      <c r="AG1710" s="45"/>
      <c r="AN1710" s="44"/>
      <c r="AO1710" s="44"/>
      <c r="AP1710" s="44"/>
      <c r="AQ1710" s="44"/>
      <c r="AR1710" s="44"/>
      <c r="AS1710" s="44"/>
      <c r="AT1710" s="44"/>
      <c r="AU1710" s="44"/>
      <c r="AV1710" s="44"/>
      <c r="AW1710" s="19"/>
      <c r="AX1710" s="106"/>
    </row>
    <row r="1711" spans="27:64">
      <c r="AA1711" s="44"/>
      <c r="AB1711" s="44"/>
      <c r="AC1711" s="44"/>
      <c r="AD1711" s="44"/>
      <c r="AE1711" s="44"/>
      <c r="AG1711" s="45"/>
      <c r="AN1711" s="44"/>
      <c r="AO1711" s="44"/>
      <c r="AP1711" s="44"/>
      <c r="AQ1711" s="44"/>
      <c r="AR1711" s="44"/>
      <c r="AS1711" s="44"/>
      <c r="AT1711" s="44"/>
      <c r="AU1711" s="44"/>
      <c r="AV1711" s="44"/>
      <c r="AW1711" s="19"/>
      <c r="AX1711" s="106"/>
    </row>
    <row r="1712" spans="27:64">
      <c r="AA1712" s="44"/>
      <c r="AB1712" s="44"/>
      <c r="AC1712" s="44"/>
      <c r="AD1712" s="44"/>
      <c r="AE1712" s="44"/>
      <c r="AG1712" s="45"/>
      <c r="AN1712" s="44"/>
      <c r="AO1712" s="44"/>
      <c r="AP1712" s="44"/>
      <c r="AQ1712" s="44"/>
      <c r="AR1712" s="44"/>
      <c r="AS1712" s="44"/>
      <c r="AT1712" s="44"/>
      <c r="AU1712" s="44"/>
      <c r="AV1712" s="44"/>
      <c r="AW1712" s="19"/>
      <c r="AX1712" s="134"/>
    </row>
    <row r="1713" spans="27:64">
      <c r="AA1713" s="44"/>
      <c r="AB1713" s="44"/>
      <c r="AC1713" s="44"/>
      <c r="AD1713" s="44"/>
      <c r="AE1713" s="44"/>
      <c r="AG1713" s="45"/>
      <c r="AN1713" s="44"/>
      <c r="AO1713" s="44"/>
      <c r="AP1713" s="44"/>
      <c r="AQ1713" s="44"/>
      <c r="AR1713" s="44"/>
      <c r="AS1713" s="44"/>
      <c r="AT1713" s="44"/>
      <c r="AU1713" s="44"/>
      <c r="AV1713" s="44"/>
      <c r="AW1713" s="19"/>
      <c r="AX1713" s="106"/>
    </row>
    <row r="1714" spans="27:64">
      <c r="AA1714" s="44"/>
      <c r="AB1714" s="44"/>
      <c r="AC1714" s="44"/>
      <c r="AD1714" s="44"/>
      <c r="AE1714" s="44"/>
      <c r="AG1714" s="45"/>
      <c r="AN1714" s="44"/>
      <c r="AO1714" s="44"/>
      <c r="AP1714" s="44"/>
      <c r="AQ1714" s="44"/>
      <c r="AR1714" s="44"/>
      <c r="AS1714" s="44"/>
      <c r="AT1714" s="44"/>
      <c r="AU1714" s="44"/>
    </row>
    <row r="1715" spans="27:64">
      <c r="AA1715" s="44"/>
      <c r="AB1715" s="44"/>
      <c r="AC1715" s="44"/>
      <c r="AD1715" s="44"/>
      <c r="AE1715" s="44"/>
      <c r="AG1715" s="45"/>
      <c r="AN1715" s="44"/>
      <c r="AO1715" s="44"/>
      <c r="AP1715" s="44"/>
      <c r="AQ1715" s="44"/>
      <c r="AR1715" s="44"/>
      <c r="AS1715" s="44"/>
      <c r="AT1715" s="44"/>
      <c r="AU1715" s="44"/>
      <c r="AV1715" s="44"/>
      <c r="AW1715" s="19"/>
      <c r="AX1715" s="134"/>
    </row>
    <row r="1716" spans="27:64">
      <c r="AA1716" s="44"/>
      <c r="AB1716" s="44"/>
      <c r="AC1716" s="44"/>
      <c r="AD1716" s="44"/>
      <c r="AE1716" s="44"/>
      <c r="AG1716" s="45"/>
      <c r="AN1716" s="44"/>
      <c r="AO1716" s="44"/>
      <c r="AP1716" s="44"/>
      <c r="AQ1716" s="44"/>
      <c r="AR1716" s="44"/>
      <c r="AS1716" s="44"/>
      <c r="AT1716" s="44"/>
      <c r="AU1716" s="44"/>
      <c r="AV1716" s="44"/>
      <c r="AW1716" s="106"/>
      <c r="AX1716" s="134"/>
      <c r="AY1716" s="44"/>
      <c r="AZ1716" s="44"/>
      <c r="BA1716" s="44"/>
      <c r="BB1716" s="44"/>
      <c r="BC1716" s="44"/>
      <c r="BD1716" s="44"/>
      <c r="BE1716" s="44"/>
      <c r="BF1716" s="44"/>
      <c r="BG1716" s="44"/>
      <c r="BH1716" s="44"/>
      <c r="BI1716" s="44"/>
      <c r="BJ1716" s="44"/>
      <c r="BK1716" s="44"/>
      <c r="BL1716" s="44"/>
    </row>
    <row r="1717" spans="27:64">
      <c r="AA1717" s="44"/>
      <c r="AB1717" s="44"/>
      <c r="AC1717" s="44"/>
      <c r="AD1717" s="44"/>
      <c r="AE1717" s="44"/>
      <c r="AG1717" s="45"/>
      <c r="AN1717" s="44"/>
      <c r="AO1717" s="44"/>
      <c r="AP1717" s="44"/>
      <c r="AQ1717" s="44"/>
      <c r="AR1717" s="44"/>
      <c r="AS1717" s="44"/>
      <c r="AT1717" s="44"/>
      <c r="AU1717" s="44"/>
      <c r="AV1717" s="44"/>
      <c r="AW1717" s="44"/>
      <c r="AX1717" s="134"/>
      <c r="AY1717" s="44"/>
      <c r="AZ1717" s="44"/>
      <c r="BA1717" s="44"/>
      <c r="BB1717" s="44"/>
      <c r="BC1717" s="44"/>
      <c r="BD1717" s="44"/>
      <c r="BE1717" s="44"/>
      <c r="BF1717" s="44"/>
      <c r="BG1717" s="44"/>
      <c r="BH1717" s="44"/>
      <c r="BI1717" s="44"/>
      <c r="BJ1717" s="44"/>
      <c r="BK1717" s="44"/>
      <c r="BL1717" s="44"/>
    </row>
    <row r="1718" spans="27:64">
      <c r="AA1718" s="44"/>
      <c r="AB1718" s="44"/>
      <c r="AC1718" s="44"/>
      <c r="AD1718" s="44"/>
      <c r="AE1718" s="44"/>
      <c r="AG1718" s="45"/>
      <c r="AN1718" s="44"/>
      <c r="AO1718" s="44"/>
      <c r="AP1718" s="44"/>
      <c r="AQ1718" s="44"/>
      <c r="AR1718" s="44"/>
      <c r="AS1718" s="44"/>
      <c r="AT1718" s="44"/>
      <c r="AU1718" s="44"/>
      <c r="AV1718" s="44"/>
      <c r="AW1718" s="19"/>
      <c r="AX1718" s="106"/>
    </row>
    <row r="1719" spans="27:64">
      <c r="AA1719" s="44"/>
      <c r="AB1719" s="44"/>
      <c r="AC1719" s="44"/>
      <c r="AD1719" s="44"/>
      <c r="AE1719" s="44"/>
      <c r="AG1719" s="45"/>
      <c r="AN1719" s="44"/>
      <c r="AO1719" s="44"/>
      <c r="AP1719" s="44"/>
      <c r="AQ1719" s="44"/>
      <c r="AR1719" s="44"/>
      <c r="AS1719" s="44"/>
      <c r="AT1719" s="44"/>
      <c r="AU1719" s="44"/>
    </row>
    <row r="1720" spans="27:64">
      <c r="AA1720" s="44"/>
      <c r="AB1720" s="44"/>
      <c r="AC1720" s="44"/>
      <c r="AD1720" s="44"/>
      <c r="AE1720" s="44"/>
      <c r="AG1720" s="45"/>
      <c r="AN1720" s="44"/>
      <c r="AO1720" s="44"/>
      <c r="AP1720" s="44"/>
      <c r="AQ1720" s="44"/>
      <c r="AR1720" s="44"/>
      <c r="AS1720" s="44"/>
      <c r="AT1720" s="44"/>
      <c r="AU1720" s="44"/>
      <c r="AV1720" s="44"/>
      <c r="AW1720" s="19"/>
      <c r="AX1720" s="106"/>
    </row>
    <row r="1721" spans="27:64">
      <c r="AA1721" s="44"/>
      <c r="AB1721" s="44"/>
      <c r="AC1721" s="44"/>
      <c r="AD1721" s="44"/>
      <c r="AE1721" s="44"/>
      <c r="AG1721" s="45"/>
      <c r="AN1721" s="44"/>
      <c r="AO1721" s="44"/>
      <c r="AP1721" s="44"/>
      <c r="AQ1721" s="44"/>
      <c r="AR1721" s="44"/>
      <c r="AS1721" s="44"/>
      <c r="AT1721" s="44"/>
      <c r="AU1721" s="44"/>
      <c r="AV1721" s="44"/>
      <c r="AW1721" s="19"/>
      <c r="AX1721" s="106"/>
    </row>
    <row r="1722" spans="27:64">
      <c r="AA1722" s="44"/>
      <c r="AB1722" s="44"/>
      <c r="AC1722" s="44"/>
      <c r="AD1722" s="44"/>
      <c r="AE1722" s="44"/>
      <c r="AG1722" s="45"/>
      <c r="AN1722" s="44"/>
      <c r="AO1722" s="44"/>
      <c r="AP1722" s="44"/>
      <c r="AQ1722" s="44"/>
      <c r="AR1722" s="44"/>
      <c r="AS1722" s="44"/>
      <c r="AT1722" s="44"/>
      <c r="AU1722" s="44"/>
      <c r="AV1722" s="44"/>
      <c r="AW1722" s="19"/>
      <c r="AX1722" s="106"/>
    </row>
    <row r="1723" spans="27:64">
      <c r="AA1723" s="44"/>
      <c r="AB1723" s="44"/>
      <c r="AC1723" s="44"/>
      <c r="AD1723" s="44"/>
      <c r="AE1723" s="44"/>
      <c r="AG1723" s="45"/>
      <c r="AN1723" s="44"/>
      <c r="AO1723" s="44"/>
      <c r="AP1723" s="44"/>
      <c r="AQ1723" s="44"/>
      <c r="AR1723" s="44"/>
      <c r="AS1723" s="44"/>
      <c r="AT1723" s="44"/>
      <c r="AU1723" s="44"/>
      <c r="AV1723" s="44"/>
      <c r="AW1723" s="19"/>
      <c r="AX1723" s="106"/>
    </row>
    <row r="1724" spans="27:64">
      <c r="AA1724" s="44"/>
      <c r="AB1724" s="44"/>
      <c r="AC1724" s="44"/>
      <c r="AD1724" s="44"/>
      <c r="AE1724" s="44"/>
      <c r="AG1724" s="45"/>
      <c r="AN1724" s="44"/>
      <c r="AO1724" s="44"/>
      <c r="AP1724" s="44"/>
      <c r="AQ1724" s="44"/>
      <c r="AR1724" s="44"/>
      <c r="AS1724" s="44"/>
      <c r="AT1724" s="44"/>
      <c r="AU1724" s="44"/>
      <c r="AV1724" s="44"/>
      <c r="AW1724" s="19"/>
      <c r="AX1724" s="106"/>
    </row>
    <row r="1725" spans="27:64">
      <c r="AA1725" s="44"/>
      <c r="AB1725" s="44"/>
      <c r="AC1725" s="44"/>
      <c r="AD1725" s="44"/>
      <c r="AE1725" s="44"/>
      <c r="AG1725" s="45"/>
      <c r="AN1725" s="44"/>
      <c r="AO1725" s="44"/>
      <c r="AP1725" s="44"/>
      <c r="AQ1725" s="44"/>
      <c r="AR1725" s="44"/>
      <c r="AS1725" s="44"/>
      <c r="AT1725" s="44"/>
      <c r="AU1725" s="44"/>
      <c r="AV1725" s="44"/>
      <c r="AW1725" s="19"/>
      <c r="AX1725" s="134"/>
      <c r="AY1725" s="44"/>
      <c r="AZ1725" s="44"/>
      <c r="BA1725" s="44"/>
      <c r="BB1725" s="44"/>
      <c r="BC1725" s="44"/>
      <c r="BD1725" s="44"/>
      <c r="BE1725" s="44"/>
      <c r="BF1725" s="44"/>
      <c r="BG1725" s="44"/>
      <c r="BH1725" s="44"/>
      <c r="BI1725" s="44"/>
      <c r="BJ1725" s="44"/>
      <c r="BK1725" s="44"/>
      <c r="BL1725" s="44"/>
    </row>
    <row r="1726" spans="27:64">
      <c r="AA1726" s="44"/>
      <c r="AB1726" s="44"/>
      <c r="AC1726" s="44"/>
      <c r="AD1726" s="44"/>
      <c r="AE1726" s="44"/>
      <c r="AG1726" s="45"/>
      <c r="AN1726" s="44"/>
      <c r="AO1726" s="44"/>
      <c r="AP1726" s="44"/>
      <c r="AQ1726" s="44"/>
      <c r="AR1726" s="44"/>
      <c r="AS1726" s="44"/>
      <c r="AT1726" s="44"/>
      <c r="AU1726" s="44"/>
    </row>
    <row r="1727" spans="27:64">
      <c r="AA1727" s="44"/>
      <c r="AB1727" s="44"/>
      <c r="AC1727" s="44"/>
      <c r="AD1727" s="44"/>
      <c r="AE1727" s="44"/>
      <c r="AG1727" s="45"/>
      <c r="AN1727" s="44"/>
      <c r="AO1727" s="44"/>
      <c r="AP1727" s="44"/>
      <c r="AQ1727" s="44"/>
      <c r="AR1727" s="44"/>
      <c r="AS1727" s="44"/>
      <c r="AT1727" s="44"/>
      <c r="AU1727" s="44"/>
      <c r="AV1727" s="44"/>
      <c r="AW1727" s="19"/>
      <c r="AX1727" s="106"/>
    </row>
    <row r="1728" spans="27:64">
      <c r="AA1728" s="44"/>
      <c r="AB1728" s="44"/>
      <c r="AC1728" s="44"/>
      <c r="AD1728" s="44"/>
      <c r="AE1728" s="44"/>
      <c r="AG1728" s="45"/>
      <c r="AN1728" s="44"/>
      <c r="AO1728" s="44"/>
      <c r="AP1728" s="44"/>
      <c r="AQ1728" s="44"/>
      <c r="AR1728" s="44"/>
      <c r="AS1728" s="44"/>
      <c r="AT1728" s="44"/>
      <c r="AU1728" s="44"/>
      <c r="AV1728" s="44"/>
      <c r="AW1728" s="19"/>
      <c r="AX1728" s="106"/>
    </row>
    <row r="1729" spans="27:64">
      <c r="AA1729" s="44"/>
      <c r="AB1729" s="44"/>
      <c r="AC1729" s="44"/>
      <c r="AD1729" s="44"/>
      <c r="AE1729" s="44"/>
      <c r="AG1729" s="45"/>
      <c r="AN1729" s="44"/>
      <c r="AO1729" s="44"/>
      <c r="AP1729" s="44"/>
      <c r="AQ1729" s="44"/>
      <c r="AR1729" s="44"/>
      <c r="AS1729" s="44"/>
      <c r="AT1729" s="44"/>
      <c r="AU1729" s="44"/>
    </row>
    <row r="1730" spans="27:64">
      <c r="AA1730" s="44"/>
      <c r="AB1730" s="44"/>
      <c r="AC1730" s="44"/>
      <c r="AD1730" s="44"/>
      <c r="AE1730" s="44"/>
      <c r="AG1730" s="45"/>
      <c r="AN1730" s="44"/>
      <c r="AO1730" s="44"/>
      <c r="AP1730" s="44"/>
      <c r="AQ1730" s="44"/>
      <c r="AR1730" s="44"/>
      <c r="AS1730" s="44"/>
      <c r="AT1730" s="44"/>
      <c r="AU1730" s="44"/>
      <c r="AV1730" s="44"/>
      <c r="AW1730" s="19"/>
      <c r="AX1730" s="134"/>
      <c r="AY1730" s="44"/>
      <c r="AZ1730" s="44"/>
      <c r="BA1730" s="44"/>
      <c r="BB1730" s="44"/>
      <c r="BC1730" s="44"/>
      <c r="BD1730" s="44"/>
      <c r="BE1730" s="44"/>
      <c r="BF1730" s="44"/>
      <c r="BG1730" s="44"/>
      <c r="BH1730" s="44"/>
      <c r="BI1730" s="44"/>
      <c r="BJ1730" s="44"/>
      <c r="BK1730" s="44"/>
      <c r="BL1730" s="44"/>
    </row>
    <row r="1731" spans="27:64">
      <c r="AA1731" s="44"/>
      <c r="AB1731" s="44"/>
      <c r="AC1731" s="44"/>
      <c r="AD1731" s="44"/>
      <c r="AE1731" s="44"/>
      <c r="AG1731" s="45"/>
      <c r="AN1731" s="44"/>
      <c r="AO1731" s="44"/>
      <c r="AP1731" s="44"/>
      <c r="AQ1731" s="44"/>
      <c r="AR1731" s="44"/>
      <c r="AS1731" s="44"/>
      <c r="AT1731" s="44"/>
      <c r="AU1731" s="44"/>
      <c r="AV1731" s="44"/>
      <c r="AW1731" s="19"/>
      <c r="AX1731" s="106"/>
    </row>
    <row r="1732" spans="27:64">
      <c r="AA1732" s="44"/>
      <c r="AB1732" s="44"/>
      <c r="AC1732" s="44"/>
      <c r="AD1732" s="44"/>
      <c r="AE1732" s="44"/>
      <c r="AG1732" s="45"/>
      <c r="AN1732" s="44"/>
      <c r="AO1732" s="44"/>
      <c r="AP1732" s="44"/>
      <c r="AQ1732" s="44"/>
      <c r="AR1732" s="44"/>
      <c r="AS1732" s="44"/>
      <c r="AT1732" s="44"/>
      <c r="AU1732" s="44"/>
    </row>
    <row r="1733" spans="27:64">
      <c r="AA1733" s="44"/>
      <c r="AB1733" s="44"/>
      <c r="AC1733" s="44"/>
      <c r="AD1733" s="44"/>
      <c r="AE1733" s="44"/>
      <c r="AG1733" s="45"/>
      <c r="AN1733" s="44"/>
      <c r="AO1733" s="44"/>
      <c r="AP1733" s="44"/>
      <c r="AQ1733" s="44"/>
      <c r="AR1733" s="44"/>
      <c r="AS1733" s="44"/>
      <c r="AT1733" s="44"/>
      <c r="AU1733" s="44"/>
    </row>
    <row r="1734" spans="27:64">
      <c r="AA1734" s="44"/>
      <c r="AB1734" s="44"/>
      <c r="AC1734" s="44"/>
      <c r="AD1734" s="44"/>
      <c r="AE1734" s="44"/>
      <c r="AG1734" s="45"/>
      <c r="AN1734" s="44"/>
      <c r="AO1734" s="44"/>
      <c r="AP1734" s="44"/>
      <c r="AQ1734" s="44"/>
      <c r="AR1734" s="44"/>
      <c r="AS1734" s="44"/>
      <c r="AT1734" s="44"/>
      <c r="AU1734" s="44"/>
    </row>
    <row r="1735" spans="27:64">
      <c r="AA1735" s="44"/>
      <c r="AB1735" s="44"/>
      <c r="AC1735" s="44"/>
      <c r="AD1735" s="44"/>
      <c r="AE1735" s="44"/>
      <c r="AG1735" s="45"/>
      <c r="AN1735" s="44"/>
      <c r="AO1735" s="44"/>
      <c r="AP1735" s="44"/>
      <c r="AQ1735" s="44"/>
      <c r="AR1735" s="44"/>
      <c r="AS1735" s="44"/>
      <c r="AT1735" s="44"/>
      <c r="AU1735" s="44"/>
      <c r="AV1735" s="44"/>
      <c r="AW1735" s="19"/>
      <c r="AX1735" s="134"/>
      <c r="AY1735" s="44"/>
      <c r="AZ1735" s="44"/>
      <c r="BA1735" s="44"/>
      <c r="BB1735" s="44"/>
      <c r="BC1735" s="44"/>
      <c r="BD1735" s="44"/>
      <c r="BE1735" s="44"/>
      <c r="BF1735" s="44"/>
      <c r="BG1735" s="44"/>
      <c r="BH1735" s="44"/>
      <c r="BI1735" s="44"/>
      <c r="BJ1735" s="44"/>
      <c r="BK1735" s="44"/>
      <c r="BL1735" s="44"/>
    </row>
    <row r="1736" spans="27:64">
      <c r="AA1736" s="44"/>
      <c r="AB1736" s="44"/>
      <c r="AC1736" s="44"/>
      <c r="AD1736" s="44"/>
      <c r="AE1736" s="44"/>
      <c r="AG1736" s="45"/>
      <c r="AN1736" s="44"/>
      <c r="AO1736" s="44"/>
      <c r="AP1736" s="44"/>
      <c r="AQ1736" s="44"/>
      <c r="AR1736" s="44"/>
      <c r="AS1736" s="44"/>
      <c r="AT1736" s="44"/>
      <c r="AU1736" s="44"/>
    </row>
    <row r="1737" spans="27:64">
      <c r="AA1737" s="44"/>
      <c r="AB1737" s="44"/>
      <c r="AC1737" s="44"/>
      <c r="AD1737" s="44"/>
      <c r="AE1737" s="44"/>
      <c r="AG1737" s="45"/>
      <c r="AN1737" s="44"/>
      <c r="AO1737" s="44"/>
      <c r="AP1737" s="44"/>
      <c r="AQ1737" s="44"/>
      <c r="AR1737" s="44"/>
      <c r="AS1737" s="44"/>
      <c r="AT1737" s="44"/>
      <c r="AU1737" s="44"/>
      <c r="AV1737" s="44"/>
      <c r="AW1737" s="19"/>
      <c r="AX1737" s="134"/>
    </row>
    <row r="1738" spans="27:64">
      <c r="AA1738" s="44"/>
      <c r="AB1738" s="44"/>
      <c r="AC1738" s="44"/>
      <c r="AD1738" s="44"/>
      <c r="AE1738" s="44"/>
      <c r="AG1738" s="45"/>
      <c r="AN1738" s="44"/>
      <c r="AO1738" s="44"/>
      <c r="AP1738" s="44"/>
      <c r="AQ1738" s="44"/>
      <c r="AR1738" s="44"/>
      <c r="AS1738" s="44"/>
      <c r="AT1738" s="44"/>
      <c r="AU1738" s="44"/>
    </row>
    <row r="1739" spans="27:64">
      <c r="AA1739" s="44"/>
      <c r="AB1739" s="44"/>
      <c r="AC1739" s="44"/>
      <c r="AD1739" s="44"/>
      <c r="AE1739" s="44"/>
      <c r="AG1739" s="45"/>
      <c r="AN1739" s="44"/>
      <c r="AO1739" s="44"/>
      <c r="AP1739" s="44"/>
      <c r="AQ1739" s="44"/>
      <c r="AR1739" s="44"/>
      <c r="AS1739" s="44"/>
      <c r="AT1739" s="44"/>
      <c r="AU1739" s="44"/>
    </row>
    <row r="1740" spans="27:64">
      <c r="AA1740" s="44"/>
      <c r="AB1740" s="44"/>
      <c r="AC1740" s="44"/>
      <c r="AD1740" s="44"/>
      <c r="AE1740" s="44"/>
      <c r="AG1740" s="45"/>
      <c r="AN1740" s="44"/>
      <c r="AO1740" s="44"/>
      <c r="AP1740" s="44"/>
      <c r="AQ1740" s="44"/>
      <c r="AR1740" s="44"/>
      <c r="AS1740" s="44"/>
      <c r="AT1740" s="44"/>
      <c r="AU1740" s="44"/>
      <c r="AV1740" s="44"/>
      <c r="AW1740" s="44"/>
      <c r="AX1740" s="44"/>
      <c r="AY1740" s="44"/>
      <c r="AZ1740" s="44"/>
      <c r="BA1740" s="44"/>
      <c r="BB1740" s="44"/>
      <c r="BC1740" s="44"/>
      <c r="BD1740" s="44"/>
      <c r="BE1740" s="44"/>
      <c r="BF1740" s="44"/>
      <c r="BG1740" s="44"/>
      <c r="BH1740" s="44"/>
      <c r="BI1740" s="44"/>
      <c r="BJ1740" s="44"/>
      <c r="BK1740" s="44"/>
      <c r="BL1740" s="44"/>
    </row>
    <row r="1741" spans="27:64">
      <c r="AA1741" s="44"/>
      <c r="AB1741" s="44"/>
      <c r="AC1741" s="44"/>
      <c r="AD1741" s="44"/>
      <c r="AE1741" s="44"/>
      <c r="AG1741" s="45"/>
      <c r="AN1741" s="44"/>
      <c r="AO1741" s="44"/>
      <c r="AP1741" s="44"/>
      <c r="AQ1741" s="44"/>
      <c r="AR1741" s="44"/>
      <c r="AS1741" s="44"/>
      <c r="AT1741" s="44"/>
      <c r="AU1741" s="44"/>
      <c r="AV1741" s="44"/>
      <c r="AW1741" s="44"/>
      <c r="AX1741" s="44"/>
      <c r="AY1741" s="44"/>
      <c r="AZ1741" s="44"/>
      <c r="BA1741" s="44"/>
      <c r="BB1741" s="44"/>
      <c r="BC1741" s="44"/>
      <c r="BD1741" s="44"/>
      <c r="BE1741" s="44"/>
      <c r="BF1741" s="44"/>
      <c r="BG1741" s="44"/>
      <c r="BH1741" s="44"/>
      <c r="BI1741" s="44"/>
      <c r="BJ1741" s="44"/>
      <c r="BK1741" s="44"/>
      <c r="BL1741" s="44"/>
    </row>
    <row r="1742" spans="27:64">
      <c r="AA1742" s="44"/>
      <c r="AB1742" s="44"/>
      <c r="AC1742" s="44"/>
      <c r="AD1742" s="44"/>
      <c r="AE1742" s="44"/>
      <c r="AG1742" s="45"/>
      <c r="AN1742" s="44"/>
      <c r="AO1742" s="44"/>
      <c r="AP1742" s="44"/>
      <c r="AQ1742" s="44"/>
      <c r="AR1742" s="44"/>
      <c r="AS1742" s="44"/>
      <c r="AT1742" s="44"/>
      <c r="AU1742" s="44"/>
    </row>
    <row r="1743" spans="27:64">
      <c r="AA1743" s="44"/>
      <c r="AB1743" s="44"/>
      <c r="AC1743" s="44"/>
      <c r="AD1743" s="44"/>
      <c r="AE1743" s="44"/>
      <c r="AG1743" s="45"/>
      <c r="AN1743" s="44"/>
      <c r="AO1743" s="44"/>
      <c r="AP1743" s="44"/>
      <c r="AQ1743" s="44"/>
      <c r="AR1743" s="44"/>
      <c r="AS1743" s="44"/>
      <c r="AT1743" s="44"/>
      <c r="AU1743" s="44"/>
    </row>
    <row r="1744" spans="27:64">
      <c r="AA1744" s="44"/>
      <c r="AB1744" s="44"/>
      <c r="AC1744" s="44"/>
      <c r="AD1744" s="44"/>
      <c r="AE1744" s="44"/>
      <c r="AG1744" s="45"/>
      <c r="AN1744" s="44"/>
      <c r="AO1744" s="44"/>
      <c r="AP1744" s="44"/>
      <c r="AQ1744" s="44"/>
      <c r="AR1744" s="44"/>
      <c r="AS1744" s="44"/>
      <c r="AT1744" s="44"/>
      <c r="AU1744" s="44"/>
      <c r="AV1744" s="44"/>
      <c r="AW1744" s="19"/>
      <c r="AX1744" s="106"/>
    </row>
    <row r="1745" spans="27:64">
      <c r="AA1745" s="44"/>
      <c r="AB1745" s="44"/>
      <c r="AC1745" s="44"/>
      <c r="AD1745" s="44"/>
      <c r="AE1745" s="44"/>
      <c r="AG1745" s="45"/>
      <c r="AN1745" s="44"/>
      <c r="AO1745" s="44"/>
      <c r="AP1745" s="44"/>
      <c r="AQ1745" s="44"/>
      <c r="AR1745" s="44"/>
      <c r="AS1745" s="44"/>
      <c r="AT1745" s="44"/>
      <c r="AU1745" s="44"/>
    </row>
    <row r="1746" spans="27:64">
      <c r="AA1746" s="44"/>
      <c r="AB1746" s="44"/>
      <c r="AC1746" s="44"/>
      <c r="AD1746" s="44"/>
      <c r="AE1746" s="44"/>
      <c r="AG1746" s="45"/>
      <c r="AN1746" s="44"/>
      <c r="AO1746" s="44"/>
      <c r="AP1746" s="44"/>
      <c r="AQ1746" s="44"/>
      <c r="AR1746" s="44"/>
      <c r="AS1746" s="44"/>
      <c r="AT1746" s="44"/>
      <c r="AU1746" s="44"/>
    </row>
    <row r="1747" spans="27:64">
      <c r="AA1747" s="44"/>
      <c r="AB1747" s="44"/>
      <c r="AC1747" s="44"/>
      <c r="AD1747" s="44"/>
      <c r="AE1747" s="44"/>
      <c r="AG1747" s="45"/>
      <c r="AN1747" s="44"/>
      <c r="AO1747" s="44"/>
      <c r="AP1747" s="44"/>
      <c r="AQ1747" s="44"/>
      <c r="AR1747" s="44"/>
      <c r="AS1747" s="44"/>
      <c r="AT1747" s="44"/>
      <c r="AU1747" s="44"/>
    </row>
    <row r="1748" spans="27:64">
      <c r="AA1748" s="44"/>
      <c r="AB1748" s="44"/>
      <c r="AC1748" s="44"/>
      <c r="AD1748" s="44"/>
      <c r="AE1748" s="44"/>
      <c r="AG1748" s="45"/>
      <c r="AN1748" s="44"/>
      <c r="AO1748" s="44"/>
      <c r="AP1748" s="44"/>
      <c r="AQ1748" s="44"/>
      <c r="AR1748" s="44"/>
      <c r="AS1748" s="44"/>
      <c r="AT1748" s="44"/>
      <c r="AU1748" s="44"/>
    </row>
    <row r="1749" spans="27:64">
      <c r="AA1749" s="44"/>
      <c r="AB1749" s="44"/>
      <c r="AC1749" s="44"/>
      <c r="AD1749" s="44"/>
      <c r="AE1749" s="44"/>
      <c r="AG1749" s="45"/>
      <c r="AN1749" s="44"/>
      <c r="AO1749" s="44"/>
      <c r="AP1749" s="44"/>
      <c r="AQ1749" s="44"/>
      <c r="AR1749" s="44"/>
      <c r="AS1749" s="44"/>
      <c r="AT1749" s="44"/>
      <c r="AU1749" s="44"/>
    </row>
    <row r="1750" spans="27:64">
      <c r="AA1750" s="44"/>
      <c r="AB1750" s="44"/>
      <c r="AC1750" s="44"/>
      <c r="AD1750" s="44"/>
      <c r="AE1750" s="44"/>
      <c r="AG1750" s="45"/>
      <c r="AN1750" s="44"/>
      <c r="AO1750" s="44"/>
      <c r="AP1750" s="44"/>
      <c r="AQ1750" s="44"/>
      <c r="AR1750" s="44"/>
      <c r="AS1750" s="44"/>
      <c r="AT1750" s="44"/>
      <c r="AU1750" s="44"/>
      <c r="AV1750" s="44"/>
      <c r="AW1750" s="19"/>
      <c r="AX1750" s="106"/>
    </row>
    <row r="1751" spans="27:64">
      <c r="AA1751" s="44"/>
      <c r="AB1751" s="44"/>
      <c r="AC1751" s="44"/>
      <c r="AD1751" s="44"/>
      <c r="AE1751" s="44"/>
      <c r="AG1751" s="45"/>
      <c r="AN1751" s="44"/>
      <c r="AO1751" s="44"/>
      <c r="AP1751" s="44"/>
      <c r="AQ1751" s="44"/>
      <c r="AR1751" s="44"/>
      <c r="AS1751" s="44"/>
      <c r="AT1751" s="44"/>
      <c r="AU1751" s="44"/>
    </row>
    <row r="1752" spans="27:64">
      <c r="AA1752" s="44"/>
      <c r="AB1752" s="44"/>
      <c r="AC1752" s="44"/>
      <c r="AD1752" s="44"/>
      <c r="AE1752" s="44"/>
      <c r="AG1752" s="45"/>
      <c r="AN1752" s="44"/>
      <c r="AO1752" s="44"/>
      <c r="AP1752" s="44"/>
      <c r="AQ1752" s="44"/>
      <c r="AR1752" s="44"/>
      <c r="AS1752" s="44"/>
      <c r="AT1752" s="44"/>
      <c r="AU1752" s="44"/>
    </row>
    <row r="1753" spans="27:64">
      <c r="AA1753" s="44"/>
      <c r="AB1753" s="44"/>
      <c r="AC1753" s="44"/>
      <c r="AD1753" s="44"/>
      <c r="AE1753" s="44"/>
      <c r="AG1753" s="45"/>
      <c r="AN1753" s="44"/>
      <c r="AO1753" s="44"/>
      <c r="AP1753" s="44"/>
      <c r="AQ1753" s="44"/>
      <c r="AR1753" s="44"/>
      <c r="AS1753" s="44"/>
      <c r="AT1753" s="44"/>
      <c r="AU1753" s="44"/>
      <c r="AV1753" s="44"/>
      <c r="AW1753" s="44"/>
      <c r="AX1753" s="134"/>
      <c r="AY1753" s="44"/>
      <c r="AZ1753" s="44"/>
      <c r="BA1753" s="44"/>
      <c r="BB1753" s="44"/>
      <c r="BC1753" s="44"/>
      <c r="BD1753" s="44"/>
      <c r="BE1753" s="44"/>
      <c r="BF1753" s="44"/>
      <c r="BG1753" s="44"/>
      <c r="BH1753" s="44"/>
      <c r="BI1753" s="44"/>
      <c r="BJ1753" s="44"/>
      <c r="BK1753" s="44"/>
      <c r="BL1753" s="44"/>
    </row>
    <row r="1754" spans="27:64">
      <c r="AA1754" s="44"/>
      <c r="AB1754" s="44"/>
      <c r="AC1754" s="44"/>
      <c r="AD1754" s="44"/>
      <c r="AE1754" s="44"/>
      <c r="AG1754" s="45"/>
      <c r="AN1754" s="44"/>
      <c r="AO1754" s="44"/>
      <c r="AP1754" s="44"/>
      <c r="AQ1754" s="44"/>
      <c r="AR1754" s="44"/>
      <c r="AS1754" s="44"/>
      <c r="AT1754" s="44"/>
      <c r="AU1754" s="44"/>
    </row>
    <row r="1755" spans="27:64">
      <c r="AA1755" s="44"/>
      <c r="AB1755" s="44"/>
      <c r="AC1755" s="44"/>
      <c r="AD1755" s="44"/>
      <c r="AE1755" s="44"/>
      <c r="AG1755" s="45"/>
      <c r="AN1755" s="44"/>
      <c r="AO1755" s="44"/>
      <c r="AP1755" s="44"/>
      <c r="AQ1755" s="44"/>
      <c r="AR1755" s="44"/>
      <c r="AS1755" s="44"/>
      <c r="AT1755" s="44"/>
      <c r="AU1755" s="44"/>
    </row>
    <row r="1756" spans="27:64">
      <c r="AA1756" s="44"/>
      <c r="AB1756" s="44"/>
      <c r="AC1756" s="44"/>
      <c r="AD1756" s="44"/>
      <c r="AE1756" s="44"/>
      <c r="AG1756" s="45"/>
      <c r="AN1756" s="44"/>
      <c r="AO1756" s="44"/>
      <c r="AP1756" s="44"/>
      <c r="AQ1756" s="44"/>
      <c r="AR1756" s="44"/>
      <c r="AS1756" s="44"/>
      <c r="AT1756" s="44"/>
      <c r="AU1756" s="44"/>
    </row>
    <row r="1757" spans="27:64">
      <c r="AA1757" s="44"/>
      <c r="AB1757" s="44"/>
      <c r="AC1757" s="44"/>
      <c r="AD1757" s="44"/>
      <c r="AE1757" s="44"/>
      <c r="AG1757" s="45"/>
      <c r="AN1757" s="44"/>
      <c r="AO1757" s="44"/>
      <c r="AP1757" s="44"/>
      <c r="AQ1757" s="44"/>
      <c r="AR1757" s="44"/>
      <c r="AS1757" s="44"/>
      <c r="AT1757" s="44"/>
      <c r="AU1757" s="44"/>
    </row>
    <row r="1758" spans="27:64">
      <c r="AA1758" s="44"/>
      <c r="AB1758" s="44"/>
      <c r="AC1758" s="44"/>
      <c r="AD1758" s="44"/>
      <c r="AE1758" s="44"/>
      <c r="AG1758" s="45"/>
      <c r="AN1758" s="44"/>
      <c r="AO1758" s="44"/>
      <c r="AP1758" s="44"/>
      <c r="AQ1758" s="44"/>
      <c r="AR1758" s="44"/>
      <c r="AS1758" s="44"/>
      <c r="AT1758" s="44"/>
      <c r="AU1758" s="44"/>
    </row>
    <row r="1759" spans="27:64">
      <c r="AA1759" s="44"/>
      <c r="AB1759" s="44"/>
      <c r="AC1759" s="44"/>
      <c r="AD1759" s="44"/>
      <c r="AE1759" s="44"/>
      <c r="AG1759" s="45"/>
      <c r="AN1759" s="44"/>
      <c r="AO1759" s="44"/>
      <c r="AP1759" s="44"/>
      <c r="AQ1759" s="44"/>
      <c r="AR1759" s="44"/>
      <c r="AS1759" s="44"/>
      <c r="AT1759" s="44"/>
      <c r="AU1759" s="44"/>
      <c r="AV1759" s="44"/>
      <c r="AW1759" s="44"/>
      <c r="AX1759" s="134"/>
      <c r="AY1759" s="44"/>
      <c r="AZ1759" s="44"/>
      <c r="BA1759" s="44"/>
      <c r="BB1759" s="44"/>
      <c r="BC1759" s="44"/>
      <c r="BD1759" s="44"/>
      <c r="BE1759" s="44"/>
      <c r="BF1759" s="44"/>
      <c r="BG1759" s="44"/>
      <c r="BH1759" s="44"/>
      <c r="BI1759" s="44"/>
      <c r="BJ1759" s="44"/>
      <c r="BK1759" s="44"/>
      <c r="BL1759" s="44"/>
    </row>
    <row r="1760" spans="27:64">
      <c r="AA1760" s="44"/>
      <c r="AB1760" s="44"/>
      <c r="AC1760" s="44"/>
      <c r="AD1760" s="44"/>
      <c r="AE1760" s="44"/>
      <c r="AG1760" s="45"/>
      <c r="AN1760" s="44"/>
      <c r="AO1760" s="44"/>
      <c r="AP1760" s="44"/>
      <c r="AQ1760" s="44"/>
      <c r="AR1760" s="44"/>
      <c r="AS1760" s="44"/>
      <c r="AT1760" s="44"/>
      <c r="AU1760" s="44"/>
      <c r="AV1760" s="44"/>
      <c r="AW1760" s="44"/>
      <c r="AX1760" s="44"/>
      <c r="AY1760" s="44"/>
      <c r="AZ1760" s="44"/>
      <c r="BA1760" s="44"/>
      <c r="BB1760" s="44"/>
      <c r="BC1760" s="44"/>
      <c r="BD1760" s="44"/>
      <c r="BE1760" s="44"/>
      <c r="BF1760" s="44"/>
      <c r="BG1760" s="44"/>
      <c r="BH1760" s="44"/>
      <c r="BI1760" s="44"/>
      <c r="BJ1760" s="44"/>
      <c r="BK1760" s="44"/>
      <c r="BL1760" s="44"/>
    </row>
    <row r="1761" spans="27:64">
      <c r="AA1761" s="44"/>
      <c r="AB1761" s="44"/>
      <c r="AC1761" s="44"/>
      <c r="AD1761" s="44"/>
      <c r="AE1761" s="44"/>
      <c r="AG1761" s="45"/>
      <c r="AN1761" s="44"/>
      <c r="AO1761" s="44"/>
      <c r="AP1761" s="44"/>
      <c r="AQ1761" s="44"/>
      <c r="AR1761" s="44"/>
      <c r="AS1761" s="44"/>
      <c r="AT1761" s="44"/>
      <c r="AU1761" s="44"/>
      <c r="AV1761" s="44"/>
    </row>
    <row r="1762" spans="27:64">
      <c r="AA1762" s="44"/>
      <c r="AB1762" s="44"/>
      <c r="AC1762" s="44"/>
      <c r="AD1762" s="44"/>
      <c r="AE1762" s="44"/>
      <c r="AG1762" s="45"/>
      <c r="AN1762" s="44"/>
      <c r="AO1762" s="44"/>
      <c r="AP1762" s="44"/>
      <c r="AQ1762" s="44"/>
      <c r="AR1762" s="44"/>
      <c r="AS1762" s="44"/>
      <c r="AT1762" s="44"/>
      <c r="AU1762" s="44"/>
      <c r="AV1762" s="44"/>
      <c r="AW1762" s="19"/>
      <c r="AX1762" s="106"/>
    </row>
    <row r="1763" spans="27:64">
      <c r="AA1763" s="44"/>
      <c r="AB1763" s="44"/>
      <c r="AC1763" s="44"/>
      <c r="AD1763" s="44"/>
      <c r="AE1763" s="44"/>
      <c r="AG1763" s="45"/>
      <c r="AN1763" s="44"/>
      <c r="AO1763" s="44"/>
      <c r="AP1763" s="44"/>
      <c r="AQ1763" s="44"/>
      <c r="AR1763" s="44"/>
      <c r="AS1763" s="44"/>
      <c r="AT1763" s="44"/>
      <c r="AU1763" s="44"/>
    </row>
    <row r="1764" spans="27:64">
      <c r="AA1764" s="44"/>
      <c r="AB1764" s="44"/>
      <c r="AC1764" s="44"/>
      <c r="AD1764" s="44"/>
      <c r="AE1764" s="44"/>
      <c r="AG1764" s="45"/>
      <c r="AN1764" s="44"/>
      <c r="AO1764" s="44"/>
      <c r="AP1764" s="44"/>
      <c r="AQ1764" s="44"/>
      <c r="AR1764" s="44"/>
      <c r="AS1764" s="44"/>
      <c r="AT1764" s="44"/>
      <c r="AU1764" s="44"/>
    </row>
    <row r="1765" spans="27:64">
      <c r="AA1765" s="44"/>
      <c r="AB1765" s="44"/>
      <c r="AC1765" s="44"/>
      <c r="AD1765" s="44"/>
      <c r="AE1765" s="44"/>
      <c r="AG1765" s="45"/>
      <c r="AN1765" s="44"/>
      <c r="AO1765" s="44"/>
      <c r="AP1765" s="44"/>
      <c r="AQ1765" s="44"/>
      <c r="AR1765" s="44"/>
      <c r="AS1765" s="44"/>
      <c r="AT1765" s="44"/>
      <c r="AU1765" s="44"/>
      <c r="AV1765" s="44"/>
      <c r="AW1765" s="44"/>
      <c r="AX1765" s="134"/>
      <c r="AY1765" s="44"/>
      <c r="AZ1765" s="44"/>
      <c r="BA1765" s="44"/>
      <c r="BB1765" s="44"/>
      <c r="BC1765" s="44"/>
      <c r="BD1765" s="44"/>
      <c r="BE1765" s="44"/>
      <c r="BF1765" s="44"/>
      <c r="BG1765" s="44"/>
      <c r="BH1765" s="44"/>
      <c r="BI1765" s="44"/>
      <c r="BJ1765" s="44"/>
      <c r="BK1765" s="44"/>
      <c r="BL1765" s="44"/>
    </row>
    <row r="1766" spans="27:64">
      <c r="AA1766" s="44"/>
      <c r="AB1766" s="44"/>
      <c r="AC1766" s="44"/>
      <c r="AD1766" s="44"/>
      <c r="AE1766" s="44"/>
      <c r="AG1766" s="45"/>
      <c r="AN1766" s="44"/>
      <c r="AO1766" s="44"/>
      <c r="AP1766" s="44"/>
      <c r="AQ1766" s="44"/>
      <c r="AR1766" s="44"/>
      <c r="AS1766" s="44"/>
      <c r="AT1766" s="44"/>
      <c r="AU1766" s="44"/>
      <c r="AV1766" s="44"/>
      <c r="AW1766" s="19"/>
      <c r="AX1766" s="134"/>
      <c r="AY1766" s="44"/>
      <c r="AZ1766" s="44"/>
      <c r="BA1766" s="44"/>
      <c r="BB1766" s="44"/>
      <c r="BC1766" s="44"/>
      <c r="BD1766" s="44"/>
      <c r="BE1766" s="44"/>
      <c r="BF1766" s="44"/>
      <c r="BG1766" s="44"/>
      <c r="BH1766" s="44"/>
      <c r="BI1766" s="44"/>
      <c r="BJ1766" s="44"/>
      <c r="BK1766" s="44"/>
      <c r="BL1766" s="44"/>
    </row>
    <row r="1767" spans="27:64">
      <c r="AA1767" s="44"/>
      <c r="AB1767" s="44"/>
      <c r="AC1767" s="44"/>
      <c r="AD1767" s="44"/>
      <c r="AE1767" s="44"/>
      <c r="AG1767" s="45"/>
      <c r="AN1767" s="44"/>
      <c r="AO1767" s="44"/>
      <c r="AP1767" s="44"/>
      <c r="AQ1767" s="44"/>
      <c r="AR1767" s="44"/>
      <c r="AS1767" s="44"/>
      <c r="AT1767" s="44"/>
      <c r="AU1767" s="44"/>
    </row>
    <row r="1768" spans="27:64">
      <c r="AA1768" s="44"/>
      <c r="AB1768" s="44"/>
      <c r="AC1768" s="44"/>
      <c r="AD1768" s="44"/>
      <c r="AE1768" s="44"/>
      <c r="AG1768" s="45"/>
      <c r="AN1768" s="44"/>
      <c r="AO1768" s="44"/>
      <c r="AP1768" s="44"/>
      <c r="AQ1768" s="44"/>
      <c r="AR1768" s="44"/>
      <c r="AS1768" s="44"/>
      <c r="AT1768" s="44"/>
      <c r="AU1768" s="44"/>
      <c r="AV1768" s="44"/>
      <c r="AW1768" s="19"/>
      <c r="AX1768" s="106"/>
    </row>
    <row r="1769" spans="27:64">
      <c r="AA1769" s="44"/>
      <c r="AB1769" s="44"/>
      <c r="AC1769" s="44"/>
      <c r="AD1769" s="44"/>
      <c r="AE1769" s="44"/>
      <c r="AG1769" s="45"/>
      <c r="AN1769" s="44"/>
      <c r="AO1769" s="44"/>
      <c r="AP1769" s="44"/>
      <c r="AQ1769" s="44"/>
      <c r="AR1769" s="44"/>
      <c r="AS1769" s="44"/>
      <c r="AT1769" s="44"/>
      <c r="AU1769" s="44"/>
    </row>
    <row r="1770" spans="27:64">
      <c r="AA1770" s="44"/>
      <c r="AB1770" s="44"/>
      <c r="AC1770" s="44"/>
      <c r="AD1770" s="44"/>
      <c r="AE1770" s="44"/>
      <c r="AG1770" s="45"/>
      <c r="AN1770" s="44"/>
      <c r="AO1770" s="44"/>
      <c r="AP1770" s="44"/>
      <c r="AQ1770" s="44"/>
      <c r="AR1770" s="44"/>
      <c r="AS1770" s="44"/>
      <c r="AT1770" s="44"/>
      <c r="AU1770" s="44"/>
      <c r="AV1770" s="44"/>
      <c r="AW1770" s="19"/>
      <c r="AX1770" s="106"/>
    </row>
    <row r="1771" spans="27:64">
      <c r="AA1771" s="44"/>
      <c r="AB1771" s="44"/>
      <c r="AC1771" s="44"/>
      <c r="AD1771" s="44"/>
      <c r="AE1771" s="44"/>
      <c r="AG1771" s="45"/>
      <c r="AN1771" s="44"/>
      <c r="AO1771" s="44"/>
      <c r="AP1771" s="44"/>
      <c r="AQ1771" s="44"/>
      <c r="AR1771" s="44"/>
      <c r="AS1771" s="44"/>
      <c r="AT1771" s="44"/>
      <c r="AU1771" s="44"/>
    </row>
    <row r="1772" spans="27:64">
      <c r="AA1772" s="44"/>
      <c r="AB1772" s="44"/>
      <c r="AC1772" s="44"/>
      <c r="AD1772" s="44"/>
      <c r="AE1772" s="44"/>
      <c r="AG1772" s="45"/>
      <c r="AN1772" s="44"/>
      <c r="AO1772" s="44"/>
      <c r="AP1772" s="44"/>
      <c r="AQ1772" s="44"/>
      <c r="AR1772" s="44"/>
      <c r="AS1772" s="44"/>
      <c r="AT1772" s="44"/>
      <c r="AU1772" s="44"/>
      <c r="AV1772" s="44"/>
      <c r="AW1772" s="19"/>
      <c r="AX1772" s="106"/>
    </row>
    <row r="1773" spans="27:64">
      <c r="AA1773" s="44"/>
      <c r="AB1773" s="44"/>
      <c r="AC1773" s="44"/>
      <c r="AD1773" s="44"/>
      <c r="AE1773" s="44"/>
      <c r="AG1773" s="45"/>
      <c r="AN1773" s="44"/>
      <c r="AO1773" s="44"/>
      <c r="AP1773" s="44"/>
      <c r="AQ1773" s="44"/>
      <c r="AR1773" s="44"/>
      <c r="AS1773" s="44"/>
      <c r="AT1773" s="44"/>
      <c r="AU1773" s="44"/>
      <c r="AV1773" s="44"/>
      <c r="AW1773" s="44"/>
      <c r="AX1773" s="134"/>
      <c r="AY1773" s="44"/>
      <c r="AZ1773" s="44"/>
      <c r="BA1773" s="44"/>
      <c r="BB1773" s="44"/>
      <c r="BC1773" s="44"/>
      <c r="BD1773" s="44"/>
      <c r="BE1773" s="44"/>
      <c r="BF1773" s="44"/>
      <c r="BG1773" s="44"/>
      <c r="BH1773" s="44"/>
      <c r="BI1773" s="44"/>
      <c r="BJ1773" s="44"/>
      <c r="BK1773" s="44"/>
      <c r="BL1773" s="44"/>
    </row>
    <row r="1774" spans="27:64">
      <c r="AA1774" s="44"/>
      <c r="AB1774" s="44"/>
      <c r="AC1774" s="44"/>
      <c r="AD1774" s="44"/>
      <c r="AE1774" s="44"/>
      <c r="AG1774" s="45"/>
      <c r="AN1774" s="44"/>
      <c r="AO1774" s="44"/>
      <c r="AP1774" s="44"/>
      <c r="AQ1774" s="44"/>
      <c r="AR1774" s="44"/>
      <c r="AS1774" s="44"/>
      <c r="AT1774" s="44"/>
      <c r="AU1774" s="44"/>
    </row>
    <row r="1775" spans="27:64">
      <c r="AA1775" s="44"/>
      <c r="AB1775" s="44"/>
      <c r="AC1775" s="44"/>
      <c r="AD1775" s="44"/>
      <c r="AE1775" s="44"/>
      <c r="AG1775" s="45"/>
      <c r="AN1775" s="44"/>
      <c r="AO1775" s="44"/>
      <c r="AP1775" s="44"/>
      <c r="AQ1775" s="44"/>
      <c r="AR1775" s="44"/>
      <c r="AS1775" s="44"/>
      <c r="AT1775" s="44"/>
      <c r="AU1775" s="44"/>
    </row>
    <row r="1776" spans="27:64">
      <c r="AA1776" s="44"/>
      <c r="AB1776" s="44"/>
      <c r="AC1776" s="44"/>
      <c r="AD1776" s="44"/>
      <c r="AE1776" s="44"/>
      <c r="AG1776" s="45"/>
      <c r="AN1776" s="44"/>
      <c r="AO1776" s="44"/>
      <c r="AP1776" s="44"/>
      <c r="AQ1776" s="44"/>
      <c r="AR1776" s="44"/>
      <c r="AS1776" s="44"/>
      <c r="AT1776" s="44"/>
      <c r="AU1776" s="44"/>
    </row>
    <row r="1777" spans="27:50">
      <c r="AA1777" s="44"/>
      <c r="AB1777" s="44"/>
      <c r="AC1777" s="44"/>
      <c r="AD1777" s="44"/>
      <c r="AE1777" s="44"/>
      <c r="AG1777" s="45"/>
      <c r="AN1777" s="44"/>
      <c r="AO1777" s="44"/>
      <c r="AP1777" s="44"/>
      <c r="AQ1777" s="44"/>
      <c r="AR1777" s="44"/>
      <c r="AS1777" s="44"/>
      <c r="AT1777" s="44"/>
      <c r="AU1777" s="44"/>
    </row>
    <row r="1778" spans="27:50">
      <c r="AA1778" s="44"/>
      <c r="AB1778" s="44"/>
      <c r="AC1778" s="44"/>
      <c r="AD1778" s="44"/>
      <c r="AE1778" s="44"/>
      <c r="AG1778" s="45"/>
      <c r="AN1778" s="44"/>
      <c r="AO1778" s="44"/>
      <c r="AP1778" s="44"/>
      <c r="AQ1778" s="44"/>
      <c r="AR1778" s="44"/>
      <c r="AS1778" s="44"/>
      <c r="AT1778" s="44"/>
      <c r="AU1778" s="44"/>
    </row>
    <row r="1779" spans="27:50">
      <c r="AA1779" s="44"/>
      <c r="AB1779" s="44"/>
      <c r="AC1779" s="44"/>
      <c r="AD1779" s="44"/>
      <c r="AE1779" s="44"/>
      <c r="AG1779" s="45"/>
      <c r="AN1779" s="44"/>
      <c r="AO1779" s="44"/>
      <c r="AP1779" s="44"/>
      <c r="AQ1779" s="44"/>
      <c r="AR1779" s="44"/>
      <c r="AS1779" s="44"/>
      <c r="AT1779" s="44"/>
      <c r="AU1779" s="44"/>
    </row>
    <row r="1780" spans="27:50">
      <c r="AA1780" s="44"/>
      <c r="AB1780" s="44"/>
      <c r="AC1780" s="44"/>
      <c r="AD1780" s="44"/>
      <c r="AE1780" s="44"/>
      <c r="AG1780" s="45"/>
      <c r="AN1780" s="44"/>
      <c r="AO1780" s="44"/>
      <c r="AP1780" s="44"/>
      <c r="AQ1780" s="44"/>
      <c r="AR1780" s="44"/>
      <c r="AS1780" s="44"/>
      <c r="AT1780" s="44"/>
      <c r="AU1780" s="44"/>
    </row>
    <row r="1781" spans="27:50">
      <c r="AA1781" s="44"/>
      <c r="AB1781" s="44"/>
      <c r="AC1781" s="44"/>
      <c r="AD1781" s="44"/>
      <c r="AE1781" s="44"/>
      <c r="AG1781" s="45"/>
      <c r="AN1781" s="44"/>
      <c r="AO1781" s="44"/>
      <c r="AP1781" s="44"/>
      <c r="AQ1781" s="44"/>
      <c r="AR1781" s="44"/>
      <c r="AS1781" s="44"/>
      <c r="AT1781" s="44"/>
      <c r="AU1781" s="44"/>
    </row>
    <row r="1782" spans="27:50">
      <c r="AA1782" s="44"/>
      <c r="AB1782" s="44"/>
      <c r="AC1782" s="44"/>
      <c r="AD1782" s="44"/>
      <c r="AE1782" s="44"/>
      <c r="AG1782" s="45"/>
      <c r="AN1782" s="44"/>
      <c r="AO1782" s="44"/>
      <c r="AP1782" s="44"/>
      <c r="AQ1782" s="44"/>
      <c r="AR1782" s="44"/>
      <c r="AS1782" s="44"/>
      <c r="AT1782" s="44"/>
      <c r="AU1782" s="44"/>
    </row>
    <row r="1783" spans="27:50">
      <c r="AA1783" s="44"/>
      <c r="AB1783" s="44"/>
      <c r="AC1783" s="44"/>
      <c r="AD1783" s="44"/>
      <c r="AE1783" s="44"/>
      <c r="AG1783" s="45"/>
      <c r="AN1783" s="44"/>
      <c r="AO1783" s="44"/>
      <c r="AP1783" s="44"/>
      <c r="AQ1783" s="44"/>
      <c r="AR1783" s="44"/>
      <c r="AS1783" s="44"/>
      <c r="AT1783" s="44"/>
      <c r="AU1783" s="44"/>
    </row>
    <row r="1784" spans="27:50">
      <c r="AA1784" s="44"/>
      <c r="AB1784" s="44"/>
      <c r="AC1784" s="44"/>
      <c r="AD1784" s="44"/>
      <c r="AE1784" s="44"/>
      <c r="AG1784" s="45"/>
      <c r="AN1784" s="44"/>
      <c r="AO1784" s="44"/>
      <c r="AP1784" s="44"/>
      <c r="AQ1784" s="44"/>
      <c r="AR1784" s="44"/>
      <c r="AS1784" s="44"/>
      <c r="AT1784" s="44"/>
      <c r="AU1784" s="44"/>
      <c r="AV1784" s="44"/>
      <c r="AW1784" s="19"/>
      <c r="AX1784" s="106"/>
    </row>
    <row r="1785" spans="27:50">
      <c r="AA1785" s="44"/>
      <c r="AB1785" s="44"/>
      <c r="AC1785" s="44"/>
      <c r="AD1785" s="44"/>
      <c r="AE1785" s="44"/>
      <c r="AG1785" s="45"/>
      <c r="AN1785" s="44"/>
      <c r="AO1785" s="44"/>
      <c r="AP1785" s="44"/>
      <c r="AQ1785" s="44"/>
      <c r="AR1785" s="44"/>
      <c r="AS1785" s="44"/>
      <c r="AT1785" s="44"/>
      <c r="AU1785" s="44"/>
    </row>
    <row r="1786" spans="27:50">
      <c r="AA1786" s="44"/>
      <c r="AB1786" s="44"/>
      <c r="AC1786" s="44"/>
      <c r="AD1786" s="44"/>
      <c r="AE1786" s="44"/>
      <c r="AG1786" s="45"/>
      <c r="AN1786" s="44"/>
      <c r="AO1786" s="44"/>
      <c r="AP1786" s="44"/>
      <c r="AQ1786" s="44"/>
      <c r="AR1786" s="44"/>
      <c r="AS1786" s="44"/>
      <c r="AT1786" s="44"/>
      <c r="AU1786" s="44"/>
    </row>
    <row r="1787" spans="27:50">
      <c r="AA1787" s="44"/>
      <c r="AB1787" s="44"/>
      <c r="AC1787" s="44"/>
      <c r="AD1787" s="44"/>
      <c r="AE1787" s="44"/>
      <c r="AG1787" s="45"/>
      <c r="AN1787" s="44"/>
      <c r="AO1787" s="44"/>
      <c r="AP1787" s="44"/>
      <c r="AQ1787" s="44"/>
      <c r="AR1787" s="44"/>
      <c r="AS1787" s="44"/>
      <c r="AT1787" s="44"/>
      <c r="AU1787" s="44"/>
    </row>
    <row r="1788" spans="27:50">
      <c r="AA1788" s="44"/>
      <c r="AB1788" s="44"/>
      <c r="AC1788" s="44"/>
      <c r="AD1788" s="44"/>
      <c r="AE1788" s="44"/>
      <c r="AG1788" s="45"/>
      <c r="AN1788" s="44"/>
      <c r="AO1788" s="44"/>
      <c r="AP1788" s="44"/>
      <c r="AQ1788" s="44"/>
      <c r="AR1788" s="44"/>
      <c r="AS1788" s="44"/>
      <c r="AT1788" s="44"/>
      <c r="AU1788" s="44"/>
    </row>
    <row r="1789" spans="27:50">
      <c r="AA1789" s="44"/>
      <c r="AB1789" s="44"/>
      <c r="AC1789" s="44"/>
      <c r="AD1789" s="44"/>
      <c r="AE1789" s="44"/>
      <c r="AG1789" s="45"/>
      <c r="AN1789" s="44"/>
      <c r="AO1789" s="44"/>
      <c r="AP1789" s="44"/>
      <c r="AQ1789" s="44"/>
      <c r="AR1789" s="44"/>
      <c r="AS1789" s="44"/>
      <c r="AT1789" s="44"/>
      <c r="AU1789" s="44"/>
      <c r="AV1789" s="44"/>
      <c r="AW1789" s="19"/>
      <c r="AX1789" s="106"/>
    </row>
    <row r="1790" spans="27:50">
      <c r="AA1790" s="44"/>
      <c r="AB1790" s="44"/>
      <c r="AC1790" s="44"/>
      <c r="AD1790" s="44"/>
      <c r="AE1790" s="44"/>
      <c r="AG1790" s="45"/>
      <c r="AN1790" s="44"/>
      <c r="AO1790" s="44"/>
      <c r="AP1790" s="44"/>
      <c r="AQ1790" s="44"/>
      <c r="AR1790" s="44"/>
      <c r="AS1790" s="44"/>
      <c r="AT1790" s="44"/>
      <c r="AU1790" s="44"/>
    </row>
    <row r="1791" spans="27:50">
      <c r="AA1791" s="44"/>
      <c r="AB1791" s="44"/>
      <c r="AC1791" s="44"/>
      <c r="AD1791" s="44"/>
      <c r="AE1791" s="44"/>
      <c r="AG1791" s="45"/>
      <c r="AN1791" s="44"/>
      <c r="AO1791" s="44"/>
      <c r="AP1791" s="44"/>
      <c r="AQ1791" s="44"/>
      <c r="AR1791" s="44"/>
      <c r="AS1791" s="44"/>
      <c r="AT1791" s="44"/>
      <c r="AU1791" s="44"/>
    </row>
    <row r="1792" spans="27:50">
      <c r="AA1792" s="44"/>
      <c r="AB1792" s="44"/>
      <c r="AC1792" s="44"/>
      <c r="AD1792" s="44"/>
      <c r="AE1792" s="44"/>
      <c r="AG1792" s="45"/>
      <c r="AN1792" s="44"/>
      <c r="AO1792" s="44"/>
      <c r="AP1792" s="44"/>
      <c r="AQ1792" s="44"/>
      <c r="AR1792" s="44"/>
      <c r="AS1792" s="44"/>
      <c r="AT1792" s="44"/>
      <c r="AU1792" s="44"/>
    </row>
    <row r="1793" spans="27:64">
      <c r="AA1793" s="44"/>
      <c r="AB1793" s="44"/>
      <c r="AC1793" s="44"/>
      <c r="AD1793" s="44"/>
      <c r="AE1793" s="44"/>
      <c r="AG1793" s="45"/>
      <c r="AN1793" s="44"/>
      <c r="AO1793" s="44"/>
      <c r="AP1793" s="44"/>
      <c r="AQ1793" s="44"/>
      <c r="AR1793" s="44"/>
      <c r="AS1793" s="44"/>
      <c r="AT1793" s="44"/>
      <c r="AU1793" s="44"/>
    </row>
    <row r="1794" spans="27:64">
      <c r="AA1794" s="44"/>
      <c r="AB1794" s="44"/>
      <c r="AC1794" s="44"/>
      <c r="AD1794" s="44"/>
      <c r="AE1794" s="44"/>
      <c r="AG1794" s="45"/>
      <c r="AN1794" s="44"/>
      <c r="AO1794" s="44"/>
      <c r="AP1794" s="44"/>
      <c r="AQ1794" s="44"/>
      <c r="AR1794" s="44"/>
      <c r="AS1794" s="44"/>
      <c r="AT1794" s="44"/>
      <c r="AU1794" s="44"/>
    </row>
    <row r="1795" spans="27:64">
      <c r="AA1795" s="44"/>
      <c r="AB1795" s="44"/>
      <c r="AC1795" s="44"/>
      <c r="AD1795" s="44"/>
      <c r="AE1795" s="44"/>
      <c r="AG1795" s="45"/>
      <c r="AN1795" s="44"/>
      <c r="AO1795" s="44"/>
      <c r="AP1795" s="44"/>
      <c r="AQ1795" s="44"/>
      <c r="AR1795" s="44"/>
      <c r="AS1795" s="44"/>
      <c r="AT1795" s="44"/>
      <c r="AU1795" s="44"/>
    </row>
    <row r="1796" spans="27:64">
      <c r="AA1796" s="44"/>
      <c r="AB1796" s="44"/>
      <c r="AC1796" s="44"/>
      <c r="AD1796" s="44"/>
      <c r="AE1796" s="44"/>
      <c r="AG1796" s="45"/>
      <c r="AN1796" s="44"/>
      <c r="AO1796" s="44"/>
      <c r="AP1796" s="44"/>
      <c r="AQ1796" s="44"/>
      <c r="AR1796" s="44"/>
      <c r="AS1796" s="44"/>
      <c r="AT1796" s="44"/>
      <c r="AU1796" s="44"/>
    </row>
    <row r="1797" spans="27:64">
      <c r="AA1797" s="44"/>
      <c r="AB1797" s="44"/>
      <c r="AC1797" s="44"/>
      <c r="AD1797" s="44"/>
      <c r="AE1797" s="44"/>
      <c r="AG1797" s="45"/>
      <c r="AN1797" s="44"/>
      <c r="AO1797" s="44"/>
      <c r="AP1797" s="44"/>
      <c r="AQ1797" s="44"/>
      <c r="AR1797" s="44"/>
      <c r="AS1797" s="44"/>
      <c r="AT1797" s="44"/>
      <c r="AU1797" s="44"/>
    </row>
    <row r="1798" spans="27:64">
      <c r="AA1798" s="44"/>
      <c r="AB1798" s="44"/>
      <c r="AC1798" s="44"/>
      <c r="AD1798" s="44"/>
      <c r="AE1798" s="44"/>
      <c r="AG1798" s="45"/>
      <c r="AN1798" s="44"/>
      <c r="AO1798" s="44"/>
      <c r="AP1798" s="44"/>
      <c r="AQ1798" s="44"/>
      <c r="AR1798" s="44"/>
      <c r="AS1798" s="44"/>
      <c r="AT1798" s="44"/>
      <c r="AU1798" s="44"/>
      <c r="AV1798" s="44"/>
      <c r="AW1798" s="19"/>
      <c r="AX1798" s="106"/>
    </row>
    <row r="1799" spans="27:64">
      <c r="AA1799" s="44"/>
      <c r="AB1799" s="44"/>
      <c r="AC1799" s="44"/>
      <c r="AD1799" s="44"/>
      <c r="AE1799" s="44"/>
      <c r="AG1799" s="45"/>
      <c r="AN1799" s="44"/>
      <c r="AO1799" s="44"/>
      <c r="AP1799" s="44"/>
      <c r="AQ1799" s="44"/>
      <c r="AR1799" s="44"/>
      <c r="AS1799" s="44"/>
      <c r="AT1799" s="44"/>
      <c r="AU1799" s="44"/>
    </row>
    <row r="1800" spans="27:64">
      <c r="AA1800" s="44"/>
      <c r="AB1800" s="44"/>
      <c r="AC1800" s="44"/>
      <c r="AD1800" s="44"/>
      <c r="AE1800" s="44"/>
      <c r="AG1800" s="45"/>
      <c r="AN1800" s="44"/>
      <c r="AO1800" s="44"/>
      <c r="AP1800" s="44"/>
      <c r="AQ1800" s="44"/>
      <c r="AR1800" s="44"/>
      <c r="AS1800" s="44"/>
      <c r="AT1800" s="44"/>
      <c r="AU1800" s="44"/>
      <c r="AV1800" s="44"/>
      <c r="AW1800" s="19"/>
      <c r="AX1800" s="134"/>
    </row>
    <row r="1801" spans="27:64">
      <c r="AA1801" s="44"/>
      <c r="AB1801" s="44"/>
      <c r="AC1801" s="44"/>
      <c r="AD1801" s="44"/>
      <c r="AE1801" s="44"/>
      <c r="AG1801" s="45"/>
      <c r="AN1801" s="44"/>
      <c r="AO1801" s="44"/>
      <c r="AP1801" s="44"/>
      <c r="AQ1801" s="44"/>
      <c r="AR1801" s="44"/>
      <c r="AS1801" s="44"/>
      <c r="AT1801" s="44"/>
      <c r="AU1801" s="44"/>
      <c r="AV1801" s="44"/>
      <c r="AW1801" s="44"/>
      <c r="AX1801" s="134"/>
      <c r="AY1801" s="44"/>
      <c r="AZ1801" s="44"/>
      <c r="BA1801" s="44"/>
      <c r="BB1801" s="44"/>
      <c r="BC1801" s="44"/>
      <c r="BD1801" s="44"/>
      <c r="BE1801" s="44"/>
      <c r="BF1801" s="44"/>
      <c r="BG1801" s="44"/>
      <c r="BH1801" s="44"/>
      <c r="BI1801" s="44"/>
      <c r="BJ1801" s="44"/>
      <c r="BK1801" s="44"/>
      <c r="BL1801" s="44"/>
    </row>
    <row r="1802" spans="27:64">
      <c r="AA1802" s="44"/>
      <c r="AB1802" s="44"/>
      <c r="AC1802" s="44"/>
      <c r="AD1802" s="44"/>
      <c r="AE1802" s="44"/>
      <c r="AG1802" s="45"/>
      <c r="AN1802" s="44"/>
      <c r="AO1802" s="44"/>
      <c r="AP1802" s="44"/>
      <c r="AQ1802" s="44"/>
      <c r="AR1802" s="44"/>
      <c r="AS1802" s="44"/>
      <c r="AT1802" s="44"/>
      <c r="AU1802" s="44"/>
    </row>
    <row r="1803" spans="27:64">
      <c r="AA1803" s="44"/>
      <c r="AB1803" s="44"/>
      <c r="AC1803" s="44"/>
      <c r="AD1803" s="44"/>
      <c r="AE1803" s="44"/>
      <c r="AG1803" s="45"/>
      <c r="AN1803" s="44"/>
      <c r="AO1803" s="44"/>
      <c r="AP1803" s="44"/>
      <c r="AQ1803" s="44"/>
      <c r="AR1803" s="44"/>
      <c r="AS1803" s="44"/>
      <c r="AT1803" s="44"/>
      <c r="AU1803" s="44"/>
    </row>
    <row r="1804" spans="27:64">
      <c r="AA1804" s="44"/>
      <c r="AB1804" s="44"/>
      <c r="AC1804" s="44"/>
      <c r="AD1804" s="44"/>
      <c r="AE1804" s="44"/>
      <c r="AG1804" s="45"/>
      <c r="AN1804" s="44"/>
      <c r="AO1804" s="44"/>
      <c r="AP1804" s="44"/>
      <c r="AQ1804" s="44"/>
      <c r="AR1804" s="44"/>
      <c r="AS1804" s="44"/>
      <c r="AT1804" s="44"/>
      <c r="AU1804" s="44"/>
    </row>
    <row r="1805" spans="27:64">
      <c r="AA1805" s="44"/>
      <c r="AB1805" s="44"/>
      <c r="AC1805" s="44"/>
      <c r="AD1805" s="44"/>
      <c r="AE1805" s="44"/>
      <c r="AG1805" s="45"/>
      <c r="AN1805" s="44"/>
      <c r="AO1805" s="44"/>
      <c r="AP1805" s="44"/>
      <c r="AQ1805" s="44"/>
      <c r="AR1805" s="44"/>
      <c r="AS1805" s="44"/>
      <c r="AT1805" s="44"/>
      <c r="AU1805" s="44"/>
      <c r="AV1805" s="44"/>
      <c r="AW1805" s="19"/>
      <c r="AX1805" s="134"/>
    </row>
    <row r="1806" spans="27:64">
      <c r="AA1806" s="44"/>
      <c r="AB1806" s="44"/>
      <c r="AC1806" s="44"/>
      <c r="AD1806" s="44"/>
      <c r="AE1806" s="44"/>
      <c r="AG1806" s="45"/>
      <c r="AN1806" s="44"/>
      <c r="AO1806" s="44"/>
      <c r="AP1806" s="44"/>
      <c r="AQ1806" s="44"/>
      <c r="AR1806" s="44"/>
      <c r="AS1806" s="44"/>
      <c r="AT1806" s="44"/>
      <c r="AU1806" s="44"/>
      <c r="AV1806" s="44"/>
      <c r="AW1806" s="44"/>
      <c r="AX1806" s="44"/>
      <c r="AY1806" s="44"/>
      <c r="AZ1806" s="44"/>
      <c r="BA1806" s="44"/>
      <c r="BB1806" s="44"/>
      <c r="BC1806" s="44"/>
      <c r="BD1806" s="44"/>
      <c r="BE1806" s="44"/>
      <c r="BF1806" s="44"/>
      <c r="BG1806" s="44"/>
      <c r="BH1806" s="44"/>
      <c r="BI1806" s="44"/>
      <c r="BJ1806" s="44"/>
      <c r="BK1806" s="44"/>
      <c r="BL1806" s="44"/>
    </row>
    <row r="1807" spans="27:64">
      <c r="AA1807" s="44"/>
      <c r="AB1807" s="44"/>
      <c r="AC1807" s="44"/>
      <c r="AD1807" s="44"/>
      <c r="AE1807" s="44"/>
      <c r="AG1807" s="45"/>
      <c r="AN1807" s="44"/>
      <c r="AO1807" s="44"/>
      <c r="AP1807" s="44"/>
      <c r="AQ1807" s="44"/>
      <c r="AR1807" s="44"/>
      <c r="AS1807" s="44"/>
      <c r="AT1807" s="44"/>
      <c r="AU1807" s="44"/>
    </row>
    <row r="1808" spans="27:64">
      <c r="AA1808" s="44"/>
      <c r="AB1808" s="44"/>
      <c r="AC1808" s="44"/>
      <c r="AD1808" s="44"/>
      <c r="AE1808" s="44"/>
      <c r="AG1808" s="45"/>
      <c r="AN1808" s="44"/>
      <c r="AO1808" s="44"/>
      <c r="AP1808" s="44"/>
      <c r="AQ1808" s="44"/>
      <c r="AR1808" s="44"/>
      <c r="AS1808" s="44"/>
      <c r="AT1808" s="44"/>
      <c r="AU1808" s="44"/>
    </row>
    <row r="1809" spans="27:64">
      <c r="AA1809" s="44"/>
      <c r="AB1809" s="44"/>
      <c r="AC1809" s="44"/>
      <c r="AD1809" s="44"/>
      <c r="AE1809" s="44"/>
      <c r="AG1809" s="45"/>
      <c r="AN1809" s="44"/>
      <c r="AO1809" s="44"/>
      <c r="AP1809" s="44"/>
      <c r="AQ1809" s="44"/>
      <c r="AR1809" s="44"/>
      <c r="AS1809" s="44"/>
      <c r="AT1809" s="44"/>
      <c r="AU1809" s="44"/>
    </row>
    <row r="1810" spans="27:64">
      <c r="AA1810" s="44"/>
      <c r="AB1810" s="44"/>
      <c r="AC1810" s="44"/>
      <c r="AD1810" s="44"/>
      <c r="AE1810" s="44"/>
      <c r="AG1810" s="45"/>
      <c r="AN1810" s="44"/>
      <c r="AO1810" s="44"/>
      <c r="AP1810" s="44"/>
      <c r="AQ1810" s="44"/>
      <c r="AR1810" s="44"/>
      <c r="AS1810" s="44"/>
      <c r="AT1810" s="44"/>
      <c r="AU1810" s="44"/>
    </row>
    <row r="1811" spans="27:64">
      <c r="AA1811" s="44"/>
      <c r="AB1811" s="44"/>
      <c r="AC1811" s="44"/>
      <c r="AD1811" s="44"/>
      <c r="AE1811" s="44"/>
      <c r="AG1811" s="45"/>
      <c r="AN1811" s="44"/>
      <c r="AO1811" s="44"/>
      <c r="AP1811" s="44"/>
      <c r="AQ1811" s="44"/>
      <c r="AR1811" s="44"/>
      <c r="AS1811" s="44"/>
      <c r="AT1811" s="44"/>
      <c r="AU1811" s="44"/>
      <c r="AV1811" s="44"/>
      <c r="AW1811" s="19"/>
      <c r="AX1811" s="134"/>
    </row>
    <row r="1812" spans="27:64">
      <c r="AA1812" s="44"/>
      <c r="AB1812" s="44"/>
      <c r="AC1812" s="44"/>
      <c r="AD1812" s="44"/>
      <c r="AE1812" s="44"/>
      <c r="AG1812" s="45"/>
      <c r="AN1812" s="44"/>
      <c r="AO1812" s="44"/>
      <c r="AP1812" s="44"/>
      <c r="AQ1812" s="44"/>
      <c r="AR1812" s="44"/>
      <c r="AS1812" s="44"/>
      <c r="AT1812" s="44"/>
      <c r="AU1812" s="44"/>
    </row>
    <row r="1813" spans="27:64">
      <c r="AA1813" s="44"/>
      <c r="AB1813" s="44"/>
      <c r="AC1813" s="44"/>
      <c r="AD1813" s="44"/>
      <c r="AE1813" s="44"/>
      <c r="AG1813" s="45"/>
      <c r="AN1813" s="44"/>
      <c r="AO1813" s="44"/>
      <c r="AP1813" s="44"/>
      <c r="AQ1813" s="44"/>
      <c r="AR1813" s="44"/>
      <c r="AS1813" s="44"/>
      <c r="AT1813" s="44"/>
      <c r="AU1813" s="44"/>
    </row>
    <row r="1814" spans="27:64">
      <c r="AA1814" s="44"/>
      <c r="AB1814" s="44"/>
      <c r="AC1814" s="44"/>
      <c r="AD1814" s="44"/>
      <c r="AE1814" s="44"/>
      <c r="AG1814" s="45"/>
      <c r="AN1814" s="44"/>
      <c r="AO1814" s="44"/>
      <c r="AP1814" s="44"/>
      <c r="AQ1814" s="44"/>
      <c r="AR1814" s="44"/>
      <c r="AS1814" s="44"/>
      <c r="AT1814" s="44"/>
      <c r="AU1814" s="44"/>
    </row>
    <row r="1815" spans="27:64">
      <c r="AA1815" s="44"/>
      <c r="AB1815" s="44"/>
      <c r="AC1815" s="44"/>
      <c r="AD1815" s="44"/>
      <c r="AE1815" s="44"/>
      <c r="AG1815" s="45"/>
      <c r="AN1815" s="44"/>
      <c r="AO1815" s="44"/>
      <c r="AP1815" s="44"/>
      <c r="AQ1815" s="44"/>
      <c r="AR1815" s="44"/>
      <c r="AS1815" s="44"/>
      <c r="AT1815" s="44"/>
      <c r="AU1815" s="44"/>
    </row>
    <row r="1816" spans="27:64">
      <c r="AA1816" s="44"/>
      <c r="AB1816" s="44"/>
      <c r="AC1816" s="44"/>
      <c r="AD1816" s="44"/>
      <c r="AE1816" s="44"/>
      <c r="AG1816" s="45"/>
      <c r="AN1816" s="44"/>
      <c r="AO1816" s="44"/>
      <c r="AP1816" s="44"/>
      <c r="AQ1816" s="44"/>
      <c r="AR1816" s="44"/>
      <c r="AS1816" s="44"/>
      <c r="AT1816" s="44"/>
      <c r="AU1816" s="44"/>
    </row>
    <row r="1817" spans="27:64">
      <c r="AA1817" s="44"/>
      <c r="AB1817" s="44"/>
      <c r="AC1817" s="44"/>
      <c r="AD1817" s="44"/>
      <c r="AE1817" s="44"/>
      <c r="AG1817" s="45"/>
      <c r="AN1817" s="44"/>
      <c r="AO1817" s="44"/>
      <c r="AP1817" s="44"/>
      <c r="AQ1817" s="44"/>
      <c r="AR1817" s="44"/>
      <c r="AS1817" s="44"/>
      <c r="AT1817" s="44"/>
      <c r="AU1817" s="44"/>
    </row>
    <row r="1818" spans="27:64">
      <c r="AA1818" s="44"/>
      <c r="AB1818" s="44"/>
      <c r="AC1818" s="44"/>
      <c r="AD1818" s="44"/>
      <c r="AE1818" s="44"/>
      <c r="AG1818" s="45"/>
      <c r="AN1818" s="44"/>
      <c r="AO1818" s="44"/>
      <c r="AP1818" s="44"/>
      <c r="AQ1818" s="44"/>
      <c r="AR1818" s="44"/>
      <c r="AS1818" s="44"/>
      <c r="AT1818" s="44"/>
      <c r="AU1818" s="44"/>
      <c r="AV1818" s="44"/>
      <c r="AW1818" s="19"/>
      <c r="AX1818" s="134"/>
      <c r="AY1818" s="44"/>
      <c r="AZ1818" s="44"/>
      <c r="BA1818" s="44"/>
      <c r="BB1818" s="44"/>
      <c r="BC1818" s="44"/>
      <c r="BD1818" s="44"/>
      <c r="BE1818" s="44"/>
      <c r="BF1818" s="44"/>
      <c r="BG1818" s="44"/>
      <c r="BH1818" s="44"/>
      <c r="BI1818" s="44"/>
      <c r="BJ1818" s="44"/>
      <c r="BK1818" s="44"/>
      <c r="BL1818" s="44"/>
    </row>
    <row r="1819" spans="27:64">
      <c r="AA1819" s="44"/>
      <c r="AB1819" s="44"/>
      <c r="AC1819" s="44"/>
      <c r="AD1819" s="44"/>
      <c r="AE1819" s="44"/>
      <c r="AG1819" s="45"/>
      <c r="AN1819" s="44"/>
      <c r="AO1819" s="44"/>
      <c r="AP1819" s="44"/>
      <c r="AQ1819" s="44"/>
      <c r="AR1819" s="44"/>
      <c r="AS1819" s="44"/>
      <c r="AT1819" s="44"/>
      <c r="AU1819" s="44"/>
      <c r="AV1819" s="44"/>
      <c r="AW1819" s="19"/>
      <c r="AX1819" s="106"/>
    </row>
    <row r="1820" spans="27:64">
      <c r="AA1820" s="44"/>
      <c r="AB1820" s="44"/>
      <c r="AC1820" s="44"/>
      <c r="AD1820" s="44"/>
      <c r="AE1820" s="44"/>
      <c r="AG1820" s="45"/>
      <c r="AN1820" s="44"/>
      <c r="AO1820" s="44"/>
      <c r="AP1820" s="44"/>
      <c r="AQ1820" s="44"/>
      <c r="AR1820" s="44"/>
      <c r="AS1820" s="44"/>
      <c r="AT1820" s="44"/>
      <c r="AU1820" s="44"/>
    </row>
    <row r="1821" spans="27:64">
      <c r="AA1821" s="44"/>
      <c r="AB1821" s="44"/>
      <c r="AC1821" s="44"/>
      <c r="AD1821" s="44"/>
      <c r="AE1821" s="44"/>
      <c r="AG1821" s="45"/>
      <c r="AN1821" s="44"/>
      <c r="AO1821" s="44"/>
      <c r="AP1821" s="44"/>
      <c r="AQ1821" s="44"/>
      <c r="AR1821" s="44"/>
      <c r="AS1821" s="44"/>
      <c r="AT1821" s="44"/>
      <c r="AU1821" s="44"/>
      <c r="AV1821" s="44"/>
      <c r="AW1821" s="19"/>
      <c r="AX1821" s="106"/>
    </row>
    <row r="1822" spans="27:64">
      <c r="AA1822" s="44"/>
      <c r="AB1822" s="44"/>
      <c r="AC1822" s="44"/>
      <c r="AD1822" s="44"/>
      <c r="AE1822" s="44"/>
      <c r="AG1822" s="45"/>
      <c r="AN1822" s="44"/>
      <c r="AO1822" s="44"/>
      <c r="AP1822" s="44"/>
      <c r="AQ1822" s="44"/>
      <c r="AR1822" s="44"/>
      <c r="AS1822" s="44"/>
      <c r="AT1822" s="44"/>
      <c r="AU1822" s="44"/>
    </row>
    <row r="1823" spans="27:64">
      <c r="AA1823" s="44"/>
      <c r="AB1823" s="44"/>
      <c r="AC1823" s="44"/>
      <c r="AD1823" s="44"/>
      <c r="AE1823" s="44"/>
      <c r="AG1823" s="45"/>
      <c r="AN1823" s="44"/>
      <c r="AO1823" s="44"/>
      <c r="AP1823" s="44"/>
      <c r="AQ1823" s="44"/>
      <c r="AR1823" s="44"/>
      <c r="AS1823" s="44"/>
      <c r="AT1823" s="44"/>
      <c r="AU1823" s="44"/>
    </row>
    <row r="1824" spans="27:64">
      <c r="AA1824" s="44"/>
      <c r="AB1824" s="44"/>
      <c r="AC1824" s="44"/>
      <c r="AD1824" s="44"/>
      <c r="AE1824" s="44"/>
      <c r="AG1824" s="45"/>
      <c r="AN1824" s="44"/>
      <c r="AO1824" s="44"/>
      <c r="AP1824" s="44"/>
      <c r="AQ1824" s="44"/>
      <c r="AR1824" s="44"/>
      <c r="AS1824" s="44"/>
      <c r="AT1824" s="44"/>
      <c r="AU1824" s="44"/>
    </row>
    <row r="1825" spans="27:64">
      <c r="AA1825" s="44"/>
      <c r="AB1825" s="44"/>
      <c r="AC1825" s="44"/>
      <c r="AD1825" s="44"/>
      <c r="AE1825" s="44"/>
      <c r="AG1825" s="45"/>
      <c r="AN1825" s="44"/>
      <c r="AO1825" s="44"/>
      <c r="AP1825" s="44"/>
      <c r="AQ1825" s="44"/>
      <c r="AR1825" s="44"/>
      <c r="AS1825" s="44"/>
      <c r="AT1825" s="44"/>
      <c r="AU1825" s="44"/>
    </row>
    <row r="1826" spans="27:64">
      <c r="AA1826" s="44"/>
      <c r="AB1826" s="44"/>
      <c r="AC1826" s="44"/>
      <c r="AD1826" s="44"/>
      <c r="AE1826" s="44"/>
      <c r="AG1826" s="45"/>
      <c r="AN1826" s="44"/>
      <c r="AO1826" s="44"/>
      <c r="AP1826" s="44"/>
      <c r="AQ1826" s="44"/>
      <c r="AR1826" s="44"/>
      <c r="AS1826" s="44"/>
      <c r="AT1826" s="44"/>
      <c r="AU1826" s="44"/>
    </row>
    <row r="1827" spans="27:64">
      <c r="AA1827" s="44"/>
      <c r="AB1827" s="44"/>
      <c r="AC1827" s="44"/>
      <c r="AD1827" s="44"/>
      <c r="AE1827" s="44"/>
      <c r="AG1827" s="45"/>
      <c r="AN1827" s="44"/>
      <c r="AO1827" s="44"/>
      <c r="AP1827" s="44"/>
      <c r="AQ1827" s="44"/>
      <c r="AR1827" s="44"/>
      <c r="AS1827" s="44"/>
      <c r="AT1827" s="44"/>
      <c r="AU1827" s="44"/>
    </row>
    <row r="1828" spans="27:64">
      <c r="AA1828" s="44"/>
      <c r="AB1828" s="44"/>
      <c r="AC1828" s="44"/>
      <c r="AD1828" s="44"/>
      <c r="AE1828" s="44"/>
      <c r="AG1828" s="45"/>
      <c r="AN1828" s="44"/>
      <c r="AO1828" s="44"/>
      <c r="AP1828" s="44"/>
      <c r="AQ1828" s="44"/>
      <c r="AR1828" s="44"/>
      <c r="AS1828" s="44"/>
      <c r="AT1828" s="44"/>
      <c r="AU1828" s="44"/>
    </row>
    <row r="1829" spans="27:64">
      <c r="AA1829" s="44"/>
      <c r="AB1829" s="44"/>
      <c r="AC1829" s="44"/>
      <c r="AD1829" s="44"/>
      <c r="AE1829" s="44"/>
      <c r="AG1829" s="45"/>
      <c r="AN1829" s="44"/>
      <c r="AO1829" s="44"/>
      <c r="AP1829" s="44"/>
      <c r="AQ1829" s="44"/>
      <c r="AR1829" s="44"/>
      <c r="AS1829" s="44"/>
      <c r="AT1829" s="44"/>
      <c r="AU1829" s="44"/>
    </row>
    <row r="1830" spans="27:64">
      <c r="AA1830" s="44"/>
      <c r="AB1830" s="44"/>
      <c r="AC1830" s="44"/>
      <c r="AD1830" s="44"/>
      <c r="AE1830" s="44"/>
      <c r="AG1830" s="45"/>
      <c r="AN1830" s="44"/>
      <c r="AO1830" s="44"/>
      <c r="AP1830" s="44"/>
      <c r="AQ1830" s="44"/>
      <c r="AR1830" s="44"/>
      <c r="AS1830" s="44"/>
      <c r="AT1830" s="44"/>
      <c r="AU1830" s="44"/>
    </row>
    <row r="1831" spans="27:64">
      <c r="AA1831" s="44"/>
      <c r="AB1831" s="44"/>
      <c r="AC1831" s="44"/>
      <c r="AD1831" s="44"/>
      <c r="AE1831" s="44"/>
      <c r="AG1831" s="45"/>
      <c r="AN1831" s="44"/>
      <c r="AO1831" s="44"/>
      <c r="AP1831" s="44"/>
      <c r="AQ1831" s="44"/>
      <c r="AR1831" s="44"/>
      <c r="AS1831" s="44"/>
      <c r="AT1831" s="44"/>
      <c r="AU1831" s="44"/>
      <c r="AV1831" s="44"/>
      <c r="AW1831" s="44"/>
      <c r="AX1831" s="44"/>
      <c r="AY1831" s="44"/>
      <c r="AZ1831" s="44"/>
      <c r="BA1831" s="44"/>
      <c r="BB1831" s="44"/>
      <c r="BC1831" s="44"/>
      <c r="BD1831" s="44"/>
      <c r="BE1831" s="44"/>
      <c r="BF1831" s="44"/>
      <c r="BG1831" s="44"/>
      <c r="BH1831" s="44"/>
      <c r="BI1831" s="44"/>
      <c r="BJ1831" s="44"/>
      <c r="BK1831" s="44"/>
      <c r="BL1831" s="44"/>
    </row>
    <row r="1832" spans="27:64">
      <c r="AA1832" s="44"/>
      <c r="AB1832" s="44"/>
      <c r="AC1832" s="44"/>
      <c r="AD1832" s="44"/>
      <c r="AE1832" s="44"/>
      <c r="AG1832" s="45"/>
      <c r="AN1832" s="44"/>
      <c r="AO1832" s="44"/>
      <c r="AP1832" s="44"/>
      <c r="AQ1832" s="44"/>
      <c r="AR1832" s="44"/>
      <c r="AS1832" s="44"/>
      <c r="AT1832" s="44"/>
      <c r="AU1832" s="44"/>
    </row>
    <row r="1833" spans="27:64">
      <c r="AA1833" s="44"/>
      <c r="AB1833" s="44"/>
      <c r="AC1833" s="44"/>
      <c r="AD1833" s="44"/>
      <c r="AE1833" s="44"/>
      <c r="AG1833" s="45"/>
      <c r="AN1833" s="44"/>
      <c r="AO1833" s="44"/>
      <c r="AP1833" s="44"/>
      <c r="AQ1833" s="44"/>
      <c r="AR1833" s="44"/>
      <c r="AS1833" s="44"/>
      <c r="AT1833" s="44"/>
      <c r="AU1833" s="44"/>
    </row>
    <row r="1834" spans="27:64">
      <c r="AA1834" s="44"/>
      <c r="AB1834" s="44"/>
      <c r="AC1834" s="44"/>
      <c r="AD1834" s="44"/>
      <c r="AE1834" s="44"/>
      <c r="AG1834" s="45"/>
      <c r="AN1834" s="44"/>
      <c r="AO1834" s="44"/>
      <c r="AP1834" s="44"/>
      <c r="AQ1834" s="44"/>
      <c r="AR1834" s="44"/>
      <c r="AS1834" s="44"/>
      <c r="AT1834" s="44"/>
      <c r="AU1834" s="44"/>
    </row>
    <row r="1835" spans="27:64">
      <c r="AA1835" s="44"/>
      <c r="AB1835" s="44"/>
      <c r="AC1835" s="44"/>
      <c r="AD1835" s="44"/>
      <c r="AE1835" s="44"/>
      <c r="AG1835" s="45"/>
      <c r="AN1835" s="44"/>
      <c r="AO1835" s="44"/>
      <c r="AP1835" s="44"/>
      <c r="AQ1835" s="44"/>
      <c r="AR1835" s="44"/>
      <c r="AS1835" s="44"/>
      <c r="AT1835" s="44"/>
      <c r="AU1835" s="44"/>
    </row>
    <row r="1836" spans="27:64">
      <c r="AA1836" s="44"/>
      <c r="AB1836" s="44"/>
      <c r="AC1836" s="44"/>
      <c r="AD1836" s="44"/>
      <c r="AE1836" s="44"/>
      <c r="AG1836" s="45"/>
      <c r="AN1836" s="44"/>
      <c r="AO1836" s="44"/>
      <c r="AP1836" s="44"/>
      <c r="AQ1836" s="44"/>
      <c r="AR1836" s="44"/>
      <c r="AS1836" s="44"/>
      <c r="AT1836" s="44"/>
      <c r="AU1836" s="44"/>
    </row>
    <row r="1837" spans="27:64">
      <c r="AA1837" s="44"/>
      <c r="AB1837" s="44"/>
      <c r="AC1837" s="44"/>
      <c r="AD1837" s="44"/>
      <c r="AE1837" s="44"/>
      <c r="AG1837" s="45"/>
      <c r="AN1837" s="44"/>
      <c r="AO1837" s="44"/>
      <c r="AP1837" s="44"/>
      <c r="AQ1837" s="44"/>
      <c r="AR1837" s="44"/>
      <c r="AS1837" s="44"/>
      <c r="AT1837" s="44"/>
      <c r="AU1837" s="44"/>
    </row>
    <row r="1838" spans="27:64">
      <c r="AA1838" s="44"/>
      <c r="AB1838" s="44"/>
      <c r="AC1838" s="44"/>
      <c r="AD1838" s="44"/>
      <c r="AE1838" s="44"/>
      <c r="AG1838" s="45"/>
      <c r="AN1838" s="44"/>
      <c r="AO1838" s="44"/>
      <c r="AP1838" s="44"/>
      <c r="AQ1838" s="44"/>
      <c r="AR1838" s="44"/>
      <c r="AS1838" s="44"/>
      <c r="AT1838" s="44"/>
      <c r="AU1838" s="44"/>
    </row>
    <row r="1839" spans="27:64">
      <c r="AA1839" s="44"/>
      <c r="AB1839" s="44"/>
      <c r="AC1839" s="44"/>
      <c r="AD1839" s="44"/>
      <c r="AE1839" s="44"/>
      <c r="AG1839" s="45"/>
      <c r="AN1839" s="44"/>
      <c r="AO1839" s="44"/>
      <c r="AP1839" s="44"/>
      <c r="AQ1839" s="44"/>
      <c r="AR1839" s="44"/>
      <c r="AS1839" s="44"/>
      <c r="AT1839" s="44"/>
      <c r="AU1839" s="44"/>
    </row>
    <row r="1840" spans="27:64">
      <c r="AA1840" s="44"/>
      <c r="AB1840" s="44"/>
      <c r="AC1840" s="44"/>
      <c r="AD1840" s="44"/>
      <c r="AE1840" s="44"/>
      <c r="AG1840" s="45"/>
      <c r="AN1840" s="44"/>
      <c r="AO1840" s="44"/>
      <c r="AP1840" s="44"/>
      <c r="AQ1840" s="44"/>
      <c r="AR1840" s="44"/>
      <c r="AS1840" s="44"/>
      <c r="AT1840" s="44"/>
      <c r="AU1840" s="44"/>
    </row>
    <row r="1841" spans="27:64">
      <c r="AA1841" s="44"/>
      <c r="AB1841" s="44"/>
      <c r="AC1841" s="44"/>
      <c r="AD1841" s="44"/>
      <c r="AE1841" s="44"/>
      <c r="AG1841" s="45"/>
      <c r="AN1841" s="44"/>
      <c r="AO1841" s="44"/>
      <c r="AP1841" s="44"/>
      <c r="AQ1841" s="44"/>
      <c r="AR1841" s="44"/>
      <c r="AS1841" s="44"/>
      <c r="AT1841" s="44"/>
      <c r="AU1841" s="44"/>
    </row>
    <row r="1842" spans="27:64">
      <c r="AA1842" s="44"/>
      <c r="AB1842" s="44"/>
      <c r="AC1842" s="44"/>
      <c r="AD1842" s="44"/>
      <c r="AE1842" s="44"/>
      <c r="AG1842" s="45"/>
      <c r="AN1842" s="44"/>
      <c r="AO1842" s="44"/>
      <c r="AP1842" s="44"/>
      <c r="AQ1842" s="44"/>
      <c r="AR1842" s="44"/>
      <c r="AS1842" s="44"/>
      <c r="AT1842" s="44"/>
      <c r="AU1842" s="44"/>
    </row>
    <row r="1843" spans="27:64">
      <c r="AA1843" s="44"/>
      <c r="AB1843" s="44"/>
      <c r="AC1843" s="44"/>
      <c r="AD1843" s="44"/>
      <c r="AE1843" s="44"/>
      <c r="AG1843" s="45"/>
      <c r="AN1843" s="44"/>
      <c r="AO1843" s="44"/>
      <c r="AP1843" s="44"/>
      <c r="AQ1843" s="44"/>
      <c r="AR1843" s="44"/>
      <c r="AS1843" s="44"/>
      <c r="AT1843" s="44"/>
      <c r="AU1843" s="44"/>
    </row>
    <row r="1844" spans="27:64">
      <c r="AA1844" s="44"/>
      <c r="AB1844" s="44"/>
      <c r="AC1844" s="44"/>
      <c r="AD1844" s="44"/>
      <c r="AE1844" s="44"/>
      <c r="AG1844" s="45"/>
      <c r="AN1844" s="44"/>
      <c r="AO1844" s="44"/>
      <c r="AP1844" s="44"/>
      <c r="AQ1844" s="44"/>
      <c r="AR1844" s="44"/>
      <c r="AS1844" s="44"/>
      <c r="AT1844" s="44"/>
      <c r="AU1844" s="44"/>
    </row>
    <row r="1845" spans="27:64">
      <c r="AA1845" s="44"/>
      <c r="AB1845" s="44"/>
      <c r="AC1845" s="44"/>
      <c r="AD1845" s="44"/>
      <c r="AE1845" s="44"/>
      <c r="AG1845" s="45"/>
      <c r="AN1845" s="44"/>
      <c r="AO1845" s="44"/>
      <c r="AP1845" s="44"/>
      <c r="AQ1845" s="44"/>
      <c r="AR1845" s="44"/>
      <c r="AS1845" s="44"/>
      <c r="AT1845" s="44"/>
      <c r="AU1845" s="44"/>
    </row>
    <row r="1846" spans="27:64">
      <c r="AA1846" s="44"/>
      <c r="AB1846" s="44"/>
      <c r="AC1846" s="44"/>
      <c r="AD1846" s="44"/>
      <c r="AE1846" s="44"/>
      <c r="AG1846" s="45"/>
      <c r="AN1846" s="44"/>
      <c r="AO1846" s="44"/>
      <c r="AP1846" s="44"/>
      <c r="AQ1846" s="44"/>
      <c r="AR1846" s="44"/>
      <c r="AS1846" s="44"/>
      <c r="AT1846" s="44"/>
      <c r="AU1846" s="44"/>
    </row>
    <row r="1847" spans="27:64">
      <c r="AA1847" s="44"/>
      <c r="AB1847" s="44"/>
      <c r="AC1847" s="44"/>
      <c r="AD1847" s="44"/>
      <c r="AE1847" s="44"/>
      <c r="AG1847" s="45"/>
      <c r="AN1847" s="44"/>
      <c r="AO1847" s="44"/>
      <c r="AP1847" s="44"/>
      <c r="AQ1847" s="44"/>
      <c r="AR1847" s="44"/>
      <c r="AS1847" s="44"/>
      <c r="AT1847" s="44"/>
      <c r="AU1847" s="44"/>
    </row>
    <row r="1848" spans="27:64">
      <c r="AA1848" s="44"/>
      <c r="AB1848" s="44"/>
      <c r="AC1848" s="44"/>
      <c r="AD1848" s="44"/>
      <c r="AE1848" s="44"/>
      <c r="AG1848" s="45"/>
      <c r="AN1848" s="44"/>
      <c r="AO1848" s="44"/>
      <c r="AP1848" s="44"/>
      <c r="AQ1848" s="44"/>
      <c r="AR1848" s="44"/>
      <c r="AS1848" s="44"/>
      <c r="AT1848" s="44"/>
      <c r="AU1848" s="44"/>
    </row>
    <row r="1849" spans="27:64">
      <c r="AA1849" s="44"/>
      <c r="AB1849" s="44"/>
      <c r="AC1849" s="44"/>
      <c r="AD1849" s="44"/>
      <c r="AE1849" s="44"/>
      <c r="AG1849" s="45"/>
      <c r="AN1849" s="44"/>
      <c r="AO1849" s="44"/>
      <c r="AP1849" s="44"/>
      <c r="AQ1849" s="44"/>
      <c r="AR1849" s="44"/>
      <c r="AS1849" s="44"/>
      <c r="AT1849" s="44"/>
      <c r="AU1849" s="44"/>
    </row>
    <row r="1850" spans="27:64">
      <c r="AA1850" s="44"/>
      <c r="AB1850" s="44"/>
      <c r="AC1850" s="44"/>
      <c r="AD1850" s="44"/>
      <c r="AE1850" s="44"/>
      <c r="AG1850" s="45"/>
      <c r="AN1850" s="44"/>
      <c r="AO1850" s="44"/>
      <c r="AP1850" s="44"/>
      <c r="AQ1850" s="44"/>
      <c r="AR1850" s="44"/>
      <c r="AS1850" s="44"/>
      <c r="AT1850" s="44"/>
      <c r="AU1850" s="44"/>
      <c r="AV1850" s="44"/>
      <c r="AW1850" s="19"/>
      <c r="AX1850" s="106"/>
    </row>
    <row r="1851" spans="27:64">
      <c r="AA1851" s="44"/>
      <c r="AB1851" s="44"/>
      <c r="AC1851" s="44"/>
      <c r="AD1851" s="44"/>
      <c r="AE1851" s="44"/>
      <c r="AG1851" s="45"/>
      <c r="AN1851" s="44"/>
      <c r="AO1851" s="44"/>
      <c r="AP1851" s="44"/>
      <c r="AQ1851" s="44"/>
      <c r="AR1851" s="44"/>
      <c r="AS1851" s="44"/>
      <c r="AT1851" s="44"/>
      <c r="AU1851" s="44"/>
    </row>
    <row r="1852" spans="27:64">
      <c r="AA1852" s="44"/>
      <c r="AB1852" s="44"/>
      <c r="AC1852" s="44"/>
      <c r="AD1852" s="44"/>
      <c r="AE1852" s="44"/>
      <c r="AG1852" s="45"/>
      <c r="AN1852" s="44"/>
      <c r="AO1852" s="44"/>
      <c r="AP1852" s="44"/>
      <c r="AQ1852" s="44"/>
      <c r="AR1852" s="44"/>
      <c r="AS1852" s="44"/>
      <c r="AT1852" s="44"/>
      <c r="AU1852" s="44"/>
      <c r="AV1852" s="44"/>
      <c r="AW1852" s="44"/>
      <c r="AX1852" s="44"/>
      <c r="AY1852" s="44"/>
      <c r="AZ1852" s="44"/>
      <c r="BA1852" s="44"/>
      <c r="BB1852" s="44"/>
      <c r="BC1852" s="44"/>
      <c r="BD1852" s="44"/>
      <c r="BE1852" s="44"/>
      <c r="BF1852" s="44"/>
      <c r="BG1852" s="44"/>
      <c r="BH1852" s="44"/>
      <c r="BI1852" s="44"/>
      <c r="BJ1852" s="44"/>
      <c r="BK1852" s="44"/>
      <c r="BL1852" s="44"/>
    </row>
    <row r="1853" spans="27:64">
      <c r="AA1853" s="44"/>
      <c r="AB1853" s="44"/>
      <c r="AC1853" s="44"/>
      <c r="AD1853" s="44"/>
      <c r="AE1853" s="44"/>
      <c r="AG1853" s="45"/>
      <c r="AN1853" s="44"/>
      <c r="AO1853" s="44"/>
      <c r="AP1853" s="44"/>
      <c r="AQ1853" s="44"/>
      <c r="AR1853" s="44"/>
      <c r="AS1853" s="44"/>
      <c r="AT1853" s="44"/>
      <c r="AU1853" s="44"/>
      <c r="AV1853" s="44"/>
      <c r="AW1853" s="19"/>
      <c r="AX1853" s="106"/>
    </row>
    <row r="1854" spans="27:64">
      <c r="AA1854" s="44"/>
      <c r="AB1854" s="44"/>
      <c r="AC1854" s="44"/>
      <c r="AD1854" s="44"/>
      <c r="AE1854" s="44"/>
      <c r="AG1854" s="45"/>
      <c r="AN1854" s="44"/>
      <c r="AO1854" s="44"/>
      <c r="AP1854" s="44"/>
      <c r="AQ1854" s="44"/>
      <c r="AR1854" s="44"/>
      <c r="AS1854" s="44"/>
      <c r="AT1854" s="44"/>
      <c r="AU1854" s="44"/>
    </row>
    <row r="1855" spans="27:64">
      <c r="AA1855" s="44"/>
      <c r="AB1855" s="44"/>
      <c r="AC1855" s="44"/>
      <c r="AD1855" s="44"/>
      <c r="AE1855" s="44"/>
      <c r="AG1855" s="45"/>
      <c r="AN1855" s="44"/>
      <c r="AO1855" s="44"/>
      <c r="AP1855" s="44"/>
      <c r="AQ1855" s="44"/>
      <c r="AR1855" s="44"/>
      <c r="AS1855" s="44"/>
      <c r="AT1855" s="44"/>
      <c r="AU1855" s="44"/>
    </row>
    <row r="1856" spans="27:64">
      <c r="AA1856" s="44"/>
      <c r="AB1856" s="44"/>
      <c r="AC1856" s="44"/>
      <c r="AD1856" s="44"/>
      <c r="AE1856" s="44"/>
      <c r="AG1856" s="45"/>
      <c r="AN1856" s="44"/>
      <c r="AO1856" s="44"/>
      <c r="AP1856" s="44"/>
      <c r="AQ1856" s="44"/>
      <c r="AR1856" s="44"/>
      <c r="AS1856" s="44"/>
      <c r="AT1856" s="44"/>
      <c r="AU1856" s="44"/>
    </row>
    <row r="1857" spans="27:47">
      <c r="AA1857" s="44"/>
      <c r="AB1857" s="44"/>
      <c r="AC1857" s="44"/>
      <c r="AD1857" s="44"/>
      <c r="AE1857" s="44"/>
      <c r="AG1857" s="45"/>
      <c r="AN1857" s="44"/>
      <c r="AO1857" s="44"/>
      <c r="AP1857" s="44"/>
      <c r="AQ1857" s="44"/>
      <c r="AR1857" s="44"/>
      <c r="AS1857" s="44"/>
      <c r="AT1857" s="44"/>
      <c r="AU1857" s="44"/>
    </row>
    <row r="1858" spans="27:47">
      <c r="AA1858" s="44"/>
      <c r="AB1858" s="44"/>
      <c r="AC1858" s="44"/>
      <c r="AD1858" s="44"/>
      <c r="AE1858" s="44"/>
      <c r="AG1858" s="45"/>
      <c r="AN1858" s="44"/>
      <c r="AO1858" s="44"/>
      <c r="AP1858" s="44"/>
      <c r="AQ1858" s="44"/>
      <c r="AR1858" s="44"/>
      <c r="AS1858" s="44"/>
      <c r="AT1858" s="44"/>
      <c r="AU1858" s="44"/>
    </row>
    <row r="1859" spans="27:47">
      <c r="AA1859" s="44"/>
      <c r="AB1859" s="44"/>
      <c r="AC1859" s="44"/>
      <c r="AD1859" s="44"/>
      <c r="AE1859" s="44"/>
      <c r="AG1859" s="45"/>
      <c r="AN1859" s="44"/>
      <c r="AO1859" s="44"/>
      <c r="AP1859" s="44"/>
      <c r="AQ1859" s="44"/>
      <c r="AR1859" s="44"/>
      <c r="AS1859" s="44"/>
      <c r="AT1859" s="44"/>
      <c r="AU1859" s="44"/>
    </row>
    <row r="1860" spans="27:47">
      <c r="AA1860" s="44"/>
      <c r="AB1860" s="44"/>
      <c r="AC1860" s="44"/>
      <c r="AD1860" s="44"/>
      <c r="AE1860" s="44"/>
      <c r="AG1860" s="45"/>
      <c r="AN1860" s="44"/>
      <c r="AO1860" s="44"/>
      <c r="AP1860" s="44"/>
      <c r="AQ1860" s="44"/>
      <c r="AR1860" s="44"/>
      <c r="AS1860" s="44"/>
      <c r="AT1860" s="44"/>
      <c r="AU1860" s="44"/>
    </row>
    <row r="1861" spans="27:47">
      <c r="AA1861" s="44"/>
      <c r="AB1861" s="44"/>
      <c r="AC1861" s="44"/>
      <c r="AD1861" s="44"/>
      <c r="AE1861" s="44"/>
      <c r="AG1861" s="45"/>
      <c r="AN1861" s="44"/>
      <c r="AO1861" s="44"/>
      <c r="AP1861" s="44"/>
      <c r="AQ1861" s="44"/>
      <c r="AR1861" s="44"/>
      <c r="AS1861" s="44"/>
      <c r="AT1861" s="44"/>
      <c r="AU1861" s="44"/>
    </row>
    <row r="1862" spans="27:47">
      <c r="AA1862" s="44"/>
      <c r="AB1862" s="44"/>
      <c r="AC1862" s="44"/>
      <c r="AD1862" s="44"/>
      <c r="AE1862" s="44"/>
      <c r="AG1862" s="45"/>
      <c r="AN1862" s="44"/>
      <c r="AO1862" s="44"/>
      <c r="AP1862" s="44"/>
      <c r="AQ1862" s="44"/>
      <c r="AR1862" s="44"/>
      <c r="AS1862" s="44"/>
      <c r="AT1862" s="44"/>
      <c r="AU1862" s="44"/>
    </row>
    <row r="1863" spans="27:47">
      <c r="AA1863" s="44"/>
      <c r="AB1863" s="44"/>
      <c r="AC1863" s="44"/>
      <c r="AD1863" s="44"/>
      <c r="AE1863" s="44"/>
      <c r="AG1863" s="45"/>
      <c r="AN1863" s="44"/>
      <c r="AO1863" s="44"/>
      <c r="AP1863" s="44"/>
      <c r="AQ1863" s="44"/>
      <c r="AR1863" s="44"/>
      <c r="AS1863" s="44"/>
      <c r="AT1863" s="44"/>
      <c r="AU1863" s="44"/>
    </row>
    <row r="1864" spans="27:47">
      <c r="AA1864" s="44"/>
      <c r="AB1864" s="44"/>
      <c r="AC1864" s="44"/>
      <c r="AD1864" s="44"/>
      <c r="AE1864" s="44"/>
      <c r="AG1864" s="45"/>
      <c r="AN1864" s="44"/>
      <c r="AO1864" s="44"/>
      <c r="AP1864" s="44"/>
      <c r="AQ1864" s="44"/>
      <c r="AR1864" s="44"/>
      <c r="AS1864" s="44"/>
      <c r="AT1864" s="44"/>
      <c r="AU1864" s="44"/>
    </row>
    <row r="1865" spans="27:47">
      <c r="AA1865" s="44"/>
      <c r="AB1865" s="44"/>
      <c r="AC1865" s="44"/>
      <c r="AD1865" s="44"/>
      <c r="AE1865" s="44"/>
      <c r="AG1865" s="45"/>
      <c r="AN1865" s="44"/>
      <c r="AO1865" s="44"/>
      <c r="AP1865" s="44"/>
      <c r="AQ1865" s="44"/>
      <c r="AR1865" s="44"/>
      <c r="AS1865" s="44"/>
      <c r="AT1865" s="44"/>
      <c r="AU1865" s="44"/>
    </row>
    <row r="1866" spans="27:47">
      <c r="AA1866" s="44"/>
      <c r="AB1866" s="44"/>
      <c r="AC1866" s="44"/>
      <c r="AD1866" s="44"/>
      <c r="AE1866" s="44"/>
      <c r="AG1866" s="45"/>
      <c r="AN1866" s="44"/>
      <c r="AO1866" s="44"/>
      <c r="AP1866" s="44"/>
      <c r="AQ1866" s="44"/>
      <c r="AR1866" s="44"/>
      <c r="AS1866" s="44"/>
      <c r="AT1866" s="44"/>
      <c r="AU1866" s="44"/>
    </row>
    <row r="1867" spans="27:47">
      <c r="AA1867" s="44"/>
      <c r="AB1867" s="44"/>
      <c r="AC1867" s="44"/>
      <c r="AD1867" s="44"/>
      <c r="AE1867" s="44"/>
      <c r="AG1867" s="45"/>
      <c r="AN1867" s="44"/>
      <c r="AO1867" s="44"/>
      <c r="AP1867" s="44"/>
      <c r="AQ1867" s="44"/>
      <c r="AR1867" s="44"/>
      <c r="AS1867" s="44"/>
      <c r="AT1867" s="44"/>
      <c r="AU1867" s="44"/>
    </row>
    <row r="1868" spans="27:47">
      <c r="AA1868" s="44"/>
      <c r="AB1868" s="44"/>
      <c r="AC1868" s="44"/>
      <c r="AD1868" s="44"/>
      <c r="AE1868" s="44"/>
      <c r="AG1868" s="45"/>
      <c r="AN1868" s="44"/>
      <c r="AO1868" s="44"/>
      <c r="AP1868" s="44"/>
      <c r="AQ1868" s="44"/>
      <c r="AR1868" s="44"/>
      <c r="AS1868" s="44"/>
      <c r="AT1868" s="44"/>
      <c r="AU1868" s="44"/>
    </row>
    <row r="1869" spans="27:47">
      <c r="AA1869" s="44"/>
      <c r="AB1869" s="44"/>
      <c r="AC1869" s="44"/>
      <c r="AD1869" s="44"/>
      <c r="AE1869" s="44"/>
      <c r="AG1869" s="45"/>
      <c r="AN1869" s="44"/>
      <c r="AO1869" s="44"/>
      <c r="AP1869" s="44"/>
      <c r="AQ1869" s="44"/>
      <c r="AR1869" s="44"/>
      <c r="AS1869" s="44"/>
      <c r="AT1869" s="44"/>
      <c r="AU1869" s="44"/>
    </row>
    <row r="1870" spans="27:47">
      <c r="AA1870" s="44"/>
      <c r="AB1870" s="44"/>
      <c r="AC1870" s="44"/>
      <c r="AD1870" s="44"/>
      <c r="AE1870" s="44"/>
      <c r="AG1870" s="45"/>
      <c r="AN1870" s="44"/>
      <c r="AO1870" s="44"/>
      <c r="AP1870" s="44"/>
      <c r="AQ1870" s="44"/>
      <c r="AR1870" s="44"/>
      <c r="AS1870" s="44"/>
      <c r="AT1870" s="44"/>
      <c r="AU1870" s="44"/>
    </row>
    <row r="1871" spans="27:47">
      <c r="AA1871" s="44"/>
      <c r="AB1871" s="44"/>
      <c r="AC1871" s="44"/>
      <c r="AD1871" s="44"/>
      <c r="AE1871" s="44"/>
      <c r="AG1871" s="45"/>
      <c r="AN1871" s="44"/>
      <c r="AO1871" s="44"/>
      <c r="AP1871" s="44"/>
      <c r="AQ1871" s="44"/>
      <c r="AR1871" s="44"/>
      <c r="AS1871" s="44"/>
      <c r="AT1871" s="44"/>
      <c r="AU1871" s="44"/>
    </row>
    <row r="1872" spans="27:47">
      <c r="AA1872" s="44"/>
      <c r="AB1872" s="44"/>
      <c r="AC1872" s="44"/>
      <c r="AD1872" s="44"/>
      <c r="AE1872" s="44"/>
      <c r="AG1872" s="45"/>
      <c r="AN1872" s="44"/>
      <c r="AO1872" s="44"/>
      <c r="AP1872" s="44"/>
      <c r="AQ1872" s="44"/>
      <c r="AR1872" s="44"/>
      <c r="AS1872" s="44"/>
      <c r="AT1872" s="44"/>
      <c r="AU1872" s="44"/>
    </row>
    <row r="1873" spans="27:47">
      <c r="AA1873" s="44"/>
      <c r="AB1873" s="44"/>
      <c r="AC1873" s="44"/>
      <c r="AD1873" s="44"/>
      <c r="AE1873" s="44"/>
      <c r="AG1873" s="45"/>
      <c r="AN1873" s="44"/>
      <c r="AO1873" s="44"/>
      <c r="AP1873" s="44"/>
      <c r="AQ1873" s="44"/>
      <c r="AR1873" s="44"/>
      <c r="AS1873" s="44"/>
      <c r="AT1873" s="44"/>
      <c r="AU1873" s="44"/>
    </row>
    <row r="1874" spans="27:47">
      <c r="AA1874" s="44"/>
      <c r="AB1874" s="44"/>
      <c r="AC1874" s="44"/>
      <c r="AD1874" s="44"/>
      <c r="AE1874" s="44"/>
      <c r="AG1874" s="45"/>
      <c r="AN1874" s="44"/>
      <c r="AO1874" s="44"/>
      <c r="AP1874" s="44"/>
      <c r="AQ1874" s="44"/>
      <c r="AR1874" s="44"/>
      <c r="AS1874" s="44"/>
      <c r="AT1874" s="44"/>
      <c r="AU1874" s="44"/>
    </row>
    <row r="1875" spans="27:47">
      <c r="AA1875" s="44"/>
      <c r="AB1875" s="44"/>
      <c r="AC1875" s="44"/>
      <c r="AD1875" s="44"/>
      <c r="AE1875" s="44"/>
      <c r="AG1875" s="45"/>
      <c r="AN1875" s="44"/>
      <c r="AO1875" s="44"/>
      <c r="AP1875" s="44"/>
      <c r="AQ1875" s="44"/>
      <c r="AR1875" s="44"/>
      <c r="AS1875" s="44"/>
      <c r="AT1875" s="44"/>
      <c r="AU1875" s="44"/>
    </row>
    <row r="1876" spans="27:47">
      <c r="AA1876" s="44"/>
      <c r="AB1876" s="44"/>
      <c r="AC1876" s="44"/>
      <c r="AD1876" s="44"/>
      <c r="AE1876" s="44"/>
      <c r="AG1876" s="45"/>
      <c r="AN1876" s="44"/>
      <c r="AO1876" s="44"/>
      <c r="AP1876" s="44"/>
      <c r="AQ1876" s="44"/>
      <c r="AR1876" s="44"/>
      <c r="AS1876" s="44"/>
      <c r="AT1876" s="44"/>
      <c r="AU1876" s="44"/>
    </row>
    <row r="1877" spans="27:47">
      <c r="AA1877" s="44"/>
      <c r="AB1877" s="44"/>
      <c r="AC1877" s="44"/>
      <c r="AD1877" s="44"/>
      <c r="AE1877" s="44"/>
      <c r="AG1877" s="45"/>
      <c r="AN1877" s="44"/>
      <c r="AO1877" s="44"/>
      <c r="AP1877" s="44"/>
      <c r="AQ1877" s="44"/>
      <c r="AR1877" s="44"/>
      <c r="AS1877" s="44"/>
      <c r="AT1877" s="44"/>
      <c r="AU1877" s="44"/>
    </row>
    <row r="1878" spans="27:47">
      <c r="AA1878" s="44"/>
      <c r="AB1878" s="44"/>
      <c r="AC1878" s="44"/>
      <c r="AD1878" s="44"/>
      <c r="AE1878" s="44"/>
      <c r="AG1878" s="45"/>
      <c r="AN1878" s="44"/>
      <c r="AO1878" s="44"/>
      <c r="AP1878" s="44"/>
      <c r="AQ1878" s="44"/>
      <c r="AR1878" s="44"/>
      <c r="AS1878" s="44"/>
      <c r="AT1878" s="44"/>
      <c r="AU1878" s="44"/>
    </row>
    <row r="1879" spans="27:47">
      <c r="AA1879" s="44"/>
      <c r="AB1879" s="44"/>
      <c r="AC1879" s="44"/>
      <c r="AD1879" s="44"/>
      <c r="AE1879" s="44"/>
      <c r="AG1879" s="45"/>
      <c r="AN1879" s="44"/>
      <c r="AO1879" s="44"/>
      <c r="AP1879" s="44"/>
      <c r="AQ1879" s="44"/>
      <c r="AR1879" s="44"/>
      <c r="AS1879" s="44"/>
      <c r="AT1879" s="44"/>
      <c r="AU1879" s="44"/>
    </row>
    <row r="1880" spans="27:47">
      <c r="AA1880" s="44"/>
      <c r="AB1880" s="44"/>
      <c r="AC1880" s="44"/>
      <c r="AD1880" s="44"/>
      <c r="AE1880" s="44"/>
      <c r="AG1880" s="45"/>
      <c r="AN1880" s="44"/>
      <c r="AO1880" s="44"/>
      <c r="AP1880" s="44"/>
      <c r="AQ1880" s="44"/>
      <c r="AR1880" s="44"/>
      <c r="AS1880" s="44"/>
      <c r="AT1880" s="44"/>
      <c r="AU1880" s="44"/>
    </row>
    <row r="1881" spans="27:47">
      <c r="AA1881" s="44"/>
      <c r="AB1881" s="44"/>
      <c r="AC1881" s="44"/>
      <c r="AD1881" s="44"/>
      <c r="AE1881" s="44"/>
      <c r="AG1881" s="45"/>
      <c r="AN1881" s="44"/>
      <c r="AO1881" s="44"/>
      <c r="AP1881" s="44"/>
      <c r="AQ1881" s="44"/>
      <c r="AR1881" s="44"/>
      <c r="AS1881" s="44"/>
      <c r="AT1881" s="44"/>
      <c r="AU1881" s="44"/>
    </row>
    <row r="1882" spans="27:47">
      <c r="AA1882" s="44"/>
      <c r="AB1882" s="44"/>
      <c r="AC1882" s="44"/>
      <c r="AD1882" s="44"/>
      <c r="AE1882" s="44"/>
      <c r="AG1882" s="45"/>
      <c r="AN1882" s="44"/>
      <c r="AO1882" s="44"/>
      <c r="AP1882" s="44"/>
      <c r="AQ1882" s="44"/>
      <c r="AR1882" s="44"/>
      <c r="AS1882" s="44"/>
      <c r="AT1882" s="44"/>
      <c r="AU1882" s="44"/>
    </row>
    <row r="1883" spans="27:47">
      <c r="AA1883" s="44"/>
      <c r="AB1883" s="44"/>
      <c r="AC1883" s="44"/>
      <c r="AD1883" s="44"/>
      <c r="AE1883" s="44"/>
      <c r="AG1883" s="45"/>
      <c r="AN1883" s="44"/>
      <c r="AO1883" s="44"/>
      <c r="AP1883" s="44"/>
      <c r="AQ1883" s="44"/>
      <c r="AR1883" s="44"/>
      <c r="AS1883" s="44"/>
      <c r="AT1883" s="44"/>
      <c r="AU1883" s="44"/>
    </row>
    <row r="1884" spans="27:47">
      <c r="AA1884" s="44"/>
      <c r="AB1884" s="44"/>
      <c r="AC1884" s="44"/>
      <c r="AD1884" s="44"/>
      <c r="AE1884" s="44"/>
      <c r="AG1884" s="45"/>
      <c r="AN1884" s="44"/>
      <c r="AO1884" s="44"/>
      <c r="AP1884" s="44"/>
      <c r="AQ1884" s="44"/>
      <c r="AR1884" s="44"/>
      <c r="AS1884" s="44"/>
      <c r="AT1884" s="44"/>
      <c r="AU1884" s="44"/>
    </row>
    <row r="1885" spans="27:47">
      <c r="AA1885" s="44"/>
      <c r="AB1885" s="44"/>
      <c r="AC1885" s="44"/>
      <c r="AD1885" s="44"/>
      <c r="AE1885" s="44"/>
      <c r="AG1885" s="45"/>
      <c r="AN1885" s="44"/>
      <c r="AO1885" s="44"/>
      <c r="AP1885" s="44"/>
      <c r="AQ1885" s="44"/>
      <c r="AR1885" s="44"/>
      <c r="AS1885" s="44"/>
      <c r="AT1885" s="44"/>
      <c r="AU1885" s="44"/>
    </row>
    <row r="1886" spans="27:47">
      <c r="AA1886" s="44"/>
      <c r="AB1886" s="44"/>
      <c r="AC1886" s="44"/>
      <c r="AD1886" s="44"/>
      <c r="AE1886" s="44"/>
      <c r="AG1886" s="45"/>
      <c r="AN1886" s="44"/>
      <c r="AO1886" s="44"/>
      <c r="AP1886" s="44"/>
      <c r="AQ1886" s="44"/>
      <c r="AR1886" s="44"/>
      <c r="AS1886" s="44"/>
      <c r="AT1886" s="44"/>
      <c r="AU1886" s="44"/>
    </row>
    <row r="1887" spans="27:47">
      <c r="AA1887" s="44"/>
      <c r="AB1887" s="44"/>
      <c r="AC1887" s="44"/>
      <c r="AD1887" s="44"/>
      <c r="AE1887" s="44"/>
      <c r="AG1887" s="45"/>
      <c r="AN1887" s="44"/>
      <c r="AO1887" s="44"/>
      <c r="AP1887" s="44"/>
      <c r="AQ1887" s="44"/>
      <c r="AR1887" s="44"/>
      <c r="AS1887" s="44"/>
      <c r="AT1887" s="44"/>
      <c r="AU1887" s="44"/>
    </row>
    <row r="1888" spans="27:47">
      <c r="AA1888" s="44"/>
      <c r="AB1888" s="44"/>
      <c r="AC1888" s="44"/>
      <c r="AD1888" s="44"/>
      <c r="AE1888" s="44"/>
      <c r="AG1888" s="45"/>
      <c r="AN1888" s="44"/>
      <c r="AO1888" s="44"/>
      <c r="AP1888" s="44"/>
      <c r="AQ1888" s="44"/>
      <c r="AR1888" s="44"/>
      <c r="AS1888" s="44"/>
      <c r="AT1888" s="44"/>
      <c r="AU1888" s="44"/>
    </row>
    <row r="1889" spans="27:47">
      <c r="AA1889" s="44"/>
      <c r="AB1889" s="44"/>
      <c r="AC1889" s="44"/>
      <c r="AD1889" s="44"/>
      <c r="AE1889" s="44"/>
      <c r="AG1889" s="45"/>
      <c r="AN1889" s="44"/>
      <c r="AO1889" s="44"/>
      <c r="AP1889" s="44"/>
      <c r="AQ1889" s="44"/>
      <c r="AR1889" s="44"/>
      <c r="AS1889" s="44"/>
      <c r="AT1889" s="44"/>
      <c r="AU1889" s="44"/>
    </row>
    <row r="1890" spans="27:47">
      <c r="AA1890" s="44"/>
      <c r="AB1890" s="44"/>
      <c r="AC1890" s="44"/>
      <c r="AD1890" s="44"/>
      <c r="AE1890" s="44"/>
      <c r="AG1890" s="45"/>
      <c r="AN1890" s="44"/>
      <c r="AO1890" s="44"/>
      <c r="AP1890" s="44"/>
      <c r="AQ1890" s="44"/>
      <c r="AR1890" s="44"/>
      <c r="AS1890" s="44"/>
      <c r="AT1890" s="44"/>
      <c r="AU1890" s="44"/>
    </row>
    <row r="1891" spans="27:47">
      <c r="AA1891" s="44"/>
      <c r="AB1891" s="44"/>
      <c r="AC1891" s="44"/>
      <c r="AD1891" s="44"/>
      <c r="AE1891" s="44"/>
      <c r="AG1891" s="45"/>
      <c r="AN1891" s="44"/>
      <c r="AO1891" s="44"/>
      <c r="AP1891" s="44"/>
      <c r="AQ1891" s="44"/>
      <c r="AR1891" s="44"/>
      <c r="AS1891" s="44"/>
      <c r="AT1891" s="44"/>
      <c r="AU1891" s="44"/>
    </row>
    <row r="1892" spans="27:47">
      <c r="AA1892" s="44"/>
      <c r="AB1892" s="44"/>
      <c r="AC1892" s="44"/>
      <c r="AD1892" s="44"/>
      <c r="AE1892" s="44"/>
      <c r="AG1892" s="45"/>
      <c r="AN1892" s="44"/>
      <c r="AO1892" s="44"/>
      <c r="AP1892" s="44"/>
      <c r="AQ1892" s="44"/>
      <c r="AR1892" s="44"/>
      <c r="AS1892" s="44"/>
      <c r="AT1892" s="44"/>
      <c r="AU1892" s="44"/>
    </row>
    <row r="1893" spans="27:47">
      <c r="AA1893" s="44"/>
      <c r="AB1893" s="44"/>
      <c r="AC1893" s="44"/>
      <c r="AD1893" s="44"/>
      <c r="AE1893" s="44"/>
      <c r="AG1893" s="45"/>
      <c r="AN1893" s="44"/>
      <c r="AO1893" s="44"/>
      <c r="AP1893" s="44"/>
      <c r="AQ1893" s="44"/>
      <c r="AR1893" s="44"/>
      <c r="AS1893" s="44"/>
      <c r="AT1893" s="44"/>
      <c r="AU1893" s="44"/>
    </row>
    <row r="1894" spans="27:47">
      <c r="AA1894" s="44"/>
      <c r="AB1894" s="44"/>
      <c r="AC1894" s="44"/>
      <c r="AD1894" s="44"/>
      <c r="AE1894" s="44"/>
      <c r="AG1894" s="45"/>
      <c r="AN1894" s="44"/>
      <c r="AO1894" s="44"/>
      <c r="AP1894" s="44"/>
      <c r="AQ1894" s="44"/>
      <c r="AR1894" s="44"/>
      <c r="AS1894" s="44"/>
      <c r="AT1894" s="44"/>
      <c r="AU1894" s="44"/>
    </row>
    <row r="1895" spans="27:47">
      <c r="AA1895" s="44"/>
      <c r="AB1895" s="44"/>
      <c r="AC1895" s="44"/>
      <c r="AD1895" s="44"/>
      <c r="AE1895" s="44"/>
      <c r="AG1895" s="45"/>
      <c r="AN1895" s="44"/>
      <c r="AO1895" s="44"/>
      <c r="AP1895" s="44"/>
      <c r="AQ1895" s="44"/>
      <c r="AR1895" s="44"/>
      <c r="AS1895" s="44"/>
      <c r="AT1895" s="44"/>
      <c r="AU1895" s="44"/>
    </row>
    <row r="1896" spans="27:47">
      <c r="AA1896" s="44"/>
      <c r="AB1896" s="44"/>
      <c r="AC1896" s="44"/>
      <c r="AD1896" s="44"/>
      <c r="AE1896" s="44"/>
      <c r="AG1896" s="45"/>
      <c r="AN1896" s="44"/>
      <c r="AO1896" s="44"/>
      <c r="AP1896" s="44"/>
      <c r="AQ1896" s="44"/>
      <c r="AR1896" s="44"/>
      <c r="AS1896" s="44"/>
      <c r="AT1896" s="44"/>
      <c r="AU1896" s="44"/>
    </row>
    <row r="1897" spans="27:47">
      <c r="AA1897" s="44"/>
      <c r="AB1897" s="44"/>
      <c r="AC1897" s="44"/>
      <c r="AD1897" s="44"/>
      <c r="AE1897" s="44"/>
      <c r="AG1897" s="45"/>
      <c r="AN1897" s="44"/>
      <c r="AO1897" s="44"/>
      <c r="AP1897" s="44"/>
      <c r="AQ1897" s="44"/>
      <c r="AR1897" s="44"/>
      <c r="AS1897" s="44"/>
      <c r="AT1897" s="44"/>
      <c r="AU1897" s="44"/>
    </row>
    <row r="1898" spans="27:47">
      <c r="AA1898" s="44"/>
      <c r="AB1898" s="44"/>
      <c r="AC1898" s="44"/>
      <c r="AD1898" s="44"/>
      <c r="AE1898" s="44"/>
      <c r="AG1898" s="45"/>
      <c r="AN1898" s="44"/>
      <c r="AO1898" s="44"/>
      <c r="AP1898" s="44"/>
      <c r="AQ1898" s="44"/>
      <c r="AR1898" s="44"/>
      <c r="AS1898" s="44"/>
      <c r="AT1898" s="44"/>
      <c r="AU1898" s="44"/>
    </row>
    <row r="1899" spans="27:47">
      <c r="AA1899" s="44"/>
      <c r="AB1899" s="44"/>
      <c r="AC1899" s="44"/>
      <c r="AD1899" s="44"/>
      <c r="AE1899" s="44"/>
      <c r="AG1899" s="45"/>
      <c r="AN1899" s="44"/>
      <c r="AO1899" s="44"/>
      <c r="AP1899" s="44"/>
      <c r="AQ1899" s="44"/>
      <c r="AR1899" s="44"/>
      <c r="AS1899" s="44"/>
      <c r="AT1899" s="44"/>
      <c r="AU1899" s="44"/>
    </row>
    <row r="1900" spans="27:47">
      <c r="AA1900" s="44"/>
      <c r="AB1900" s="44"/>
      <c r="AC1900" s="44"/>
      <c r="AD1900" s="44"/>
      <c r="AE1900" s="44"/>
      <c r="AG1900" s="45"/>
      <c r="AN1900" s="44"/>
      <c r="AO1900" s="44"/>
      <c r="AP1900" s="44"/>
      <c r="AQ1900" s="44"/>
      <c r="AR1900" s="44"/>
      <c r="AS1900" s="44"/>
      <c r="AT1900" s="44"/>
      <c r="AU1900" s="44"/>
    </row>
    <row r="1901" spans="27:47">
      <c r="AA1901" s="44"/>
      <c r="AB1901" s="44"/>
      <c r="AC1901" s="44"/>
      <c r="AD1901" s="44"/>
      <c r="AE1901" s="44"/>
      <c r="AG1901" s="45"/>
      <c r="AN1901" s="44"/>
      <c r="AO1901" s="44"/>
      <c r="AP1901" s="44"/>
      <c r="AQ1901" s="44"/>
      <c r="AR1901" s="44"/>
      <c r="AS1901" s="44"/>
      <c r="AT1901" s="44"/>
      <c r="AU1901" s="44"/>
    </row>
    <row r="1902" spans="27:47">
      <c r="AA1902" s="44"/>
      <c r="AB1902" s="44"/>
      <c r="AC1902" s="44"/>
      <c r="AD1902" s="44"/>
      <c r="AE1902" s="44"/>
      <c r="AG1902" s="45"/>
      <c r="AN1902" s="44"/>
      <c r="AO1902" s="44"/>
      <c r="AP1902" s="44"/>
      <c r="AQ1902" s="44"/>
      <c r="AR1902" s="44"/>
      <c r="AS1902" s="44"/>
      <c r="AT1902" s="44"/>
      <c r="AU1902" s="44"/>
    </row>
    <row r="1903" spans="27:47">
      <c r="AA1903" s="44"/>
      <c r="AB1903" s="44"/>
      <c r="AC1903" s="44"/>
      <c r="AD1903" s="44"/>
      <c r="AE1903" s="44"/>
      <c r="AG1903" s="45"/>
      <c r="AN1903" s="44"/>
      <c r="AO1903" s="44"/>
      <c r="AP1903" s="44"/>
      <c r="AQ1903" s="44"/>
      <c r="AR1903" s="44"/>
      <c r="AS1903" s="44"/>
      <c r="AT1903" s="44"/>
      <c r="AU1903" s="44"/>
    </row>
    <row r="1904" spans="27:47">
      <c r="AA1904" s="44"/>
      <c r="AB1904" s="44"/>
      <c r="AC1904" s="44"/>
      <c r="AD1904" s="44"/>
      <c r="AE1904" s="44"/>
      <c r="AG1904" s="45"/>
      <c r="AN1904" s="44"/>
      <c r="AO1904" s="44"/>
      <c r="AP1904" s="44"/>
      <c r="AQ1904" s="44"/>
      <c r="AR1904" s="44"/>
      <c r="AS1904" s="44"/>
      <c r="AT1904" s="44"/>
      <c r="AU1904" s="44"/>
    </row>
    <row r="1905" spans="27:50">
      <c r="AA1905" s="44"/>
      <c r="AB1905" s="44"/>
      <c r="AC1905" s="44"/>
      <c r="AD1905" s="44"/>
      <c r="AE1905" s="44"/>
      <c r="AG1905" s="45"/>
      <c r="AN1905" s="44"/>
      <c r="AO1905" s="44"/>
      <c r="AP1905" s="44"/>
      <c r="AQ1905" s="44"/>
      <c r="AR1905" s="44"/>
      <c r="AS1905" s="44"/>
      <c r="AT1905" s="44"/>
      <c r="AU1905" s="44"/>
    </row>
    <row r="1906" spans="27:50">
      <c r="AA1906" s="44"/>
      <c r="AB1906" s="44"/>
      <c r="AC1906" s="44"/>
      <c r="AD1906" s="44"/>
      <c r="AE1906" s="44"/>
      <c r="AG1906" s="45"/>
      <c r="AN1906" s="44"/>
      <c r="AO1906" s="44"/>
      <c r="AP1906" s="44"/>
      <c r="AQ1906" s="44"/>
      <c r="AR1906" s="44"/>
      <c r="AS1906" s="44"/>
      <c r="AT1906" s="44"/>
      <c r="AU1906" s="44"/>
    </row>
    <row r="1907" spans="27:50">
      <c r="AA1907" s="44"/>
      <c r="AB1907" s="44"/>
      <c r="AC1907" s="44"/>
      <c r="AD1907" s="44"/>
      <c r="AE1907" s="44"/>
      <c r="AG1907" s="45"/>
      <c r="AN1907" s="44"/>
      <c r="AO1907" s="44"/>
      <c r="AP1907" s="44"/>
      <c r="AQ1907" s="44"/>
      <c r="AR1907" s="44"/>
      <c r="AS1907" s="44"/>
      <c r="AT1907" s="44"/>
      <c r="AU1907" s="44"/>
    </row>
    <row r="1908" spans="27:50">
      <c r="AA1908" s="44"/>
      <c r="AB1908" s="44"/>
      <c r="AC1908" s="44"/>
      <c r="AD1908" s="44"/>
      <c r="AE1908" s="44"/>
      <c r="AG1908" s="45"/>
      <c r="AN1908" s="44"/>
      <c r="AO1908" s="44"/>
      <c r="AP1908" s="44"/>
      <c r="AQ1908" s="44"/>
      <c r="AR1908" s="44"/>
      <c r="AS1908" s="44"/>
      <c r="AT1908" s="44"/>
      <c r="AU1908" s="44"/>
    </row>
    <row r="1909" spans="27:50">
      <c r="AA1909" s="44"/>
      <c r="AB1909" s="44"/>
      <c r="AC1909" s="44"/>
      <c r="AD1909" s="44"/>
      <c r="AE1909" s="44"/>
      <c r="AG1909" s="45"/>
      <c r="AN1909" s="44"/>
      <c r="AO1909" s="44"/>
      <c r="AP1909" s="44"/>
      <c r="AQ1909" s="44"/>
      <c r="AR1909" s="44"/>
      <c r="AS1909" s="44"/>
      <c r="AT1909" s="44"/>
      <c r="AU1909" s="44"/>
    </row>
    <row r="1910" spans="27:50">
      <c r="AA1910" s="44"/>
      <c r="AB1910" s="44"/>
      <c r="AC1910" s="44"/>
      <c r="AD1910" s="44"/>
      <c r="AE1910" s="44"/>
      <c r="AG1910" s="45"/>
      <c r="AN1910" s="44"/>
      <c r="AO1910" s="44"/>
      <c r="AP1910" s="44"/>
      <c r="AQ1910" s="44"/>
      <c r="AR1910" s="44"/>
      <c r="AS1910" s="44"/>
      <c r="AT1910" s="44"/>
      <c r="AU1910" s="44"/>
    </row>
    <row r="1911" spans="27:50">
      <c r="AA1911" s="44"/>
      <c r="AB1911" s="44"/>
      <c r="AC1911" s="44"/>
      <c r="AD1911" s="44"/>
      <c r="AE1911" s="44"/>
      <c r="AG1911" s="45"/>
      <c r="AN1911" s="44"/>
      <c r="AO1911" s="44"/>
      <c r="AP1911" s="44"/>
      <c r="AQ1911" s="44"/>
      <c r="AR1911" s="44"/>
      <c r="AS1911" s="44"/>
      <c r="AT1911" s="44"/>
      <c r="AU1911" s="44"/>
    </row>
    <row r="1912" spans="27:50">
      <c r="AA1912" s="44"/>
      <c r="AB1912" s="44"/>
      <c r="AC1912" s="44"/>
      <c r="AD1912" s="44"/>
      <c r="AE1912" s="44"/>
      <c r="AG1912" s="45"/>
      <c r="AN1912" s="44"/>
      <c r="AO1912" s="44"/>
      <c r="AP1912" s="44"/>
      <c r="AQ1912" s="44"/>
      <c r="AR1912" s="44"/>
      <c r="AS1912" s="44"/>
      <c r="AT1912" s="44"/>
      <c r="AU1912" s="44"/>
    </row>
    <row r="1913" spans="27:50">
      <c r="AA1913" s="44"/>
      <c r="AB1913" s="44"/>
      <c r="AC1913" s="44"/>
      <c r="AD1913" s="44"/>
      <c r="AE1913" s="44"/>
      <c r="AG1913" s="45"/>
      <c r="AN1913" s="44"/>
      <c r="AO1913" s="44"/>
      <c r="AP1913" s="44"/>
      <c r="AQ1913" s="44"/>
      <c r="AR1913" s="44"/>
      <c r="AS1913" s="44"/>
      <c r="AT1913" s="44"/>
      <c r="AU1913" s="44"/>
    </row>
    <row r="1914" spans="27:50">
      <c r="AA1914" s="44"/>
      <c r="AB1914" s="44"/>
      <c r="AC1914" s="44"/>
      <c r="AD1914" s="44"/>
      <c r="AE1914" s="44"/>
      <c r="AG1914" s="45"/>
      <c r="AN1914" s="44"/>
      <c r="AO1914" s="44"/>
      <c r="AP1914" s="44"/>
      <c r="AQ1914" s="44"/>
      <c r="AR1914" s="44"/>
      <c r="AS1914" s="44"/>
      <c r="AT1914" s="44"/>
      <c r="AU1914" s="44"/>
    </row>
    <row r="1915" spans="27:50">
      <c r="AA1915" s="44"/>
      <c r="AB1915" s="44"/>
      <c r="AC1915" s="44"/>
      <c r="AD1915" s="44"/>
      <c r="AE1915" s="44"/>
      <c r="AG1915" s="45"/>
      <c r="AN1915" s="44"/>
      <c r="AO1915" s="44"/>
      <c r="AP1915" s="44"/>
      <c r="AQ1915" s="44"/>
      <c r="AR1915" s="44"/>
      <c r="AS1915" s="44"/>
      <c r="AT1915" s="44"/>
      <c r="AU1915" s="44"/>
    </row>
    <row r="1916" spans="27:50">
      <c r="AA1916" s="44"/>
      <c r="AB1916" s="44"/>
      <c r="AC1916" s="44"/>
      <c r="AD1916" s="44"/>
      <c r="AE1916" s="44"/>
      <c r="AG1916" s="45"/>
      <c r="AN1916" s="44"/>
      <c r="AO1916" s="44"/>
      <c r="AP1916" s="44"/>
      <c r="AQ1916" s="44"/>
      <c r="AR1916" s="44"/>
      <c r="AS1916" s="44"/>
      <c r="AT1916" s="44"/>
      <c r="AU1916" s="44"/>
      <c r="AV1916" s="44"/>
      <c r="AW1916" s="19"/>
      <c r="AX1916" s="106"/>
    </row>
    <row r="1917" spans="27:50">
      <c r="AA1917" s="44"/>
      <c r="AB1917" s="44"/>
      <c r="AC1917" s="44"/>
      <c r="AD1917" s="44"/>
      <c r="AE1917" s="44"/>
      <c r="AG1917" s="45"/>
      <c r="AN1917" s="44"/>
      <c r="AO1917" s="44"/>
      <c r="AP1917" s="44"/>
      <c r="AQ1917" s="44"/>
      <c r="AR1917" s="44"/>
      <c r="AS1917" s="44"/>
      <c r="AT1917" s="44"/>
      <c r="AU1917" s="44"/>
    </row>
    <row r="1918" spans="27:50">
      <c r="AA1918" s="44"/>
      <c r="AB1918" s="44"/>
      <c r="AC1918" s="44"/>
      <c r="AD1918" s="44"/>
      <c r="AE1918" s="44"/>
      <c r="AG1918" s="45"/>
      <c r="AN1918" s="44"/>
      <c r="AO1918" s="44"/>
      <c r="AP1918" s="44"/>
      <c r="AQ1918" s="44"/>
      <c r="AR1918" s="44"/>
      <c r="AS1918" s="44"/>
      <c r="AT1918" s="44"/>
      <c r="AU1918" s="44"/>
    </row>
    <row r="1919" spans="27:50">
      <c r="AA1919" s="44"/>
      <c r="AB1919" s="44"/>
      <c r="AC1919" s="44"/>
      <c r="AD1919" s="44"/>
      <c r="AE1919" s="44"/>
      <c r="AG1919" s="45"/>
      <c r="AN1919" s="44"/>
      <c r="AO1919" s="44"/>
      <c r="AP1919" s="44"/>
      <c r="AQ1919" s="44"/>
      <c r="AR1919" s="44"/>
      <c r="AS1919" s="44"/>
      <c r="AT1919" s="44"/>
      <c r="AU1919" s="44"/>
    </row>
    <row r="1920" spans="27:50">
      <c r="AA1920" s="44"/>
      <c r="AB1920" s="44"/>
      <c r="AC1920" s="44"/>
      <c r="AD1920" s="44"/>
      <c r="AE1920" s="44"/>
      <c r="AG1920" s="45"/>
      <c r="AN1920" s="44"/>
      <c r="AO1920" s="44"/>
      <c r="AP1920" s="44"/>
      <c r="AQ1920" s="44"/>
      <c r="AR1920" s="44"/>
      <c r="AS1920" s="44"/>
      <c r="AT1920" s="44"/>
      <c r="AU1920" s="44"/>
      <c r="AV1920" s="44"/>
      <c r="AW1920" s="19"/>
      <c r="AX1920" s="106"/>
    </row>
    <row r="1921" spans="27:50">
      <c r="AA1921" s="44"/>
      <c r="AB1921" s="44"/>
      <c r="AC1921" s="44"/>
      <c r="AD1921" s="44"/>
      <c r="AE1921" s="44"/>
      <c r="AG1921" s="45"/>
      <c r="AN1921" s="44"/>
      <c r="AO1921" s="44"/>
      <c r="AP1921" s="44"/>
      <c r="AQ1921" s="44"/>
      <c r="AR1921" s="44"/>
      <c r="AS1921" s="44"/>
      <c r="AT1921" s="44"/>
      <c r="AU1921" s="44"/>
    </row>
    <row r="1922" spans="27:50">
      <c r="AA1922" s="44"/>
      <c r="AB1922" s="44"/>
      <c r="AC1922" s="44"/>
      <c r="AD1922" s="44"/>
      <c r="AE1922" s="44"/>
      <c r="AG1922" s="45"/>
      <c r="AN1922" s="44"/>
      <c r="AO1922" s="44"/>
      <c r="AP1922" s="44"/>
      <c r="AQ1922" s="44"/>
      <c r="AR1922" s="44"/>
      <c r="AS1922" s="44"/>
      <c r="AT1922" s="44"/>
      <c r="AU1922" s="44"/>
    </row>
    <row r="1923" spans="27:50">
      <c r="AA1923" s="44"/>
      <c r="AB1923" s="44"/>
      <c r="AC1923" s="44"/>
      <c r="AD1923" s="44"/>
      <c r="AE1923" s="44"/>
      <c r="AG1923" s="45"/>
      <c r="AN1923" s="44"/>
      <c r="AO1923" s="44"/>
      <c r="AP1923" s="44"/>
      <c r="AQ1923" s="44"/>
      <c r="AR1923" s="44"/>
      <c r="AS1923" s="44"/>
      <c r="AT1923" s="44"/>
      <c r="AU1923" s="44"/>
      <c r="AV1923" s="44"/>
      <c r="AW1923" s="19"/>
      <c r="AX1923" s="106"/>
    </row>
    <row r="1924" spans="27:50">
      <c r="AA1924" s="44"/>
      <c r="AB1924" s="44"/>
      <c r="AC1924" s="44"/>
      <c r="AD1924" s="44"/>
      <c r="AE1924" s="44"/>
      <c r="AG1924" s="45"/>
      <c r="AN1924" s="44"/>
      <c r="AO1924" s="44"/>
      <c r="AP1924" s="44"/>
      <c r="AQ1924" s="44"/>
      <c r="AR1924" s="44"/>
      <c r="AS1924" s="44"/>
      <c r="AT1924" s="44"/>
      <c r="AU1924" s="44"/>
    </row>
    <row r="1925" spans="27:50">
      <c r="AA1925" s="44"/>
      <c r="AB1925" s="44"/>
      <c r="AC1925" s="44"/>
      <c r="AD1925" s="44"/>
      <c r="AE1925" s="44"/>
      <c r="AG1925" s="45"/>
      <c r="AN1925" s="44"/>
      <c r="AO1925" s="44"/>
      <c r="AP1925" s="44"/>
      <c r="AQ1925" s="44"/>
      <c r="AR1925" s="44"/>
      <c r="AS1925" s="44"/>
      <c r="AT1925" s="44"/>
      <c r="AU1925" s="44"/>
    </row>
    <row r="1926" spans="27:50">
      <c r="AA1926" s="44"/>
      <c r="AB1926" s="44"/>
      <c r="AC1926" s="44"/>
      <c r="AD1926" s="44"/>
      <c r="AE1926" s="44"/>
      <c r="AG1926" s="45"/>
      <c r="AN1926" s="44"/>
      <c r="AO1926" s="44"/>
      <c r="AP1926" s="44"/>
      <c r="AQ1926" s="44"/>
      <c r="AR1926" s="44"/>
      <c r="AS1926" s="44"/>
      <c r="AT1926" s="44"/>
      <c r="AU1926" s="44"/>
    </row>
    <row r="1927" spans="27:50">
      <c r="AA1927" s="44"/>
      <c r="AB1927" s="44"/>
      <c r="AC1927" s="44"/>
      <c r="AD1927" s="44"/>
      <c r="AE1927" s="44"/>
      <c r="AG1927" s="45"/>
      <c r="AN1927" s="44"/>
      <c r="AO1927" s="44"/>
      <c r="AP1927" s="44"/>
      <c r="AQ1927" s="44"/>
      <c r="AR1927" s="44"/>
      <c r="AS1927" s="44"/>
      <c r="AT1927" s="44"/>
      <c r="AU1927" s="44"/>
    </row>
    <row r="1928" spans="27:50">
      <c r="AA1928" s="44"/>
      <c r="AB1928" s="44"/>
      <c r="AC1928" s="44"/>
      <c r="AD1928" s="44"/>
      <c r="AE1928" s="44"/>
      <c r="AG1928" s="45"/>
      <c r="AN1928" s="44"/>
      <c r="AO1928" s="44"/>
      <c r="AP1928" s="44"/>
      <c r="AQ1928" s="44"/>
      <c r="AR1928" s="44"/>
      <c r="AS1928" s="44"/>
      <c r="AT1928" s="44"/>
      <c r="AU1928" s="44"/>
    </row>
    <row r="1929" spans="27:50">
      <c r="AA1929" s="44"/>
      <c r="AB1929" s="44"/>
      <c r="AC1929" s="44"/>
      <c r="AD1929" s="44"/>
      <c r="AE1929" s="44"/>
      <c r="AG1929" s="45"/>
      <c r="AN1929" s="44"/>
      <c r="AO1929" s="44"/>
      <c r="AP1929" s="44"/>
      <c r="AQ1929" s="44"/>
      <c r="AR1929" s="44"/>
      <c r="AS1929" s="44"/>
      <c r="AT1929" s="44"/>
      <c r="AU1929" s="44"/>
    </row>
    <row r="1930" spans="27:50">
      <c r="AA1930" s="44"/>
      <c r="AB1930" s="44"/>
      <c r="AC1930" s="44"/>
      <c r="AD1930" s="44"/>
      <c r="AE1930" s="44"/>
      <c r="AG1930" s="45"/>
      <c r="AN1930" s="44"/>
      <c r="AO1930" s="44"/>
      <c r="AP1930" s="44"/>
      <c r="AQ1930" s="44"/>
      <c r="AR1930" s="44"/>
      <c r="AS1930" s="44"/>
      <c r="AT1930" s="44"/>
      <c r="AU1930" s="44"/>
    </row>
    <row r="1931" spans="27:50">
      <c r="AA1931" s="44"/>
      <c r="AB1931" s="44"/>
      <c r="AC1931" s="44"/>
      <c r="AD1931" s="44"/>
      <c r="AE1931" s="44"/>
      <c r="AG1931" s="45"/>
      <c r="AN1931" s="44"/>
      <c r="AO1931" s="44"/>
      <c r="AP1931" s="44"/>
      <c r="AQ1931" s="44"/>
      <c r="AR1931" s="44"/>
      <c r="AS1931" s="44"/>
      <c r="AT1931" s="44"/>
      <c r="AU1931" s="44"/>
    </row>
    <row r="1932" spans="27:50">
      <c r="AA1932" s="44"/>
      <c r="AB1932" s="44"/>
      <c r="AC1932" s="44"/>
      <c r="AD1932" s="44"/>
      <c r="AE1932" s="44"/>
      <c r="AG1932" s="45"/>
      <c r="AN1932" s="44"/>
      <c r="AO1932" s="44"/>
      <c r="AP1932" s="44"/>
      <c r="AQ1932" s="44"/>
      <c r="AR1932" s="44"/>
      <c r="AS1932" s="44"/>
      <c r="AT1932" s="44"/>
      <c r="AU1932" s="44"/>
    </row>
    <row r="1933" spans="27:50">
      <c r="AA1933" s="44"/>
      <c r="AB1933" s="44"/>
      <c r="AC1933" s="44"/>
      <c r="AD1933" s="44"/>
      <c r="AE1933" s="44"/>
      <c r="AG1933" s="45"/>
      <c r="AN1933" s="44"/>
      <c r="AO1933" s="44"/>
      <c r="AP1933" s="44"/>
      <c r="AQ1933" s="44"/>
      <c r="AR1933" s="44"/>
      <c r="AS1933" s="44"/>
      <c r="AT1933" s="44"/>
      <c r="AU1933" s="44"/>
    </row>
    <row r="1934" spans="27:50">
      <c r="AA1934" s="44"/>
      <c r="AB1934" s="44"/>
      <c r="AC1934" s="44"/>
      <c r="AD1934" s="44"/>
      <c r="AE1934" s="44"/>
      <c r="AG1934" s="45"/>
      <c r="AN1934" s="44"/>
      <c r="AO1934" s="44"/>
      <c r="AP1934" s="44"/>
      <c r="AQ1934" s="44"/>
      <c r="AR1934" s="44"/>
      <c r="AS1934" s="44"/>
      <c r="AT1934" s="44"/>
      <c r="AU1934" s="44"/>
    </row>
    <row r="1935" spans="27:50">
      <c r="AA1935" s="44"/>
      <c r="AB1935" s="44"/>
      <c r="AC1935" s="44"/>
      <c r="AD1935" s="44"/>
      <c r="AE1935" s="44"/>
      <c r="AG1935" s="45"/>
      <c r="AN1935" s="44"/>
      <c r="AO1935" s="44"/>
      <c r="AP1935" s="44"/>
      <c r="AQ1935" s="44"/>
      <c r="AR1935" s="44"/>
      <c r="AS1935" s="44"/>
      <c r="AT1935" s="44"/>
      <c r="AU1935" s="44"/>
    </row>
    <row r="1936" spans="27:50">
      <c r="AA1936" s="44"/>
      <c r="AB1936" s="44"/>
      <c r="AC1936" s="44"/>
      <c r="AD1936" s="44"/>
      <c r="AE1936" s="44"/>
      <c r="AG1936" s="45"/>
      <c r="AN1936" s="44"/>
      <c r="AO1936" s="44"/>
      <c r="AP1936" s="44"/>
      <c r="AQ1936" s="44"/>
      <c r="AR1936" s="44"/>
      <c r="AS1936" s="44"/>
      <c r="AT1936" s="44"/>
      <c r="AU1936" s="44"/>
    </row>
    <row r="1937" spans="27:47">
      <c r="AA1937" s="44"/>
      <c r="AB1937" s="44"/>
      <c r="AC1937" s="44"/>
      <c r="AD1937" s="44"/>
      <c r="AE1937" s="44"/>
      <c r="AG1937" s="45"/>
      <c r="AN1937" s="44"/>
      <c r="AO1937" s="44"/>
      <c r="AP1937" s="44"/>
      <c r="AQ1937" s="44"/>
      <c r="AR1937" s="44"/>
      <c r="AS1937" s="44"/>
      <c r="AT1937" s="44"/>
      <c r="AU1937" s="44"/>
    </row>
    <row r="1938" spans="27:47">
      <c r="AA1938" s="44"/>
      <c r="AB1938" s="44"/>
      <c r="AC1938" s="44"/>
      <c r="AD1938" s="44"/>
      <c r="AE1938" s="44"/>
      <c r="AG1938" s="45"/>
      <c r="AN1938" s="44"/>
      <c r="AO1938" s="44"/>
      <c r="AP1938" s="44"/>
      <c r="AQ1938" s="44"/>
      <c r="AR1938" s="44"/>
      <c r="AS1938" s="44"/>
      <c r="AT1938" s="44"/>
      <c r="AU1938" s="44"/>
    </row>
    <row r="1939" spans="27:47">
      <c r="AA1939" s="44"/>
      <c r="AB1939" s="44"/>
      <c r="AC1939" s="44"/>
      <c r="AD1939" s="44"/>
      <c r="AE1939" s="44"/>
      <c r="AG1939" s="45"/>
      <c r="AN1939" s="44"/>
      <c r="AO1939" s="44"/>
      <c r="AP1939" s="44"/>
      <c r="AQ1939" s="44"/>
      <c r="AR1939" s="44"/>
      <c r="AS1939" s="44"/>
      <c r="AT1939" s="44"/>
      <c r="AU1939" s="44"/>
    </row>
    <row r="1940" spans="27:47">
      <c r="AA1940" s="44"/>
      <c r="AB1940" s="44"/>
      <c r="AC1940" s="44"/>
      <c r="AD1940" s="44"/>
      <c r="AE1940" s="44"/>
      <c r="AG1940" s="45"/>
      <c r="AN1940" s="44"/>
      <c r="AO1940" s="44"/>
      <c r="AP1940" s="44"/>
      <c r="AQ1940" s="44"/>
      <c r="AR1940" s="44"/>
      <c r="AS1940" s="44"/>
      <c r="AT1940" s="44"/>
      <c r="AU1940" s="44"/>
    </row>
    <row r="1941" spans="27:47">
      <c r="AA1941" s="44"/>
      <c r="AB1941" s="44"/>
      <c r="AC1941" s="44"/>
      <c r="AD1941" s="44"/>
      <c r="AE1941" s="44"/>
      <c r="AG1941" s="45"/>
      <c r="AN1941" s="44"/>
      <c r="AO1941" s="44"/>
      <c r="AP1941" s="44"/>
      <c r="AQ1941" s="44"/>
      <c r="AR1941" s="44"/>
      <c r="AS1941" s="44"/>
      <c r="AT1941" s="44"/>
      <c r="AU1941" s="44"/>
    </row>
    <row r="1942" spans="27:47">
      <c r="AA1942" s="44"/>
      <c r="AB1942" s="44"/>
      <c r="AC1942" s="44"/>
      <c r="AD1942" s="44"/>
      <c r="AE1942" s="44"/>
      <c r="AG1942" s="45"/>
      <c r="AN1942" s="44"/>
      <c r="AO1942" s="44"/>
      <c r="AP1942" s="44"/>
      <c r="AQ1942" s="44"/>
      <c r="AR1942" s="44"/>
      <c r="AS1942" s="44"/>
      <c r="AT1942" s="44"/>
      <c r="AU1942" s="44"/>
    </row>
    <row r="1943" spans="27:47">
      <c r="AA1943" s="44"/>
      <c r="AB1943" s="44"/>
      <c r="AC1943" s="44"/>
      <c r="AD1943" s="44"/>
      <c r="AE1943" s="44"/>
      <c r="AG1943" s="45"/>
      <c r="AN1943" s="44"/>
      <c r="AO1943" s="44"/>
      <c r="AP1943" s="44"/>
      <c r="AQ1943" s="44"/>
      <c r="AR1943" s="44"/>
      <c r="AS1943" s="44"/>
      <c r="AT1943" s="44"/>
      <c r="AU1943" s="44"/>
    </row>
    <row r="1944" spans="27:47">
      <c r="AA1944" s="44"/>
      <c r="AB1944" s="44"/>
      <c r="AC1944" s="44"/>
      <c r="AD1944" s="44"/>
      <c r="AE1944" s="44"/>
      <c r="AG1944" s="45"/>
      <c r="AN1944" s="44"/>
      <c r="AO1944" s="44"/>
      <c r="AP1944" s="44"/>
      <c r="AQ1944" s="44"/>
      <c r="AR1944" s="44"/>
      <c r="AS1944" s="44"/>
      <c r="AT1944" s="44"/>
      <c r="AU1944" s="44"/>
    </row>
    <row r="1945" spans="27:47">
      <c r="AA1945" s="44"/>
      <c r="AB1945" s="44"/>
      <c r="AC1945" s="44"/>
      <c r="AD1945" s="44"/>
      <c r="AE1945" s="44"/>
      <c r="AG1945" s="45"/>
      <c r="AN1945" s="44"/>
      <c r="AO1945" s="44"/>
      <c r="AP1945" s="44"/>
      <c r="AQ1945" s="44"/>
      <c r="AR1945" s="44"/>
      <c r="AS1945" s="44"/>
      <c r="AT1945" s="44"/>
      <c r="AU1945" s="44"/>
    </row>
    <row r="1946" spans="27:47">
      <c r="AA1946" s="44"/>
      <c r="AB1946" s="44"/>
      <c r="AC1946" s="44"/>
      <c r="AD1946" s="44"/>
      <c r="AE1946" s="44"/>
      <c r="AG1946" s="45"/>
      <c r="AN1946" s="44"/>
      <c r="AO1946" s="44"/>
      <c r="AP1946" s="44"/>
      <c r="AQ1946" s="44"/>
      <c r="AR1946" s="44"/>
      <c r="AS1946" s="44"/>
      <c r="AT1946" s="44"/>
      <c r="AU1946" s="44"/>
    </row>
    <row r="1947" spans="27:47">
      <c r="AA1947" s="44"/>
      <c r="AB1947" s="44"/>
      <c r="AC1947" s="44"/>
      <c r="AD1947" s="44"/>
      <c r="AE1947" s="44"/>
      <c r="AG1947" s="45"/>
      <c r="AN1947" s="44"/>
      <c r="AO1947" s="44"/>
      <c r="AP1947" s="44"/>
      <c r="AQ1947" s="44"/>
      <c r="AR1947" s="44"/>
      <c r="AS1947" s="44"/>
      <c r="AT1947" s="44"/>
      <c r="AU1947" s="44"/>
    </row>
    <row r="1948" spans="27:47">
      <c r="AA1948" s="44"/>
      <c r="AB1948" s="44"/>
      <c r="AC1948" s="44"/>
      <c r="AD1948" s="44"/>
      <c r="AE1948" s="44"/>
      <c r="AG1948" s="45"/>
      <c r="AN1948" s="44"/>
      <c r="AO1948" s="44"/>
      <c r="AP1948" s="44"/>
      <c r="AQ1948" s="44"/>
      <c r="AR1948" s="44"/>
      <c r="AS1948" s="44"/>
      <c r="AT1948" s="44"/>
      <c r="AU1948" s="44"/>
    </row>
    <row r="1949" spans="27:47">
      <c r="AA1949" s="44"/>
      <c r="AB1949" s="44"/>
      <c r="AC1949" s="44"/>
      <c r="AD1949" s="44"/>
      <c r="AE1949" s="44"/>
      <c r="AG1949" s="45"/>
      <c r="AN1949" s="44"/>
      <c r="AO1949" s="44"/>
      <c r="AP1949" s="44"/>
      <c r="AQ1949" s="44"/>
      <c r="AR1949" s="44"/>
      <c r="AS1949" s="44"/>
      <c r="AT1949" s="44"/>
      <c r="AU1949" s="44"/>
    </row>
    <row r="1950" spans="27:47">
      <c r="AA1950" s="44"/>
      <c r="AB1950" s="44"/>
      <c r="AC1950" s="44"/>
      <c r="AD1950" s="44"/>
      <c r="AE1950" s="44"/>
      <c r="AG1950" s="45"/>
      <c r="AN1950" s="44"/>
      <c r="AO1950" s="44"/>
      <c r="AP1950" s="44"/>
      <c r="AQ1950" s="44"/>
      <c r="AR1950" s="44"/>
      <c r="AS1950" s="44"/>
      <c r="AT1950" s="44"/>
      <c r="AU1950" s="44"/>
    </row>
    <row r="1951" spans="27:47">
      <c r="AA1951" s="44"/>
      <c r="AB1951" s="44"/>
      <c r="AC1951" s="44"/>
      <c r="AD1951" s="44"/>
      <c r="AE1951" s="44"/>
      <c r="AG1951" s="45"/>
      <c r="AN1951" s="44"/>
      <c r="AO1951" s="44"/>
      <c r="AP1951" s="44"/>
      <c r="AQ1951" s="44"/>
      <c r="AR1951" s="44"/>
      <c r="AS1951" s="44"/>
      <c r="AT1951" s="44"/>
      <c r="AU1951" s="44"/>
    </row>
    <row r="1952" spans="27:47">
      <c r="AA1952" s="44"/>
      <c r="AB1952" s="44"/>
      <c r="AC1952" s="44"/>
      <c r="AD1952" s="44"/>
      <c r="AE1952" s="44"/>
      <c r="AG1952" s="45"/>
      <c r="AN1952" s="44"/>
      <c r="AO1952" s="44"/>
      <c r="AP1952" s="44"/>
      <c r="AQ1952" s="44"/>
      <c r="AR1952" s="44"/>
      <c r="AS1952" s="44"/>
      <c r="AT1952" s="44"/>
      <c r="AU1952" s="44"/>
    </row>
    <row r="1953" spans="27:47">
      <c r="AA1953" s="44"/>
      <c r="AB1953" s="44"/>
      <c r="AC1953" s="44"/>
      <c r="AD1953" s="44"/>
      <c r="AE1953" s="44"/>
      <c r="AG1953" s="45"/>
      <c r="AN1953" s="44"/>
      <c r="AO1953" s="44"/>
      <c r="AP1953" s="44"/>
      <c r="AQ1953" s="44"/>
      <c r="AR1953" s="44"/>
      <c r="AS1953" s="44"/>
      <c r="AT1953" s="44"/>
      <c r="AU1953" s="44"/>
    </row>
    <row r="1954" spans="27:47">
      <c r="AA1954" s="44"/>
      <c r="AB1954" s="44"/>
      <c r="AC1954" s="44"/>
      <c r="AD1954" s="44"/>
      <c r="AE1954" s="44"/>
      <c r="AG1954" s="45"/>
      <c r="AN1954" s="44"/>
      <c r="AO1954" s="44"/>
      <c r="AP1954" s="44"/>
      <c r="AQ1954" s="44"/>
      <c r="AR1954" s="44"/>
      <c r="AS1954" s="44"/>
      <c r="AT1954" s="44"/>
      <c r="AU1954" s="44"/>
    </row>
    <row r="1955" spans="27:47">
      <c r="AA1955" s="44"/>
      <c r="AB1955" s="44"/>
      <c r="AC1955" s="44"/>
      <c r="AD1955" s="44"/>
      <c r="AE1955" s="44"/>
      <c r="AG1955" s="45"/>
      <c r="AN1955" s="44"/>
      <c r="AO1955" s="44"/>
      <c r="AP1955" s="44"/>
      <c r="AQ1955" s="44"/>
      <c r="AR1955" s="44"/>
      <c r="AS1955" s="44"/>
      <c r="AT1955" s="44"/>
      <c r="AU1955" s="44"/>
    </row>
    <row r="1956" spans="27:47">
      <c r="AA1956" s="44"/>
      <c r="AB1956" s="44"/>
      <c r="AC1956" s="44"/>
      <c r="AD1956" s="44"/>
      <c r="AE1956" s="44"/>
      <c r="AG1956" s="45"/>
      <c r="AN1956" s="44"/>
      <c r="AO1956" s="44"/>
      <c r="AP1956" s="44"/>
      <c r="AQ1956" s="44"/>
      <c r="AR1956" s="44"/>
      <c r="AS1956" s="44"/>
      <c r="AT1956" s="44"/>
      <c r="AU1956" s="44"/>
    </row>
    <row r="1957" spans="27:47">
      <c r="AA1957" s="44"/>
      <c r="AB1957" s="44"/>
      <c r="AC1957" s="44"/>
      <c r="AD1957" s="44"/>
      <c r="AE1957" s="44"/>
      <c r="AG1957" s="45"/>
      <c r="AN1957" s="44"/>
      <c r="AO1957" s="44"/>
      <c r="AP1957" s="44"/>
      <c r="AQ1957" s="44"/>
      <c r="AR1957" s="44"/>
      <c r="AS1957" s="44"/>
      <c r="AT1957" s="44"/>
      <c r="AU1957" s="44"/>
    </row>
    <row r="1958" spans="27:47">
      <c r="AA1958" s="44"/>
      <c r="AB1958" s="44"/>
      <c r="AC1958" s="44"/>
      <c r="AD1958" s="44"/>
      <c r="AE1958" s="44"/>
      <c r="AG1958" s="45"/>
      <c r="AN1958" s="44"/>
      <c r="AO1958" s="44"/>
      <c r="AP1958" s="44"/>
      <c r="AQ1958" s="44"/>
      <c r="AR1958" s="44"/>
      <c r="AS1958" s="44"/>
      <c r="AT1958" s="44"/>
      <c r="AU1958" s="44"/>
    </row>
    <row r="1959" spans="27:47">
      <c r="AA1959" s="44"/>
      <c r="AB1959" s="44"/>
      <c r="AC1959" s="44"/>
      <c r="AD1959" s="44"/>
      <c r="AE1959" s="44"/>
      <c r="AG1959" s="45"/>
      <c r="AN1959" s="44"/>
      <c r="AO1959" s="44"/>
      <c r="AP1959" s="44"/>
      <c r="AQ1959" s="44"/>
      <c r="AR1959" s="44"/>
      <c r="AS1959" s="44"/>
      <c r="AT1959" s="44"/>
      <c r="AU1959" s="44"/>
    </row>
    <row r="1960" spans="27:47">
      <c r="AA1960" s="44"/>
      <c r="AB1960" s="44"/>
      <c r="AC1960" s="44"/>
      <c r="AD1960" s="44"/>
      <c r="AE1960" s="44"/>
      <c r="AG1960" s="45"/>
      <c r="AN1960" s="44"/>
      <c r="AO1960" s="44"/>
      <c r="AP1960" s="44"/>
      <c r="AQ1960" s="44"/>
      <c r="AR1960" s="44"/>
      <c r="AS1960" s="44"/>
      <c r="AT1960" s="44"/>
      <c r="AU1960" s="44"/>
    </row>
    <row r="1961" spans="27:47">
      <c r="AA1961" s="44"/>
      <c r="AB1961" s="44"/>
      <c r="AC1961" s="44"/>
      <c r="AD1961" s="44"/>
      <c r="AE1961" s="44"/>
      <c r="AG1961" s="45"/>
      <c r="AN1961" s="44"/>
      <c r="AO1961" s="44"/>
      <c r="AP1961" s="44"/>
      <c r="AQ1961" s="44"/>
      <c r="AR1961" s="44"/>
      <c r="AS1961" s="44"/>
      <c r="AT1961" s="44"/>
      <c r="AU1961" s="44"/>
    </row>
    <row r="1962" spans="27:47">
      <c r="AA1962" s="44"/>
      <c r="AB1962" s="44"/>
      <c r="AC1962" s="44"/>
      <c r="AD1962" s="44"/>
      <c r="AE1962" s="44"/>
      <c r="AG1962" s="45"/>
      <c r="AN1962" s="44"/>
      <c r="AO1962" s="44"/>
      <c r="AP1962" s="44"/>
      <c r="AQ1962" s="44"/>
      <c r="AR1962" s="44"/>
      <c r="AS1962" s="44"/>
      <c r="AT1962" s="44"/>
      <c r="AU1962" s="44"/>
    </row>
    <row r="1963" spans="27:47">
      <c r="AA1963" s="44"/>
      <c r="AB1963" s="44"/>
      <c r="AC1963" s="44"/>
      <c r="AD1963" s="44"/>
      <c r="AE1963" s="44"/>
      <c r="AG1963" s="45"/>
      <c r="AN1963" s="44"/>
      <c r="AO1963" s="44"/>
      <c r="AP1963" s="44"/>
      <c r="AQ1963" s="44"/>
      <c r="AR1963" s="44"/>
      <c r="AS1963" s="44"/>
      <c r="AT1963" s="44"/>
      <c r="AU1963" s="44"/>
    </row>
    <row r="1964" spans="27:47">
      <c r="AA1964" s="44"/>
      <c r="AB1964" s="44"/>
      <c r="AC1964" s="44"/>
      <c r="AD1964" s="44"/>
      <c r="AE1964" s="44"/>
      <c r="AG1964" s="45"/>
      <c r="AN1964" s="44"/>
      <c r="AO1964" s="44"/>
      <c r="AP1964" s="44"/>
      <c r="AQ1964" s="44"/>
      <c r="AR1964" s="44"/>
      <c r="AS1964" s="44"/>
      <c r="AT1964" s="44"/>
      <c r="AU1964" s="44"/>
    </row>
    <row r="1965" spans="27:47">
      <c r="AA1965" s="44"/>
      <c r="AB1965" s="44"/>
      <c r="AC1965" s="44"/>
      <c r="AD1965" s="44"/>
      <c r="AE1965" s="44"/>
      <c r="AG1965" s="45"/>
      <c r="AN1965" s="44"/>
      <c r="AO1965" s="44"/>
      <c r="AP1965" s="44"/>
      <c r="AQ1965" s="44"/>
      <c r="AR1965" s="44"/>
      <c r="AS1965" s="44"/>
      <c r="AT1965" s="44"/>
      <c r="AU1965" s="44"/>
    </row>
    <row r="1966" spans="27:47">
      <c r="AA1966" s="44"/>
      <c r="AB1966" s="44"/>
      <c r="AC1966" s="44"/>
      <c r="AD1966" s="44"/>
      <c r="AE1966" s="44"/>
      <c r="AG1966" s="45"/>
      <c r="AN1966" s="44"/>
      <c r="AO1966" s="44"/>
      <c r="AP1966" s="44"/>
      <c r="AQ1966" s="44"/>
      <c r="AR1966" s="44"/>
      <c r="AS1966" s="44"/>
      <c r="AT1966" s="44"/>
      <c r="AU1966" s="44"/>
    </row>
    <row r="1967" spans="27:47">
      <c r="AA1967" s="44"/>
      <c r="AB1967" s="44"/>
      <c r="AC1967" s="44"/>
      <c r="AD1967" s="44"/>
      <c r="AE1967" s="44"/>
      <c r="AG1967" s="45"/>
      <c r="AN1967" s="44"/>
      <c r="AO1967" s="44"/>
      <c r="AP1967" s="44"/>
      <c r="AQ1967" s="44"/>
      <c r="AR1967" s="44"/>
      <c r="AS1967" s="44"/>
      <c r="AT1967" s="44"/>
      <c r="AU1967" s="44"/>
    </row>
    <row r="1968" spans="27:47">
      <c r="AA1968" s="44"/>
      <c r="AB1968" s="44"/>
      <c r="AC1968" s="44"/>
      <c r="AD1968" s="44"/>
      <c r="AE1968" s="44"/>
      <c r="AG1968" s="45"/>
      <c r="AN1968" s="44"/>
      <c r="AO1968" s="44"/>
      <c r="AP1968" s="44"/>
      <c r="AQ1968" s="44"/>
      <c r="AR1968" s="44"/>
      <c r="AS1968" s="44"/>
      <c r="AT1968" s="44"/>
      <c r="AU1968" s="44"/>
    </row>
    <row r="1969" spans="27:47">
      <c r="AA1969" s="44"/>
      <c r="AB1969" s="44"/>
      <c r="AC1969" s="44"/>
      <c r="AD1969" s="44"/>
      <c r="AE1969" s="44"/>
      <c r="AG1969" s="45"/>
      <c r="AN1969" s="44"/>
      <c r="AO1969" s="44"/>
      <c r="AP1969" s="44"/>
      <c r="AQ1969" s="44"/>
      <c r="AR1969" s="44"/>
      <c r="AS1969" s="44"/>
      <c r="AT1969" s="44"/>
      <c r="AU1969" s="44"/>
    </row>
    <row r="1970" spans="27:47">
      <c r="AA1970" s="44"/>
      <c r="AB1970" s="44"/>
      <c r="AC1970" s="44"/>
      <c r="AD1970" s="44"/>
      <c r="AE1970" s="44"/>
      <c r="AG1970" s="45"/>
      <c r="AN1970" s="44"/>
      <c r="AO1970" s="44"/>
      <c r="AP1970" s="44"/>
      <c r="AQ1970" s="44"/>
      <c r="AR1970" s="44"/>
      <c r="AS1970" s="44"/>
      <c r="AT1970" s="44"/>
      <c r="AU1970" s="44"/>
    </row>
    <row r="1971" spans="27:47">
      <c r="AA1971" s="44"/>
      <c r="AB1971" s="44"/>
      <c r="AC1971" s="44"/>
      <c r="AD1971" s="44"/>
      <c r="AE1971" s="44"/>
      <c r="AG1971" s="45"/>
      <c r="AN1971" s="44"/>
      <c r="AO1971" s="44"/>
      <c r="AP1971" s="44"/>
      <c r="AQ1971" s="44"/>
      <c r="AR1971" s="44"/>
      <c r="AS1971" s="44"/>
      <c r="AT1971" s="44"/>
      <c r="AU1971" s="44"/>
    </row>
    <row r="1972" spans="27:47">
      <c r="AA1972" s="44"/>
      <c r="AB1972" s="44"/>
      <c r="AC1972" s="44"/>
      <c r="AD1972" s="44"/>
      <c r="AE1972" s="44"/>
      <c r="AG1972" s="45"/>
      <c r="AN1972" s="44"/>
      <c r="AO1972" s="44"/>
      <c r="AP1972" s="44"/>
      <c r="AQ1972" s="44"/>
      <c r="AR1972" s="44"/>
      <c r="AS1972" s="44"/>
      <c r="AT1972" s="44"/>
      <c r="AU1972" s="44"/>
    </row>
    <row r="1973" spans="27:47">
      <c r="AA1973" s="44"/>
      <c r="AB1973" s="44"/>
      <c r="AC1973" s="44"/>
      <c r="AD1973" s="44"/>
      <c r="AE1973" s="44"/>
      <c r="AG1973" s="45"/>
      <c r="AN1973" s="44"/>
      <c r="AO1973" s="44"/>
      <c r="AP1973" s="44"/>
      <c r="AQ1973" s="44"/>
      <c r="AR1973" s="44"/>
      <c r="AS1973" s="44"/>
      <c r="AT1973" s="44"/>
      <c r="AU1973" s="44"/>
    </row>
    <row r="1974" spans="27:47">
      <c r="AA1974" s="44"/>
      <c r="AB1974" s="44"/>
      <c r="AC1974" s="44"/>
      <c r="AD1974" s="44"/>
      <c r="AE1974" s="44"/>
      <c r="AG1974" s="45"/>
      <c r="AN1974" s="44"/>
      <c r="AO1974" s="44"/>
      <c r="AP1974" s="44"/>
      <c r="AQ1974" s="44"/>
      <c r="AR1974" s="44"/>
      <c r="AS1974" s="44"/>
      <c r="AT1974" s="44"/>
      <c r="AU1974" s="44"/>
    </row>
    <row r="1975" spans="27:47">
      <c r="AA1975" s="44"/>
      <c r="AB1975" s="44"/>
      <c r="AC1975" s="44"/>
      <c r="AD1975" s="44"/>
      <c r="AE1975" s="44"/>
      <c r="AG1975" s="45"/>
      <c r="AN1975" s="44"/>
      <c r="AO1975" s="44"/>
      <c r="AP1975" s="44"/>
      <c r="AQ1975" s="44"/>
      <c r="AR1975" s="44"/>
      <c r="AS1975" s="44"/>
      <c r="AT1975" s="44"/>
      <c r="AU1975" s="44"/>
    </row>
    <row r="1976" spans="27:47">
      <c r="AA1976" s="44"/>
      <c r="AB1976" s="44"/>
      <c r="AC1976" s="44"/>
      <c r="AD1976" s="44"/>
      <c r="AE1976" s="44"/>
      <c r="AG1976" s="45"/>
      <c r="AN1976" s="44"/>
      <c r="AO1976" s="44"/>
      <c r="AP1976" s="44"/>
      <c r="AQ1976" s="44"/>
      <c r="AR1976" s="44"/>
      <c r="AS1976" s="44"/>
      <c r="AT1976" s="44"/>
      <c r="AU1976" s="44"/>
    </row>
    <row r="1977" spans="27:47">
      <c r="AA1977" s="44"/>
      <c r="AB1977" s="44"/>
      <c r="AC1977" s="44"/>
      <c r="AD1977" s="44"/>
      <c r="AE1977" s="44"/>
      <c r="AG1977" s="45"/>
      <c r="AN1977" s="44"/>
      <c r="AO1977" s="44"/>
      <c r="AP1977" s="44"/>
      <c r="AQ1977" s="44"/>
      <c r="AR1977" s="44"/>
      <c r="AS1977" s="44"/>
      <c r="AT1977" s="44"/>
      <c r="AU1977" s="44"/>
    </row>
    <row r="1978" spans="27:47">
      <c r="AA1978" s="44"/>
      <c r="AB1978" s="44"/>
      <c r="AC1978" s="44"/>
      <c r="AD1978" s="44"/>
      <c r="AE1978" s="44"/>
      <c r="AG1978" s="45"/>
      <c r="AN1978" s="44"/>
      <c r="AO1978" s="44"/>
      <c r="AP1978" s="44"/>
      <c r="AQ1978" s="44"/>
      <c r="AR1978" s="44"/>
      <c r="AS1978" s="44"/>
      <c r="AT1978" s="44"/>
      <c r="AU1978" s="44"/>
    </row>
    <row r="1979" spans="27:47">
      <c r="AA1979" s="44"/>
      <c r="AB1979" s="44"/>
      <c r="AC1979" s="44"/>
      <c r="AD1979" s="44"/>
      <c r="AE1979" s="44"/>
      <c r="AG1979" s="45"/>
      <c r="AN1979" s="44"/>
      <c r="AO1979" s="44"/>
      <c r="AP1979" s="44"/>
      <c r="AQ1979" s="44"/>
      <c r="AR1979" s="44"/>
      <c r="AS1979" s="44"/>
      <c r="AT1979" s="44"/>
      <c r="AU1979" s="44"/>
    </row>
    <row r="1980" spans="27:47">
      <c r="AA1980" s="44"/>
      <c r="AB1980" s="44"/>
      <c r="AC1980" s="44"/>
      <c r="AD1980" s="44"/>
      <c r="AE1980" s="44"/>
      <c r="AG1980" s="45"/>
      <c r="AN1980" s="44"/>
      <c r="AO1980" s="44"/>
      <c r="AP1980" s="44"/>
      <c r="AQ1980" s="44"/>
      <c r="AR1980" s="44"/>
      <c r="AS1980" s="44"/>
      <c r="AT1980" s="44"/>
      <c r="AU1980" s="44"/>
    </row>
    <row r="1981" spans="27:47">
      <c r="AA1981" s="44"/>
      <c r="AB1981" s="44"/>
      <c r="AC1981" s="44"/>
      <c r="AD1981" s="44"/>
      <c r="AE1981" s="44"/>
      <c r="AG1981" s="45"/>
      <c r="AN1981" s="44"/>
      <c r="AO1981" s="44"/>
      <c r="AP1981" s="44"/>
      <c r="AQ1981" s="44"/>
      <c r="AR1981" s="44"/>
      <c r="AS1981" s="44"/>
      <c r="AT1981" s="44"/>
      <c r="AU1981" s="44"/>
    </row>
    <row r="1982" spans="27:47">
      <c r="AA1982" s="44"/>
      <c r="AB1982" s="44"/>
      <c r="AC1982" s="44"/>
      <c r="AD1982" s="44"/>
      <c r="AE1982" s="44"/>
      <c r="AG1982" s="45"/>
      <c r="AN1982" s="44"/>
      <c r="AO1982" s="44"/>
      <c r="AP1982" s="44"/>
      <c r="AQ1982" s="44"/>
      <c r="AR1982" s="44"/>
      <c r="AS1982" s="44"/>
      <c r="AT1982" s="44"/>
      <c r="AU1982" s="44"/>
    </row>
    <row r="1983" spans="27:47">
      <c r="AA1983" s="44"/>
      <c r="AB1983" s="44"/>
      <c r="AC1983" s="44"/>
      <c r="AD1983" s="44"/>
      <c r="AE1983" s="44"/>
      <c r="AG1983" s="45"/>
      <c r="AN1983" s="44"/>
      <c r="AO1983" s="44"/>
      <c r="AP1983" s="44"/>
      <c r="AQ1983" s="44"/>
      <c r="AR1983" s="44"/>
      <c r="AS1983" s="44"/>
      <c r="AT1983" s="44"/>
      <c r="AU1983" s="44"/>
    </row>
    <row r="1984" spans="27:47">
      <c r="AA1984" s="44"/>
      <c r="AB1984" s="44"/>
      <c r="AC1984" s="44"/>
      <c r="AD1984" s="44"/>
      <c r="AE1984" s="44"/>
      <c r="AG1984" s="45"/>
      <c r="AN1984" s="44"/>
      <c r="AO1984" s="44"/>
      <c r="AP1984" s="44"/>
      <c r="AQ1984" s="44"/>
      <c r="AR1984" s="44"/>
      <c r="AS1984" s="44"/>
      <c r="AT1984" s="44"/>
      <c r="AU1984" s="44"/>
    </row>
    <row r="1985" spans="27:47">
      <c r="AA1985" s="44"/>
      <c r="AB1985" s="44"/>
      <c r="AC1985" s="44"/>
      <c r="AD1985" s="44"/>
      <c r="AE1985" s="44"/>
      <c r="AG1985" s="45"/>
      <c r="AN1985" s="44"/>
      <c r="AO1985" s="44"/>
      <c r="AP1985" s="44"/>
      <c r="AQ1985" s="44"/>
      <c r="AR1985" s="44"/>
      <c r="AS1985" s="44"/>
      <c r="AT1985" s="44"/>
      <c r="AU1985" s="44"/>
    </row>
    <row r="1986" spans="27:47">
      <c r="AA1986" s="44"/>
      <c r="AB1986" s="44"/>
      <c r="AC1986" s="44"/>
      <c r="AD1986" s="44"/>
      <c r="AE1986" s="44"/>
      <c r="AG1986" s="45"/>
      <c r="AN1986" s="44"/>
      <c r="AO1986" s="44"/>
      <c r="AP1986" s="44"/>
      <c r="AQ1986" s="44"/>
      <c r="AR1986" s="44"/>
      <c r="AS1986" s="44"/>
      <c r="AT1986" s="44"/>
      <c r="AU1986" s="44"/>
    </row>
    <row r="1987" spans="27:47">
      <c r="AA1987" s="44"/>
      <c r="AB1987" s="44"/>
      <c r="AC1987" s="44"/>
      <c r="AD1987" s="44"/>
      <c r="AE1987" s="44"/>
      <c r="AG1987" s="45"/>
      <c r="AN1987" s="44"/>
      <c r="AO1987" s="44"/>
      <c r="AP1987" s="44"/>
      <c r="AQ1987" s="44"/>
      <c r="AR1987" s="44"/>
      <c r="AS1987" s="44"/>
      <c r="AT1987" s="44"/>
      <c r="AU1987" s="44"/>
    </row>
    <row r="1988" spans="27:47">
      <c r="AA1988" s="44"/>
      <c r="AB1988" s="44"/>
      <c r="AC1988" s="44"/>
      <c r="AD1988" s="44"/>
      <c r="AE1988" s="44"/>
      <c r="AG1988" s="45"/>
      <c r="AN1988" s="44"/>
      <c r="AO1988" s="44"/>
      <c r="AP1988" s="44"/>
      <c r="AQ1988" s="44"/>
      <c r="AR1988" s="44"/>
      <c r="AS1988" s="44"/>
      <c r="AT1988" s="44"/>
      <c r="AU1988" s="44"/>
    </row>
    <row r="1989" spans="27:47">
      <c r="AA1989" s="44"/>
      <c r="AB1989" s="44"/>
      <c r="AC1989" s="44"/>
      <c r="AD1989" s="44"/>
      <c r="AE1989" s="44"/>
      <c r="AG1989" s="45"/>
      <c r="AN1989" s="44"/>
      <c r="AO1989" s="44"/>
      <c r="AP1989" s="44"/>
      <c r="AQ1989" s="44"/>
      <c r="AR1989" s="44"/>
      <c r="AS1989" s="44"/>
      <c r="AT1989" s="44"/>
      <c r="AU1989" s="44"/>
    </row>
    <row r="1990" spans="27:47">
      <c r="AA1990" s="44"/>
      <c r="AB1990" s="44"/>
      <c r="AC1990" s="44"/>
      <c r="AD1990" s="44"/>
      <c r="AE1990" s="44"/>
      <c r="AG1990" s="45"/>
      <c r="AN1990" s="44"/>
      <c r="AO1990" s="44"/>
      <c r="AP1990" s="44"/>
      <c r="AQ1990" s="44"/>
      <c r="AR1990" s="44"/>
      <c r="AS1990" s="44"/>
      <c r="AT1990" s="44"/>
      <c r="AU1990" s="44"/>
    </row>
    <row r="1991" spans="27:47">
      <c r="AA1991" s="44"/>
      <c r="AB1991" s="44"/>
      <c r="AC1991" s="44"/>
      <c r="AD1991" s="44"/>
      <c r="AE1991" s="44"/>
      <c r="AG1991" s="45"/>
      <c r="AN1991" s="44"/>
      <c r="AO1991" s="44"/>
      <c r="AP1991" s="44"/>
      <c r="AQ1991" s="44"/>
      <c r="AR1991" s="44"/>
      <c r="AS1991" s="44"/>
      <c r="AT1991" s="44"/>
      <c r="AU1991" s="44"/>
    </row>
    <row r="1992" spans="27:47">
      <c r="AA1992" s="44"/>
      <c r="AB1992" s="44"/>
      <c r="AC1992" s="44"/>
      <c r="AD1992" s="44"/>
      <c r="AE1992" s="44"/>
      <c r="AG1992" s="45"/>
      <c r="AN1992" s="44"/>
      <c r="AO1992" s="44"/>
      <c r="AP1992" s="44"/>
      <c r="AQ1992" s="44"/>
      <c r="AR1992" s="44"/>
      <c r="AS1992" s="44"/>
      <c r="AT1992" s="44"/>
      <c r="AU1992" s="44"/>
    </row>
    <row r="1993" spans="27:47">
      <c r="AA1993" s="44"/>
      <c r="AB1993" s="44"/>
      <c r="AC1993" s="44"/>
      <c r="AD1993" s="44"/>
      <c r="AE1993" s="44"/>
      <c r="AG1993" s="45"/>
      <c r="AN1993" s="44"/>
      <c r="AO1993" s="44"/>
      <c r="AP1993" s="44"/>
      <c r="AQ1993" s="44"/>
      <c r="AR1993" s="44"/>
      <c r="AS1993" s="44"/>
      <c r="AT1993" s="44"/>
      <c r="AU1993" s="44"/>
    </row>
    <row r="1994" spans="27:47">
      <c r="AA1994" s="44"/>
      <c r="AB1994" s="44"/>
      <c r="AC1994" s="44"/>
      <c r="AD1994" s="44"/>
      <c r="AE1994" s="44"/>
      <c r="AG1994" s="45"/>
      <c r="AN1994" s="44"/>
      <c r="AO1994" s="44"/>
      <c r="AP1994" s="44"/>
      <c r="AQ1994" s="44"/>
      <c r="AR1994" s="44"/>
      <c r="AS1994" s="44"/>
      <c r="AT1994" s="44"/>
      <c r="AU1994" s="44"/>
    </row>
    <row r="1995" spans="27:47">
      <c r="AA1995" s="44"/>
      <c r="AB1995" s="44"/>
      <c r="AC1995" s="44"/>
      <c r="AD1995" s="44"/>
      <c r="AE1995" s="44"/>
      <c r="AG1995" s="45"/>
      <c r="AN1995" s="44"/>
      <c r="AO1995" s="44"/>
      <c r="AP1995" s="44"/>
      <c r="AQ1995" s="44"/>
      <c r="AR1995" s="44"/>
      <c r="AS1995" s="44"/>
      <c r="AT1995" s="44"/>
      <c r="AU1995" s="44"/>
    </row>
    <row r="1996" spans="27:47">
      <c r="AA1996" s="44"/>
      <c r="AB1996" s="44"/>
      <c r="AC1996" s="44"/>
      <c r="AD1996" s="44"/>
      <c r="AE1996" s="44"/>
      <c r="AG1996" s="45"/>
      <c r="AN1996" s="44"/>
      <c r="AO1996" s="44"/>
      <c r="AP1996" s="44"/>
      <c r="AQ1996" s="44"/>
      <c r="AR1996" s="44"/>
      <c r="AS1996" s="44"/>
      <c r="AT1996" s="44"/>
      <c r="AU1996" s="44"/>
    </row>
    <row r="1997" spans="27:47">
      <c r="AA1997" s="44"/>
      <c r="AB1997" s="44"/>
      <c r="AC1997" s="44"/>
      <c r="AD1997" s="44"/>
      <c r="AE1997" s="44"/>
      <c r="AG1997" s="45"/>
      <c r="AN1997" s="44"/>
      <c r="AO1997" s="44"/>
      <c r="AP1997" s="44"/>
      <c r="AQ1997" s="44"/>
      <c r="AR1997" s="44"/>
      <c r="AS1997" s="44"/>
      <c r="AT1997" s="44"/>
      <c r="AU1997" s="44"/>
    </row>
    <row r="1998" spans="27:47">
      <c r="AA1998" s="44"/>
      <c r="AB1998" s="44"/>
      <c r="AC1998" s="44"/>
      <c r="AD1998" s="44"/>
      <c r="AE1998" s="44"/>
      <c r="AG1998" s="45"/>
      <c r="AN1998" s="44"/>
      <c r="AO1998" s="44"/>
      <c r="AP1998" s="44"/>
      <c r="AQ1998" s="44"/>
      <c r="AR1998" s="44"/>
      <c r="AS1998" s="44"/>
      <c r="AT1998" s="44"/>
      <c r="AU1998" s="44"/>
    </row>
    <row r="1999" spans="27:47">
      <c r="AA1999" s="44"/>
      <c r="AB1999" s="44"/>
      <c r="AC1999" s="44"/>
      <c r="AD1999" s="44"/>
      <c r="AE1999" s="44"/>
      <c r="AG1999" s="45"/>
      <c r="AN1999" s="44"/>
      <c r="AO1999" s="44"/>
      <c r="AP1999" s="44"/>
      <c r="AQ1999" s="44"/>
      <c r="AR1999" s="44"/>
      <c r="AS1999" s="44"/>
      <c r="AT1999" s="44"/>
      <c r="AU1999" s="44"/>
    </row>
    <row r="2000" spans="27:47">
      <c r="AA2000" s="44"/>
      <c r="AB2000" s="44"/>
      <c r="AC2000" s="44"/>
      <c r="AD2000" s="44"/>
      <c r="AE2000" s="44"/>
      <c r="AG2000" s="45"/>
      <c r="AN2000" s="44"/>
      <c r="AO2000" s="44"/>
      <c r="AP2000" s="44"/>
      <c r="AQ2000" s="44"/>
      <c r="AR2000" s="44"/>
      <c r="AS2000" s="44"/>
      <c r="AT2000" s="44"/>
      <c r="AU2000" s="44"/>
    </row>
    <row r="2001" spans="27:47">
      <c r="AA2001" s="44"/>
      <c r="AB2001" s="44"/>
      <c r="AC2001" s="44"/>
      <c r="AD2001" s="44"/>
      <c r="AE2001" s="44"/>
      <c r="AG2001" s="45"/>
      <c r="AN2001" s="44"/>
      <c r="AO2001" s="44"/>
      <c r="AP2001" s="44"/>
      <c r="AQ2001" s="44"/>
      <c r="AR2001" s="44"/>
      <c r="AS2001" s="44"/>
      <c r="AT2001" s="44"/>
      <c r="AU2001" s="44"/>
    </row>
    <row r="2002" spans="27:47">
      <c r="AA2002" s="44"/>
      <c r="AB2002" s="44"/>
      <c r="AC2002" s="44"/>
      <c r="AD2002" s="44"/>
      <c r="AE2002" s="44"/>
      <c r="AG2002" s="45"/>
      <c r="AN2002" s="44"/>
      <c r="AO2002" s="44"/>
      <c r="AP2002" s="44"/>
      <c r="AQ2002" s="44"/>
      <c r="AR2002" s="44"/>
      <c r="AS2002" s="44"/>
      <c r="AT2002" s="44"/>
      <c r="AU2002" s="44"/>
    </row>
    <row r="2003" spans="27:47">
      <c r="AA2003" s="44"/>
      <c r="AB2003" s="44"/>
      <c r="AC2003" s="44"/>
      <c r="AD2003" s="44"/>
      <c r="AE2003" s="44"/>
      <c r="AG2003" s="45"/>
      <c r="AN2003" s="44"/>
      <c r="AO2003" s="44"/>
      <c r="AP2003" s="44"/>
      <c r="AQ2003" s="44"/>
      <c r="AR2003" s="44"/>
      <c r="AS2003" s="44"/>
      <c r="AT2003" s="44"/>
      <c r="AU2003" s="44"/>
    </row>
    <row r="2004" spans="27:47">
      <c r="AA2004" s="44"/>
      <c r="AB2004" s="44"/>
      <c r="AC2004" s="44"/>
      <c r="AD2004" s="44"/>
      <c r="AE2004" s="44"/>
      <c r="AG2004" s="45"/>
      <c r="AN2004" s="44"/>
      <c r="AO2004" s="44"/>
      <c r="AP2004" s="44"/>
      <c r="AQ2004" s="44"/>
      <c r="AR2004" s="44"/>
      <c r="AS2004" s="44"/>
      <c r="AT2004" s="44"/>
      <c r="AU2004" s="44"/>
    </row>
    <row r="2005" spans="27:47">
      <c r="AA2005" s="44"/>
      <c r="AB2005" s="44"/>
      <c r="AC2005" s="44"/>
      <c r="AD2005" s="44"/>
      <c r="AE2005" s="44"/>
      <c r="AG2005" s="45"/>
      <c r="AN2005" s="44"/>
      <c r="AO2005" s="44"/>
      <c r="AP2005" s="44"/>
      <c r="AQ2005" s="44"/>
      <c r="AR2005" s="44"/>
      <c r="AS2005" s="44"/>
      <c r="AT2005" s="44"/>
      <c r="AU2005" s="44"/>
    </row>
    <row r="2006" spans="27:47">
      <c r="AA2006" s="44"/>
      <c r="AB2006" s="44"/>
      <c r="AC2006" s="44"/>
      <c r="AD2006" s="44"/>
      <c r="AE2006" s="44"/>
      <c r="AG2006" s="45"/>
      <c r="AN2006" s="44"/>
      <c r="AO2006" s="44"/>
      <c r="AP2006" s="44"/>
      <c r="AQ2006" s="44"/>
      <c r="AR2006" s="44"/>
      <c r="AS2006" s="44"/>
      <c r="AT2006" s="44"/>
      <c r="AU2006" s="44"/>
    </row>
    <row r="2007" spans="27:47">
      <c r="AA2007" s="44"/>
      <c r="AB2007" s="44"/>
      <c r="AC2007" s="44"/>
      <c r="AD2007" s="44"/>
      <c r="AE2007" s="44"/>
      <c r="AG2007" s="45"/>
      <c r="AN2007" s="44"/>
      <c r="AO2007" s="44"/>
      <c r="AP2007" s="44"/>
      <c r="AQ2007" s="44"/>
      <c r="AR2007" s="44"/>
      <c r="AS2007" s="44"/>
      <c r="AT2007" s="44"/>
      <c r="AU2007" s="44"/>
    </row>
    <row r="2008" spans="27:47">
      <c r="AA2008" s="44"/>
      <c r="AB2008" s="44"/>
      <c r="AC2008" s="44"/>
      <c r="AD2008" s="44"/>
      <c r="AE2008" s="44"/>
      <c r="AG2008" s="45"/>
      <c r="AN2008" s="44"/>
      <c r="AO2008" s="44"/>
      <c r="AP2008" s="44"/>
      <c r="AQ2008" s="44"/>
      <c r="AR2008" s="44"/>
      <c r="AS2008" s="44"/>
      <c r="AT2008" s="44"/>
      <c r="AU2008" s="44"/>
    </row>
    <row r="2009" spans="27:47">
      <c r="AA2009" s="44"/>
      <c r="AB2009" s="44"/>
      <c r="AC2009" s="44"/>
      <c r="AD2009" s="44"/>
      <c r="AE2009" s="44"/>
      <c r="AG2009" s="45"/>
      <c r="AN2009" s="44"/>
      <c r="AO2009" s="44"/>
      <c r="AP2009" s="44"/>
      <c r="AQ2009" s="44"/>
      <c r="AR2009" s="44"/>
      <c r="AS2009" s="44"/>
      <c r="AT2009" s="44"/>
      <c r="AU2009" s="44"/>
    </row>
    <row r="2010" spans="27:47">
      <c r="AA2010" s="44"/>
      <c r="AB2010" s="44"/>
      <c r="AC2010" s="44"/>
      <c r="AD2010" s="44"/>
      <c r="AE2010" s="44"/>
      <c r="AG2010" s="45"/>
      <c r="AN2010" s="44"/>
      <c r="AO2010" s="44"/>
      <c r="AP2010" s="44"/>
      <c r="AQ2010" s="44"/>
      <c r="AR2010" s="44"/>
      <c r="AS2010" s="44"/>
      <c r="AT2010" s="44"/>
      <c r="AU2010" s="44"/>
    </row>
    <row r="2011" spans="27:47">
      <c r="AA2011" s="44"/>
      <c r="AB2011" s="44"/>
      <c r="AC2011" s="44"/>
      <c r="AD2011" s="44"/>
      <c r="AE2011" s="44"/>
      <c r="AG2011" s="45"/>
      <c r="AN2011" s="44"/>
      <c r="AO2011" s="44"/>
      <c r="AP2011" s="44"/>
      <c r="AQ2011" s="44"/>
      <c r="AR2011" s="44"/>
      <c r="AS2011" s="44"/>
      <c r="AT2011" s="44"/>
      <c r="AU2011" s="44"/>
    </row>
    <row r="2012" spans="27:47">
      <c r="AA2012" s="44"/>
      <c r="AB2012" s="44"/>
      <c r="AC2012" s="44"/>
      <c r="AD2012" s="44"/>
      <c r="AE2012" s="44"/>
      <c r="AG2012" s="45"/>
      <c r="AN2012" s="44"/>
      <c r="AO2012" s="44"/>
      <c r="AP2012" s="44"/>
      <c r="AQ2012" s="44"/>
      <c r="AR2012" s="44"/>
      <c r="AS2012" s="44"/>
      <c r="AT2012" s="44"/>
      <c r="AU2012" s="44"/>
    </row>
    <row r="2013" spans="27:47">
      <c r="AA2013" s="44"/>
      <c r="AB2013" s="44"/>
      <c r="AC2013" s="44"/>
      <c r="AD2013" s="44"/>
      <c r="AE2013" s="44"/>
      <c r="AG2013" s="45"/>
      <c r="AN2013" s="44"/>
      <c r="AO2013" s="44"/>
      <c r="AP2013" s="44"/>
      <c r="AQ2013" s="44"/>
      <c r="AR2013" s="44"/>
      <c r="AS2013" s="44"/>
      <c r="AT2013" s="44"/>
      <c r="AU2013" s="44"/>
    </row>
    <row r="2014" spans="27:47">
      <c r="AA2014" s="44"/>
      <c r="AB2014" s="44"/>
      <c r="AC2014" s="44"/>
      <c r="AD2014" s="44"/>
      <c r="AE2014" s="44"/>
      <c r="AG2014" s="45"/>
      <c r="AN2014" s="44"/>
      <c r="AO2014" s="44"/>
      <c r="AP2014" s="44"/>
      <c r="AQ2014" s="44"/>
      <c r="AR2014" s="44"/>
      <c r="AS2014" s="44"/>
      <c r="AT2014" s="44"/>
      <c r="AU2014" s="44"/>
    </row>
    <row r="2015" spans="27:47">
      <c r="AA2015" s="44"/>
      <c r="AB2015" s="44"/>
      <c r="AC2015" s="44"/>
      <c r="AD2015" s="44"/>
      <c r="AE2015" s="44"/>
      <c r="AG2015" s="45"/>
      <c r="AN2015" s="44"/>
      <c r="AO2015" s="44"/>
      <c r="AP2015" s="44"/>
      <c r="AQ2015" s="44"/>
      <c r="AR2015" s="44"/>
      <c r="AS2015" s="44"/>
      <c r="AT2015" s="44"/>
      <c r="AU2015" s="44"/>
    </row>
    <row r="2016" spans="27:47">
      <c r="AA2016" s="44"/>
      <c r="AB2016" s="44"/>
      <c r="AC2016" s="44"/>
      <c r="AD2016" s="44"/>
      <c r="AE2016" s="44"/>
      <c r="AG2016" s="45"/>
      <c r="AN2016" s="44"/>
      <c r="AO2016" s="44"/>
      <c r="AP2016" s="44"/>
      <c r="AQ2016" s="44"/>
      <c r="AR2016" s="44"/>
      <c r="AS2016" s="44"/>
      <c r="AT2016" s="44"/>
      <c r="AU2016" s="44"/>
    </row>
    <row r="2017" spans="27:47">
      <c r="AA2017" s="44"/>
      <c r="AB2017" s="44"/>
      <c r="AC2017" s="44"/>
      <c r="AD2017" s="44"/>
      <c r="AE2017" s="44"/>
      <c r="AG2017" s="45"/>
      <c r="AN2017" s="44"/>
      <c r="AO2017" s="44"/>
      <c r="AP2017" s="44"/>
      <c r="AQ2017" s="44"/>
      <c r="AR2017" s="44"/>
      <c r="AS2017" s="44"/>
      <c r="AT2017" s="44"/>
      <c r="AU2017" s="44"/>
    </row>
    <row r="2018" spans="27:47">
      <c r="AA2018" s="44"/>
      <c r="AB2018" s="44"/>
      <c r="AC2018" s="44"/>
      <c r="AD2018" s="44"/>
      <c r="AE2018" s="44"/>
      <c r="AG2018" s="45"/>
      <c r="AN2018" s="44"/>
      <c r="AO2018" s="44"/>
      <c r="AP2018" s="44"/>
      <c r="AQ2018" s="44"/>
      <c r="AR2018" s="44"/>
      <c r="AS2018" s="44"/>
      <c r="AT2018" s="44"/>
      <c r="AU2018" s="44"/>
    </row>
    <row r="2019" spans="27:47">
      <c r="AA2019" s="44"/>
      <c r="AB2019" s="44"/>
      <c r="AC2019" s="44"/>
      <c r="AD2019" s="44"/>
      <c r="AE2019" s="44"/>
      <c r="AG2019" s="45"/>
      <c r="AN2019" s="44"/>
      <c r="AO2019" s="44"/>
      <c r="AP2019" s="44"/>
      <c r="AQ2019" s="44"/>
      <c r="AR2019" s="44"/>
      <c r="AS2019" s="44"/>
      <c r="AT2019" s="44"/>
      <c r="AU2019" s="44"/>
    </row>
    <row r="2020" spans="27:47">
      <c r="AA2020" s="44"/>
      <c r="AB2020" s="44"/>
      <c r="AC2020" s="44"/>
      <c r="AD2020" s="44"/>
      <c r="AE2020" s="44"/>
      <c r="AG2020" s="45"/>
      <c r="AN2020" s="44"/>
      <c r="AO2020" s="44"/>
      <c r="AP2020" s="44"/>
      <c r="AQ2020" s="44"/>
      <c r="AR2020" s="44"/>
      <c r="AS2020" s="44"/>
      <c r="AT2020" s="44"/>
      <c r="AU2020" s="44"/>
    </row>
    <row r="2021" spans="27:47">
      <c r="AA2021" s="44"/>
      <c r="AB2021" s="44"/>
      <c r="AC2021" s="44"/>
      <c r="AD2021" s="44"/>
      <c r="AE2021" s="44"/>
      <c r="AG2021" s="45"/>
      <c r="AN2021" s="44"/>
      <c r="AO2021" s="44"/>
      <c r="AP2021" s="44"/>
      <c r="AQ2021" s="44"/>
      <c r="AR2021" s="44"/>
      <c r="AS2021" s="44"/>
      <c r="AT2021" s="44"/>
      <c r="AU2021" s="44"/>
    </row>
    <row r="2022" spans="27:47">
      <c r="AA2022" s="44"/>
      <c r="AB2022" s="44"/>
      <c r="AC2022" s="44"/>
      <c r="AD2022" s="44"/>
      <c r="AE2022" s="44"/>
      <c r="AG2022" s="45"/>
      <c r="AN2022" s="44"/>
      <c r="AO2022" s="44"/>
      <c r="AP2022" s="44"/>
      <c r="AQ2022" s="44"/>
      <c r="AR2022" s="44"/>
      <c r="AS2022" s="44"/>
      <c r="AT2022" s="44"/>
      <c r="AU2022" s="44"/>
    </row>
    <row r="2023" spans="27:47">
      <c r="AA2023" s="44"/>
      <c r="AB2023" s="44"/>
      <c r="AC2023" s="44"/>
      <c r="AD2023" s="44"/>
      <c r="AE2023" s="44"/>
      <c r="AG2023" s="45"/>
      <c r="AN2023" s="44"/>
      <c r="AO2023" s="44"/>
      <c r="AP2023" s="44"/>
      <c r="AQ2023" s="44"/>
      <c r="AR2023" s="44"/>
      <c r="AS2023" s="44"/>
      <c r="AT2023" s="44"/>
      <c r="AU2023" s="44"/>
    </row>
    <row r="2024" spans="27:47">
      <c r="AA2024" s="44"/>
      <c r="AB2024" s="44"/>
      <c r="AC2024" s="44"/>
      <c r="AD2024" s="44"/>
      <c r="AE2024" s="44"/>
      <c r="AG2024" s="45"/>
      <c r="AN2024" s="44"/>
      <c r="AO2024" s="44"/>
      <c r="AP2024" s="44"/>
      <c r="AQ2024" s="44"/>
      <c r="AR2024" s="44"/>
      <c r="AS2024" s="44"/>
      <c r="AT2024" s="44"/>
      <c r="AU2024" s="44"/>
    </row>
    <row r="2025" spans="27:47">
      <c r="AA2025" s="44"/>
      <c r="AB2025" s="44"/>
      <c r="AC2025" s="44"/>
      <c r="AD2025" s="44"/>
      <c r="AE2025" s="44"/>
      <c r="AG2025" s="45"/>
      <c r="AN2025" s="44"/>
      <c r="AO2025" s="44"/>
      <c r="AP2025" s="44"/>
      <c r="AQ2025" s="44"/>
      <c r="AR2025" s="44"/>
      <c r="AS2025" s="44"/>
      <c r="AT2025" s="44"/>
      <c r="AU2025" s="44"/>
    </row>
    <row r="2026" spans="27:47">
      <c r="AA2026" s="44"/>
      <c r="AB2026" s="44"/>
      <c r="AC2026" s="44"/>
      <c r="AD2026" s="44"/>
      <c r="AE2026" s="44"/>
      <c r="AG2026" s="45"/>
      <c r="AN2026" s="44"/>
      <c r="AO2026" s="44"/>
      <c r="AP2026" s="44"/>
      <c r="AQ2026" s="44"/>
      <c r="AR2026" s="44"/>
      <c r="AS2026" s="44"/>
      <c r="AT2026" s="44"/>
      <c r="AU2026" s="44"/>
    </row>
    <row r="2027" spans="27:47">
      <c r="AA2027" s="44"/>
      <c r="AB2027" s="44"/>
      <c r="AC2027" s="44"/>
      <c r="AD2027" s="44"/>
      <c r="AE2027" s="44"/>
      <c r="AG2027" s="45"/>
      <c r="AN2027" s="44"/>
      <c r="AO2027" s="44"/>
      <c r="AP2027" s="44"/>
      <c r="AQ2027" s="44"/>
      <c r="AR2027" s="44"/>
      <c r="AS2027" s="44"/>
      <c r="AT2027" s="44"/>
      <c r="AU2027" s="44"/>
    </row>
    <row r="2028" spans="27:47">
      <c r="AA2028" s="44"/>
      <c r="AB2028" s="44"/>
      <c r="AC2028" s="44"/>
      <c r="AD2028" s="44"/>
      <c r="AE2028" s="44"/>
      <c r="AG2028" s="45"/>
      <c r="AN2028" s="44"/>
      <c r="AO2028" s="44"/>
      <c r="AP2028" s="44"/>
      <c r="AQ2028" s="44"/>
      <c r="AR2028" s="44"/>
      <c r="AS2028" s="44"/>
      <c r="AT2028" s="44"/>
      <c r="AU2028" s="44"/>
    </row>
    <row r="2029" spans="27:47">
      <c r="AA2029" s="44"/>
      <c r="AB2029" s="44"/>
      <c r="AC2029" s="44"/>
      <c r="AD2029" s="44"/>
      <c r="AE2029" s="44"/>
      <c r="AG2029" s="45"/>
      <c r="AN2029" s="44"/>
      <c r="AO2029" s="44"/>
      <c r="AP2029" s="44"/>
      <c r="AQ2029" s="44"/>
      <c r="AR2029" s="44"/>
      <c r="AS2029" s="44"/>
      <c r="AT2029" s="44"/>
      <c r="AU2029" s="44"/>
    </row>
    <row r="2030" spans="27:47">
      <c r="AA2030" s="44"/>
      <c r="AB2030" s="44"/>
      <c r="AC2030" s="44"/>
      <c r="AD2030" s="44"/>
      <c r="AE2030" s="44"/>
      <c r="AG2030" s="45"/>
      <c r="AN2030" s="44"/>
      <c r="AO2030" s="44"/>
      <c r="AP2030" s="44"/>
      <c r="AQ2030" s="44"/>
      <c r="AR2030" s="44"/>
      <c r="AS2030" s="44"/>
      <c r="AT2030" s="44"/>
      <c r="AU2030" s="44"/>
    </row>
    <row r="2031" spans="27:47">
      <c r="AA2031" s="44"/>
      <c r="AB2031" s="44"/>
      <c r="AC2031" s="44"/>
      <c r="AD2031" s="44"/>
      <c r="AE2031" s="44"/>
      <c r="AG2031" s="45"/>
      <c r="AN2031" s="44"/>
      <c r="AO2031" s="44"/>
      <c r="AP2031" s="44"/>
      <c r="AQ2031" s="44"/>
      <c r="AR2031" s="44"/>
      <c r="AS2031" s="44"/>
      <c r="AT2031" s="44"/>
      <c r="AU2031" s="44"/>
    </row>
    <row r="2032" spans="27:47">
      <c r="AA2032" s="44"/>
      <c r="AB2032" s="44"/>
      <c r="AC2032" s="44"/>
      <c r="AD2032" s="44"/>
      <c r="AE2032" s="44"/>
      <c r="AG2032" s="45"/>
      <c r="AN2032" s="44"/>
      <c r="AO2032" s="44"/>
      <c r="AP2032" s="44"/>
      <c r="AQ2032" s="44"/>
      <c r="AR2032" s="44"/>
      <c r="AS2032" s="44"/>
      <c r="AT2032" s="44"/>
      <c r="AU2032" s="44"/>
    </row>
    <row r="2033" spans="27:47">
      <c r="AA2033" s="44"/>
      <c r="AB2033" s="44"/>
      <c r="AC2033" s="44"/>
      <c r="AD2033" s="44"/>
      <c r="AE2033" s="44"/>
      <c r="AG2033" s="45"/>
      <c r="AN2033" s="44"/>
      <c r="AO2033" s="44"/>
      <c r="AP2033" s="44"/>
      <c r="AQ2033" s="44"/>
      <c r="AR2033" s="44"/>
      <c r="AS2033" s="44"/>
      <c r="AT2033" s="44"/>
      <c r="AU2033" s="44"/>
    </row>
    <row r="2034" spans="27:47">
      <c r="AA2034" s="44"/>
      <c r="AB2034" s="44"/>
      <c r="AC2034" s="44"/>
      <c r="AD2034" s="44"/>
      <c r="AE2034" s="44"/>
      <c r="AG2034" s="45"/>
      <c r="AN2034" s="44"/>
      <c r="AO2034" s="44"/>
      <c r="AP2034" s="44"/>
      <c r="AQ2034" s="44"/>
      <c r="AR2034" s="44"/>
      <c r="AS2034" s="44"/>
      <c r="AT2034" s="44"/>
      <c r="AU2034" s="44"/>
    </row>
    <row r="2035" spans="27:47">
      <c r="AA2035" s="44"/>
      <c r="AB2035" s="44"/>
      <c r="AC2035" s="44"/>
      <c r="AD2035" s="44"/>
      <c r="AE2035" s="44"/>
      <c r="AG2035" s="45"/>
      <c r="AN2035" s="44"/>
      <c r="AO2035" s="44"/>
      <c r="AP2035" s="44"/>
      <c r="AQ2035" s="44"/>
      <c r="AR2035" s="44"/>
      <c r="AS2035" s="44"/>
      <c r="AT2035" s="44"/>
      <c r="AU2035" s="44"/>
    </row>
    <row r="2036" spans="27:47">
      <c r="AA2036" s="44"/>
      <c r="AB2036" s="44"/>
      <c r="AC2036" s="44"/>
      <c r="AD2036" s="44"/>
      <c r="AE2036" s="44"/>
      <c r="AG2036" s="45"/>
      <c r="AN2036" s="44"/>
      <c r="AO2036" s="44"/>
      <c r="AP2036" s="44"/>
      <c r="AQ2036" s="44"/>
      <c r="AR2036" s="44"/>
      <c r="AS2036" s="44"/>
      <c r="AT2036" s="44"/>
      <c r="AU2036" s="44"/>
    </row>
    <row r="2037" spans="27:47">
      <c r="AA2037" s="44"/>
      <c r="AB2037" s="44"/>
      <c r="AC2037" s="44"/>
      <c r="AD2037" s="44"/>
      <c r="AE2037" s="44"/>
      <c r="AG2037" s="45"/>
      <c r="AN2037" s="44"/>
      <c r="AO2037" s="44"/>
      <c r="AP2037" s="44"/>
      <c r="AQ2037" s="44"/>
      <c r="AR2037" s="44"/>
      <c r="AS2037" s="44"/>
      <c r="AT2037" s="44"/>
      <c r="AU2037" s="44"/>
    </row>
    <row r="2038" spans="27:47">
      <c r="AA2038" s="44"/>
      <c r="AB2038" s="44"/>
      <c r="AC2038" s="44"/>
      <c r="AD2038" s="44"/>
      <c r="AE2038" s="44"/>
      <c r="AG2038" s="45"/>
      <c r="AN2038" s="44"/>
      <c r="AO2038" s="44"/>
      <c r="AP2038" s="44"/>
      <c r="AQ2038" s="44"/>
      <c r="AR2038" s="44"/>
      <c r="AS2038" s="44"/>
      <c r="AT2038" s="44"/>
      <c r="AU2038" s="44"/>
    </row>
    <row r="2039" spans="27:47">
      <c r="AA2039" s="44"/>
      <c r="AB2039" s="44"/>
      <c r="AC2039" s="44"/>
      <c r="AD2039" s="44"/>
      <c r="AE2039" s="44"/>
      <c r="AG2039" s="45"/>
      <c r="AN2039" s="44"/>
      <c r="AO2039" s="44"/>
      <c r="AP2039" s="44"/>
      <c r="AQ2039" s="44"/>
      <c r="AR2039" s="44"/>
      <c r="AS2039" s="44"/>
      <c r="AT2039" s="44"/>
      <c r="AU2039" s="44"/>
    </row>
    <row r="2040" spans="27:47">
      <c r="AA2040" s="44"/>
      <c r="AB2040" s="44"/>
      <c r="AC2040" s="44"/>
      <c r="AD2040" s="44"/>
      <c r="AE2040" s="44"/>
      <c r="AG2040" s="45"/>
      <c r="AN2040" s="44"/>
      <c r="AO2040" s="44"/>
      <c r="AP2040" s="44"/>
      <c r="AQ2040" s="44"/>
      <c r="AR2040" s="44"/>
      <c r="AS2040" s="44"/>
      <c r="AT2040" s="44"/>
      <c r="AU2040" s="44"/>
    </row>
    <row r="2041" spans="27:47">
      <c r="AA2041" s="44"/>
      <c r="AB2041" s="44"/>
      <c r="AC2041" s="44"/>
      <c r="AD2041" s="44"/>
      <c r="AE2041" s="44"/>
      <c r="AG2041" s="45"/>
      <c r="AN2041" s="44"/>
      <c r="AO2041" s="44"/>
      <c r="AP2041" s="44"/>
      <c r="AQ2041" s="44"/>
      <c r="AR2041" s="44"/>
      <c r="AS2041" s="44"/>
      <c r="AT2041" s="44"/>
      <c r="AU2041" s="44"/>
    </row>
    <row r="2042" spans="27:47">
      <c r="AA2042" s="44"/>
      <c r="AB2042" s="44"/>
      <c r="AC2042" s="44"/>
      <c r="AD2042" s="44"/>
      <c r="AE2042" s="44"/>
      <c r="AG2042" s="45"/>
      <c r="AN2042" s="44"/>
      <c r="AO2042" s="44"/>
      <c r="AP2042" s="44"/>
      <c r="AQ2042" s="44"/>
      <c r="AR2042" s="44"/>
      <c r="AS2042" s="44"/>
      <c r="AT2042" s="44"/>
      <c r="AU2042" s="44"/>
    </row>
    <row r="2043" spans="27:47">
      <c r="AA2043" s="44"/>
      <c r="AB2043" s="44"/>
      <c r="AC2043" s="44"/>
      <c r="AD2043" s="44"/>
      <c r="AE2043" s="44"/>
      <c r="AG2043" s="45"/>
      <c r="AN2043" s="44"/>
      <c r="AO2043" s="44"/>
      <c r="AP2043" s="44"/>
      <c r="AQ2043" s="44"/>
      <c r="AR2043" s="44"/>
      <c r="AS2043" s="44"/>
      <c r="AT2043" s="44"/>
      <c r="AU2043" s="44"/>
    </row>
    <row r="2044" spans="27:47">
      <c r="AA2044" s="44"/>
      <c r="AB2044" s="44"/>
      <c r="AC2044" s="44"/>
      <c r="AD2044" s="44"/>
      <c r="AE2044" s="44"/>
      <c r="AG2044" s="45"/>
      <c r="AN2044" s="44"/>
      <c r="AO2044" s="44"/>
      <c r="AP2044" s="44"/>
      <c r="AQ2044" s="44"/>
      <c r="AR2044" s="44"/>
      <c r="AS2044" s="44"/>
      <c r="AT2044" s="44"/>
      <c r="AU2044" s="44"/>
    </row>
    <row r="2045" spans="27:47">
      <c r="AA2045" s="44"/>
      <c r="AB2045" s="44"/>
      <c r="AC2045" s="44"/>
      <c r="AD2045" s="44"/>
      <c r="AE2045" s="44"/>
      <c r="AG2045" s="45"/>
      <c r="AN2045" s="44"/>
      <c r="AO2045" s="44"/>
      <c r="AP2045" s="44"/>
      <c r="AQ2045" s="44"/>
      <c r="AR2045" s="44"/>
      <c r="AS2045" s="44"/>
      <c r="AT2045" s="44"/>
      <c r="AU2045" s="44"/>
    </row>
    <row r="2046" spans="27:47">
      <c r="AA2046" s="44"/>
      <c r="AB2046" s="44"/>
      <c r="AC2046" s="44"/>
      <c r="AD2046" s="44"/>
      <c r="AE2046" s="44"/>
      <c r="AG2046" s="45"/>
      <c r="AN2046" s="44"/>
      <c r="AO2046" s="44"/>
      <c r="AP2046" s="44"/>
      <c r="AQ2046" s="44"/>
      <c r="AR2046" s="44"/>
      <c r="AS2046" s="44"/>
      <c r="AT2046" s="44"/>
      <c r="AU2046" s="44"/>
    </row>
    <row r="2047" spans="27:47">
      <c r="AA2047" s="44"/>
      <c r="AB2047" s="44"/>
      <c r="AC2047" s="44"/>
      <c r="AD2047" s="44"/>
      <c r="AE2047" s="44"/>
      <c r="AG2047" s="45"/>
      <c r="AN2047" s="44"/>
      <c r="AO2047" s="44"/>
      <c r="AP2047" s="44"/>
      <c r="AQ2047" s="44"/>
      <c r="AR2047" s="44"/>
      <c r="AS2047" s="44"/>
      <c r="AT2047" s="44"/>
      <c r="AU2047" s="44"/>
    </row>
    <row r="2048" spans="27:47">
      <c r="AA2048" s="44"/>
      <c r="AB2048" s="44"/>
      <c r="AC2048" s="44"/>
      <c r="AD2048" s="44"/>
      <c r="AE2048" s="44"/>
      <c r="AG2048" s="45"/>
      <c r="AN2048" s="44"/>
      <c r="AO2048" s="44"/>
      <c r="AP2048" s="44"/>
      <c r="AQ2048" s="44"/>
      <c r="AR2048" s="44"/>
      <c r="AS2048" s="44"/>
      <c r="AT2048" s="44"/>
      <c r="AU2048" s="44"/>
    </row>
    <row r="2049" spans="27:47">
      <c r="AA2049" s="44"/>
      <c r="AB2049" s="44"/>
      <c r="AC2049" s="44"/>
      <c r="AD2049" s="44"/>
      <c r="AE2049" s="44"/>
      <c r="AG2049" s="45"/>
      <c r="AN2049" s="44"/>
      <c r="AO2049" s="44"/>
      <c r="AP2049" s="44"/>
      <c r="AQ2049" s="44"/>
      <c r="AR2049" s="44"/>
      <c r="AS2049" s="44"/>
      <c r="AT2049" s="44"/>
      <c r="AU2049" s="44"/>
    </row>
    <row r="2050" spans="27:47">
      <c r="AA2050" s="44"/>
      <c r="AB2050" s="44"/>
      <c r="AC2050" s="44"/>
      <c r="AD2050" s="44"/>
      <c r="AE2050" s="44"/>
      <c r="AG2050" s="45"/>
      <c r="AN2050" s="44"/>
      <c r="AO2050" s="44"/>
      <c r="AP2050" s="44"/>
      <c r="AQ2050" s="44"/>
      <c r="AR2050" s="44"/>
      <c r="AS2050" s="44"/>
      <c r="AT2050" s="44"/>
      <c r="AU2050" s="44"/>
    </row>
    <row r="2051" spans="27:47">
      <c r="AA2051" s="44"/>
      <c r="AB2051" s="44"/>
      <c r="AC2051" s="44"/>
      <c r="AD2051" s="44"/>
      <c r="AE2051" s="44"/>
      <c r="AG2051" s="45"/>
      <c r="AN2051" s="44"/>
      <c r="AO2051" s="44"/>
      <c r="AP2051" s="44"/>
      <c r="AQ2051" s="44"/>
      <c r="AR2051" s="44"/>
      <c r="AS2051" s="44"/>
      <c r="AT2051" s="44"/>
      <c r="AU2051" s="44"/>
    </row>
    <row r="2052" spans="27:47">
      <c r="AA2052" s="44"/>
      <c r="AB2052" s="44"/>
      <c r="AC2052" s="44"/>
      <c r="AD2052" s="44"/>
      <c r="AE2052" s="44"/>
      <c r="AG2052" s="45"/>
      <c r="AN2052" s="44"/>
      <c r="AO2052" s="44"/>
      <c r="AP2052" s="44"/>
      <c r="AQ2052" s="44"/>
      <c r="AR2052" s="44"/>
      <c r="AS2052" s="44"/>
      <c r="AT2052" s="44"/>
      <c r="AU2052" s="44"/>
    </row>
    <row r="2053" spans="27:47">
      <c r="AA2053" s="44"/>
      <c r="AB2053" s="44"/>
      <c r="AC2053" s="44"/>
      <c r="AD2053" s="44"/>
      <c r="AE2053" s="44"/>
      <c r="AG2053" s="45"/>
      <c r="AN2053" s="44"/>
      <c r="AO2053" s="44"/>
      <c r="AP2053" s="44"/>
      <c r="AQ2053" s="44"/>
      <c r="AR2053" s="44"/>
      <c r="AS2053" s="44"/>
      <c r="AT2053" s="44"/>
      <c r="AU2053" s="44"/>
    </row>
    <row r="2054" spans="27:47">
      <c r="AA2054" s="44"/>
      <c r="AB2054" s="44"/>
      <c r="AC2054" s="44"/>
      <c r="AD2054" s="44"/>
      <c r="AE2054" s="44"/>
      <c r="AG2054" s="45"/>
      <c r="AN2054" s="44"/>
      <c r="AO2054" s="44"/>
      <c r="AP2054" s="44"/>
      <c r="AQ2054" s="44"/>
      <c r="AR2054" s="44"/>
      <c r="AS2054" s="44"/>
      <c r="AT2054" s="44"/>
      <c r="AU2054" s="44"/>
    </row>
    <row r="2055" spans="27:47">
      <c r="AA2055" s="44"/>
      <c r="AB2055" s="44"/>
      <c r="AC2055" s="44"/>
      <c r="AD2055" s="44"/>
      <c r="AE2055" s="44"/>
      <c r="AG2055" s="45"/>
      <c r="AN2055" s="44"/>
      <c r="AO2055" s="44"/>
      <c r="AP2055" s="44"/>
      <c r="AQ2055" s="44"/>
      <c r="AR2055" s="44"/>
      <c r="AS2055" s="44"/>
      <c r="AT2055" s="44"/>
      <c r="AU2055" s="44"/>
    </row>
    <row r="2056" spans="27:47">
      <c r="AA2056" s="44"/>
      <c r="AB2056" s="44"/>
      <c r="AC2056" s="44"/>
      <c r="AD2056" s="44"/>
      <c r="AE2056" s="44"/>
      <c r="AG2056" s="45"/>
      <c r="AN2056" s="44"/>
      <c r="AO2056" s="44"/>
      <c r="AP2056" s="44"/>
      <c r="AQ2056" s="44"/>
      <c r="AR2056" s="44"/>
      <c r="AS2056" s="44"/>
      <c r="AT2056" s="44"/>
      <c r="AU2056" s="44"/>
    </row>
    <row r="2057" spans="27:47">
      <c r="AA2057" s="44"/>
      <c r="AB2057" s="44"/>
      <c r="AC2057" s="44"/>
      <c r="AD2057" s="44"/>
      <c r="AE2057" s="44"/>
      <c r="AG2057" s="45"/>
      <c r="AN2057" s="44"/>
      <c r="AO2057" s="44"/>
      <c r="AP2057" s="44"/>
      <c r="AQ2057" s="44"/>
      <c r="AR2057" s="44"/>
      <c r="AS2057" s="44"/>
      <c r="AT2057" s="44"/>
      <c r="AU2057" s="44"/>
    </row>
    <row r="2058" spans="27:47">
      <c r="AA2058" s="44"/>
      <c r="AB2058" s="44"/>
      <c r="AC2058" s="44"/>
      <c r="AD2058" s="44"/>
      <c r="AE2058" s="44"/>
      <c r="AG2058" s="45"/>
      <c r="AN2058" s="44"/>
      <c r="AO2058" s="44"/>
      <c r="AP2058" s="44"/>
      <c r="AQ2058" s="44"/>
      <c r="AR2058" s="44"/>
      <c r="AS2058" s="44"/>
      <c r="AT2058" s="44"/>
      <c r="AU2058" s="44"/>
    </row>
    <row r="2059" spans="27:47">
      <c r="AA2059" s="44"/>
      <c r="AB2059" s="44"/>
      <c r="AC2059" s="44"/>
      <c r="AD2059" s="44"/>
      <c r="AE2059" s="44"/>
      <c r="AG2059" s="45"/>
      <c r="AN2059" s="44"/>
      <c r="AO2059" s="44"/>
      <c r="AP2059" s="44"/>
      <c r="AQ2059" s="44"/>
      <c r="AR2059" s="44"/>
      <c r="AS2059" s="44"/>
      <c r="AT2059" s="44"/>
      <c r="AU2059" s="44"/>
    </row>
    <row r="2060" spans="27:47">
      <c r="AA2060" s="44"/>
      <c r="AB2060" s="44"/>
      <c r="AC2060" s="44"/>
      <c r="AD2060" s="44"/>
      <c r="AE2060" s="44"/>
      <c r="AG2060" s="45"/>
      <c r="AN2060" s="44"/>
      <c r="AO2060" s="44"/>
      <c r="AP2060" s="44"/>
      <c r="AQ2060" s="44"/>
      <c r="AR2060" s="44"/>
      <c r="AS2060" s="44"/>
      <c r="AT2060" s="44"/>
      <c r="AU2060" s="44"/>
    </row>
    <row r="2061" spans="27:47">
      <c r="AA2061" s="44"/>
      <c r="AB2061" s="44"/>
      <c r="AC2061" s="44"/>
      <c r="AD2061" s="44"/>
      <c r="AE2061" s="44"/>
      <c r="AG2061" s="45"/>
      <c r="AN2061" s="44"/>
      <c r="AO2061" s="44"/>
      <c r="AP2061" s="44"/>
      <c r="AQ2061" s="44"/>
      <c r="AR2061" s="44"/>
      <c r="AS2061" s="44"/>
      <c r="AT2061" s="44"/>
      <c r="AU2061" s="44"/>
    </row>
    <row r="2062" spans="27:47">
      <c r="AA2062" s="44"/>
      <c r="AB2062" s="44"/>
      <c r="AC2062" s="44"/>
      <c r="AD2062" s="44"/>
      <c r="AE2062" s="44"/>
      <c r="AG2062" s="45"/>
      <c r="AN2062" s="44"/>
      <c r="AO2062" s="44"/>
      <c r="AP2062" s="44"/>
      <c r="AQ2062" s="44"/>
      <c r="AR2062" s="44"/>
      <c r="AS2062" s="44"/>
      <c r="AT2062" s="44"/>
      <c r="AU2062" s="44"/>
    </row>
    <row r="2063" spans="27:47">
      <c r="AA2063" s="44"/>
      <c r="AB2063" s="44"/>
      <c r="AC2063" s="44"/>
      <c r="AD2063" s="44"/>
      <c r="AE2063" s="44"/>
      <c r="AG2063" s="45"/>
      <c r="AN2063" s="44"/>
      <c r="AO2063" s="44"/>
      <c r="AP2063" s="44"/>
      <c r="AQ2063" s="44"/>
      <c r="AR2063" s="44"/>
      <c r="AS2063" s="44"/>
      <c r="AT2063" s="44"/>
      <c r="AU2063" s="44"/>
    </row>
    <row r="2064" spans="27:47">
      <c r="AA2064" s="44"/>
      <c r="AB2064" s="44"/>
      <c r="AC2064" s="44"/>
      <c r="AD2064" s="44"/>
      <c r="AE2064" s="44"/>
      <c r="AG2064" s="45"/>
      <c r="AN2064" s="44"/>
      <c r="AO2064" s="44"/>
      <c r="AP2064" s="44"/>
      <c r="AQ2064" s="44"/>
      <c r="AR2064" s="44"/>
      <c r="AS2064" s="44"/>
      <c r="AT2064" s="44"/>
      <c r="AU2064" s="44"/>
    </row>
    <row r="2065" spans="27:47">
      <c r="AA2065" s="44"/>
      <c r="AB2065" s="44"/>
      <c r="AC2065" s="44"/>
      <c r="AD2065" s="44"/>
      <c r="AE2065" s="44"/>
      <c r="AG2065" s="45"/>
      <c r="AN2065" s="44"/>
      <c r="AO2065" s="44"/>
      <c r="AP2065" s="44"/>
      <c r="AQ2065" s="44"/>
      <c r="AR2065" s="44"/>
      <c r="AS2065" s="44"/>
      <c r="AT2065" s="44"/>
      <c r="AU2065" s="44"/>
    </row>
    <row r="2066" spans="27:47">
      <c r="AA2066" s="44"/>
      <c r="AB2066" s="44"/>
      <c r="AC2066" s="44"/>
      <c r="AD2066" s="44"/>
      <c r="AE2066" s="44"/>
      <c r="AG2066" s="45"/>
      <c r="AN2066" s="44"/>
      <c r="AO2066" s="44"/>
      <c r="AP2066" s="44"/>
      <c r="AQ2066" s="44"/>
      <c r="AR2066" s="44"/>
      <c r="AS2066" s="44"/>
      <c r="AT2066" s="44"/>
      <c r="AU2066" s="44"/>
    </row>
    <row r="2067" spans="27:47">
      <c r="AA2067" s="44"/>
      <c r="AB2067" s="44"/>
      <c r="AC2067" s="44"/>
      <c r="AD2067" s="44"/>
      <c r="AE2067" s="44"/>
      <c r="AG2067" s="45"/>
      <c r="AN2067" s="44"/>
      <c r="AO2067" s="44"/>
      <c r="AP2067" s="44"/>
      <c r="AQ2067" s="44"/>
      <c r="AR2067" s="44"/>
      <c r="AS2067" s="44"/>
      <c r="AT2067" s="44"/>
      <c r="AU2067" s="44"/>
    </row>
    <row r="2068" spans="27:47">
      <c r="AA2068" s="44"/>
      <c r="AB2068" s="44"/>
      <c r="AC2068" s="44"/>
      <c r="AD2068" s="44"/>
      <c r="AE2068" s="44"/>
      <c r="AG2068" s="45"/>
      <c r="AN2068" s="44"/>
      <c r="AO2068" s="44"/>
      <c r="AP2068" s="44"/>
      <c r="AQ2068" s="44"/>
      <c r="AR2068" s="44"/>
      <c r="AS2068" s="44"/>
      <c r="AT2068" s="44"/>
      <c r="AU2068" s="44"/>
    </row>
    <row r="2069" spans="27:47">
      <c r="AA2069" s="44"/>
      <c r="AB2069" s="44"/>
      <c r="AC2069" s="44"/>
      <c r="AD2069" s="44"/>
      <c r="AE2069" s="44"/>
      <c r="AG2069" s="45"/>
      <c r="AN2069" s="44"/>
      <c r="AO2069" s="44"/>
      <c r="AP2069" s="44"/>
      <c r="AQ2069" s="44"/>
      <c r="AR2069" s="44"/>
      <c r="AS2069" s="44"/>
      <c r="AT2069" s="44"/>
      <c r="AU2069" s="44"/>
    </row>
    <row r="2070" spans="27:47">
      <c r="AA2070" s="44"/>
      <c r="AB2070" s="44"/>
      <c r="AC2070" s="44"/>
      <c r="AD2070" s="44"/>
      <c r="AE2070" s="44"/>
      <c r="AG2070" s="45"/>
      <c r="AN2070" s="44"/>
      <c r="AO2070" s="44"/>
      <c r="AP2070" s="44"/>
      <c r="AQ2070" s="44"/>
      <c r="AR2070" s="44"/>
      <c r="AS2070" s="44"/>
      <c r="AT2070" s="44"/>
      <c r="AU2070" s="44"/>
    </row>
    <row r="2071" spans="27:47">
      <c r="AA2071" s="44"/>
      <c r="AB2071" s="44"/>
      <c r="AC2071" s="44"/>
      <c r="AD2071" s="44"/>
      <c r="AE2071" s="44"/>
      <c r="AF2071" s="47"/>
      <c r="AG2071" s="45"/>
      <c r="AN2071" s="44"/>
      <c r="AO2071" s="44"/>
      <c r="AP2071" s="44"/>
      <c r="AQ2071" s="44"/>
      <c r="AR2071" s="44"/>
      <c r="AS2071" s="44"/>
      <c r="AT2071" s="44"/>
      <c r="AU2071" s="44"/>
    </row>
    <row r="2072" spans="27:47">
      <c r="AA2072" s="44"/>
      <c r="AB2072" s="44"/>
      <c r="AC2072" s="44"/>
      <c r="AD2072" s="44"/>
      <c r="AE2072" s="44"/>
      <c r="AF2072" s="47"/>
      <c r="AG2072" s="45"/>
      <c r="AN2072" s="44"/>
      <c r="AO2072" s="44"/>
      <c r="AP2072" s="44"/>
      <c r="AQ2072" s="44"/>
      <c r="AR2072" s="44"/>
      <c r="AS2072" s="44"/>
      <c r="AT2072" s="44"/>
      <c r="AU2072" s="44"/>
    </row>
    <row r="2073" spans="27:47">
      <c r="AA2073" s="44"/>
      <c r="AB2073" s="44"/>
      <c r="AC2073" s="44"/>
      <c r="AD2073" s="44"/>
      <c r="AE2073" s="44"/>
      <c r="AF2073" s="47"/>
      <c r="AG2073" s="45"/>
      <c r="AN2073" s="44"/>
      <c r="AO2073" s="44"/>
      <c r="AP2073" s="44"/>
      <c r="AQ2073" s="44"/>
      <c r="AR2073" s="44"/>
      <c r="AS2073" s="44"/>
      <c r="AT2073" s="44"/>
      <c r="AU2073" s="44"/>
    </row>
    <row r="2074" spans="27:47">
      <c r="AA2074" s="44"/>
      <c r="AB2074" s="44"/>
      <c r="AC2074" s="44"/>
      <c r="AD2074" s="44"/>
      <c r="AE2074" s="44"/>
      <c r="AF2074" s="47"/>
      <c r="AG2074" s="45"/>
      <c r="AN2074" s="44"/>
      <c r="AO2074" s="44"/>
      <c r="AP2074" s="44"/>
      <c r="AQ2074" s="44"/>
      <c r="AR2074" s="44"/>
      <c r="AS2074" s="44"/>
      <c r="AT2074" s="44"/>
      <c r="AU2074" s="44"/>
    </row>
    <row r="2075" spans="27:47">
      <c r="AA2075" s="44"/>
      <c r="AB2075" s="44"/>
      <c r="AC2075" s="44"/>
      <c r="AD2075" s="44"/>
      <c r="AE2075" s="44"/>
      <c r="AF2075" s="47"/>
      <c r="AG2075" s="45"/>
      <c r="AN2075" s="44"/>
      <c r="AO2075" s="44"/>
      <c r="AP2075" s="44"/>
      <c r="AQ2075" s="44"/>
      <c r="AR2075" s="44"/>
      <c r="AS2075" s="44"/>
      <c r="AT2075" s="44"/>
      <c r="AU2075" s="44"/>
    </row>
    <row r="2076" spans="27:47">
      <c r="AA2076" s="44"/>
      <c r="AB2076" s="44"/>
      <c r="AC2076" s="44"/>
      <c r="AD2076" s="44"/>
      <c r="AE2076" s="44"/>
      <c r="AF2076" s="47"/>
      <c r="AG2076" s="45"/>
      <c r="AN2076" s="44"/>
      <c r="AO2076" s="44"/>
      <c r="AP2076" s="44"/>
      <c r="AQ2076" s="44"/>
      <c r="AR2076" s="44"/>
      <c r="AS2076" s="44"/>
      <c r="AT2076" s="44"/>
      <c r="AU2076" s="44"/>
    </row>
    <row r="2077" spans="27:47">
      <c r="AA2077" s="44"/>
      <c r="AB2077" s="44"/>
      <c r="AC2077" s="44"/>
      <c r="AD2077" s="44"/>
      <c r="AE2077" s="44"/>
      <c r="AF2077" s="47"/>
      <c r="AG2077" s="45"/>
      <c r="AN2077" s="44"/>
      <c r="AO2077" s="44"/>
      <c r="AP2077" s="44"/>
      <c r="AQ2077" s="44"/>
      <c r="AR2077" s="44"/>
      <c r="AS2077" s="44"/>
      <c r="AT2077" s="44"/>
      <c r="AU2077" s="44"/>
    </row>
    <row r="2078" spans="27:47">
      <c r="AA2078" s="44"/>
      <c r="AB2078" s="44"/>
      <c r="AC2078" s="44"/>
      <c r="AD2078" s="44"/>
      <c r="AE2078" s="44"/>
      <c r="AF2078" s="47"/>
      <c r="AG2078" s="45"/>
      <c r="AN2078" s="44"/>
      <c r="AO2078" s="44"/>
      <c r="AP2078" s="44"/>
      <c r="AQ2078" s="44"/>
      <c r="AR2078" s="44"/>
      <c r="AS2078" s="44"/>
      <c r="AT2078" s="44"/>
      <c r="AU2078" s="44"/>
    </row>
    <row r="2079" spans="27:47">
      <c r="AA2079" s="44"/>
      <c r="AB2079" s="44"/>
      <c r="AC2079" s="44"/>
      <c r="AD2079" s="44"/>
      <c r="AE2079" s="44"/>
      <c r="AF2079" s="47"/>
      <c r="AG2079" s="45"/>
      <c r="AN2079" s="44"/>
      <c r="AO2079" s="44"/>
      <c r="AP2079" s="44"/>
      <c r="AQ2079" s="44"/>
      <c r="AR2079" s="44"/>
      <c r="AS2079" s="44"/>
      <c r="AT2079" s="44"/>
      <c r="AU2079" s="44"/>
    </row>
    <row r="2080" spans="27:47">
      <c r="AA2080" s="44"/>
      <c r="AB2080" s="44"/>
      <c r="AC2080" s="44"/>
      <c r="AD2080" s="44"/>
      <c r="AE2080" s="44"/>
      <c r="AF2080" s="47"/>
      <c r="AG2080" s="45"/>
      <c r="AN2080" s="44"/>
      <c r="AO2080" s="44"/>
      <c r="AP2080" s="44"/>
      <c r="AQ2080" s="44"/>
      <c r="AR2080" s="44"/>
      <c r="AS2080" s="44"/>
      <c r="AT2080" s="44"/>
      <c r="AU2080" s="44"/>
    </row>
    <row r="2081" spans="27:47">
      <c r="AA2081" s="44"/>
      <c r="AB2081" s="44"/>
      <c r="AC2081" s="44"/>
      <c r="AD2081" s="44"/>
      <c r="AE2081" s="44"/>
      <c r="AF2081" s="47"/>
      <c r="AG2081" s="45"/>
      <c r="AN2081" s="44"/>
      <c r="AO2081" s="44"/>
      <c r="AP2081" s="44"/>
      <c r="AQ2081" s="44"/>
      <c r="AR2081" s="44"/>
      <c r="AS2081" s="44"/>
      <c r="AT2081" s="44"/>
      <c r="AU2081" s="44"/>
    </row>
    <row r="2082" spans="27:47">
      <c r="AA2082" s="44"/>
      <c r="AB2082" s="44"/>
      <c r="AC2082" s="44"/>
      <c r="AD2082" s="44"/>
      <c r="AE2082" s="44"/>
      <c r="AF2082" s="47"/>
      <c r="AG2082" s="45"/>
      <c r="AN2082" s="44"/>
      <c r="AO2082" s="44"/>
      <c r="AP2082" s="44"/>
      <c r="AQ2082" s="44"/>
      <c r="AR2082" s="44"/>
      <c r="AS2082" s="44"/>
      <c r="AT2082" s="44"/>
      <c r="AU2082" s="44"/>
    </row>
    <row r="2083" spans="27:47">
      <c r="AA2083" s="44"/>
      <c r="AB2083" s="44"/>
      <c r="AC2083" s="44"/>
      <c r="AD2083" s="44"/>
      <c r="AE2083" s="44"/>
      <c r="AF2083" s="47"/>
      <c r="AG2083" s="45"/>
      <c r="AN2083" s="44"/>
      <c r="AO2083" s="44"/>
      <c r="AP2083" s="44"/>
      <c r="AQ2083" s="44"/>
      <c r="AR2083" s="44"/>
      <c r="AS2083" s="44"/>
      <c r="AT2083" s="44"/>
      <c r="AU2083" s="44"/>
    </row>
    <row r="2084" spans="27:47">
      <c r="AA2084" s="44"/>
      <c r="AB2084" s="44"/>
      <c r="AC2084" s="44"/>
      <c r="AD2084" s="44"/>
      <c r="AE2084" s="44"/>
      <c r="AF2084" s="47"/>
      <c r="AG2084" s="45"/>
      <c r="AN2084" s="44"/>
      <c r="AO2084" s="44"/>
      <c r="AP2084" s="44"/>
      <c r="AQ2084" s="44"/>
      <c r="AR2084" s="44"/>
      <c r="AS2084" s="44"/>
      <c r="AT2084" s="44"/>
      <c r="AU2084" s="44"/>
    </row>
    <row r="2085" spans="27:47">
      <c r="AA2085" s="44"/>
      <c r="AB2085" s="44"/>
      <c r="AC2085" s="44"/>
      <c r="AD2085" s="44"/>
      <c r="AE2085" s="44"/>
      <c r="AF2085" s="47"/>
      <c r="AG2085" s="45"/>
      <c r="AN2085" s="44"/>
      <c r="AO2085" s="44"/>
      <c r="AP2085" s="44"/>
      <c r="AQ2085" s="44"/>
      <c r="AR2085" s="44"/>
      <c r="AS2085" s="44"/>
      <c r="AT2085" s="44"/>
      <c r="AU2085" s="44"/>
    </row>
    <row r="2086" spans="27:47">
      <c r="AA2086" s="44"/>
      <c r="AB2086" s="44"/>
      <c r="AC2086" s="44"/>
      <c r="AD2086" s="44"/>
      <c r="AE2086" s="44"/>
      <c r="AF2086" s="47"/>
      <c r="AG2086" s="45"/>
      <c r="AN2086" s="44"/>
      <c r="AO2086" s="44"/>
      <c r="AP2086" s="44"/>
      <c r="AQ2086" s="44"/>
      <c r="AR2086" s="44"/>
      <c r="AS2086" s="44"/>
      <c r="AT2086" s="44"/>
      <c r="AU2086" s="44"/>
    </row>
    <row r="2087" spans="27:47">
      <c r="AA2087" s="44"/>
      <c r="AB2087" s="44"/>
      <c r="AC2087" s="44"/>
      <c r="AD2087" s="44"/>
      <c r="AE2087" s="44"/>
      <c r="AF2087" s="47"/>
      <c r="AG2087" s="45"/>
      <c r="AN2087" s="44"/>
      <c r="AO2087" s="44"/>
      <c r="AP2087" s="44"/>
      <c r="AQ2087" s="44"/>
      <c r="AR2087" s="44"/>
      <c r="AS2087" s="44"/>
      <c r="AT2087" s="44"/>
      <c r="AU2087" s="44"/>
    </row>
    <row r="2088" spans="27:47">
      <c r="AA2088" s="44"/>
      <c r="AB2088" s="44"/>
      <c r="AC2088" s="44"/>
      <c r="AD2088" s="44"/>
      <c r="AE2088" s="44"/>
      <c r="AF2088" s="47"/>
      <c r="AG2088" s="45"/>
      <c r="AN2088" s="44"/>
      <c r="AO2088" s="44"/>
      <c r="AP2088" s="44"/>
      <c r="AQ2088" s="44"/>
      <c r="AR2088" s="44"/>
      <c r="AS2088" s="44"/>
      <c r="AT2088" s="44"/>
      <c r="AU2088" s="44"/>
    </row>
    <row r="2089" spans="27:47">
      <c r="AA2089" s="44"/>
      <c r="AB2089" s="44"/>
      <c r="AC2089" s="44"/>
      <c r="AD2089" s="44"/>
      <c r="AE2089" s="44"/>
      <c r="AF2089" s="47"/>
      <c r="AG2089" s="45"/>
      <c r="AN2089" s="44"/>
      <c r="AO2089" s="44"/>
      <c r="AP2089" s="44"/>
      <c r="AQ2089" s="44"/>
      <c r="AR2089" s="44"/>
      <c r="AS2089" s="44"/>
      <c r="AT2089" s="44"/>
      <c r="AU2089" s="44"/>
    </row>
    <row r="2090" spans="27:47">
      <c r="AA2090" s="44"/>
      <c r="AB2090" s="44"/>
      <c r="AC2090" s="44"/>
      <c r="AD2090" s="44"/>
      <c r="AE2090" s="44"/>
      <c r="AF2090" s="47"/>
      <c r="AG2090" s="45"/>
      <c r="AN2090" s="44"/>
      <c r="AO2090" s="44"/>
      <c r="AP2090" s="44"/>
      <c r="AQ2090" s="44"/>
      <c r="AR2090" s="44"/>
      <c r="AS2090" s="44"/>
      <c r="AT2090" s="44"/>
      <c r="AU2090" s="44"/>
    </row>
    <row r="2091" spans="27:47">
      <c r="AA2091" s="44"/>
      <c r="AB2091" s="44"/>
      <c r="AC2091" s="44"/>
      <c r="AD2091" s="44"/>
      <c r="AE2091" s="44"/>
      <c r="AF2091" s="47"/>
      <c r="AG2091" s="45"/>
      <c r="AN2091" s="44"/>
      <c r="AO2091" s="44"/>
      <c r="AP2091" s="44"/>
      <c r="AQ2091" s="44"/>
      <c r="AR2091" s="44"/>
      <c r="AS2091" s="44"/>
      <c r="AT2091" s="44"/>
      <c r="AU2091" s="44"/>
    </row>
    <row r="2092" spans="27:47">
      <c r="AA2092" s="44"/>
      <c r="AB2092" s="44"/>
      <c r="AC2092" s="44"/>
      <c r="AD2092" s="44"/>
      <c r="AE2092" s="44"/>
      <c r="AF2092" s="47"/>
      <c r="AG2092" s="45"/>
      <c r="AN2092" s="44"/>
      <c r="AO2092" s="44"/>
      <c r="AP2092" s="44"/>
      <c r="AQ2092" s="44"/>
      <c r="AR2092" s="44"/>
      <c r="AS2092" s="44"/>
      <c r="AT2092" s="44"/>
      <c r="AU2092" s="44"/>
    </row>
    <row r="2093" spans="27:47">
      <c r="AA2093" s="44"/>
      <c r="AB2093" s="44"/>
      <c r="AC2093" s="44"/>
      <c r="AD2093" s="44"/>
      <c r="AE2093" s="44"/>
      <c r="AF2093" s="47"/>
      <c r="AG2093" s="45"/>
      <c r="AN2093" s="44"/>
      <c r="AO2093" s="44"/>
      <c r="AP2093" s="44"/>
      <c r="AQ2093" s="44"/>
      <c r="AR2093" s="44"/>
      <c r="AS2093" s="44"/>
      <c r="AT2093" s="44"/>
      <c r="AU2093" s="44"/>
    </row>
    <row r="2094" spans="27:47">
      <c r="AA2094" s="44"/>
      <c r="AB2094" s="44"/>
      <c r="AC2094" s="44"/>
      <c r="AD2094" s="44"/>
      <c r="AE2094" s="44"/>
      <c r="AF2094" s="47"/>
      <c r="AG2094" s="45"/>
      <c r="AN2094" s="44"/>
      <c r="AO2094" s="44"/>
      <c r="AP2094" s="44"/>
      <c r="AQ2094" s="44"/>
      <c r="AR2094" s="44"/>
      <c r="AS2094" s="44"/>
      <c r="AT2094" s="44"/>
      <c r="AU2094" s="44"/>
    </row>
    <row r="2095" spans="27:47">
      <c r="AA2095" s="44"/>
      <c r="AB2095" s="44"/>
      <c r="AC2095" s="44"/>
      <c r="AD2095" s="44"/>
      <c r="AE2095" s="44"/>
      <c r="AF2095" s="47"/>
      <c r="AG2095" s="45"/>
      <c r="AN2095" s="44"/>
      <c r="AO2095" s="44"/>
      <c r="AP2095" s="44"/>
      <c r="AQ2095" s="44"/>
      <c r="AR2095" s="44"/>
      <c r="AS2095" s="44"/>
      <c r="AT2095" s="44"/>
      <c r="AU2095" s="44"/>
    </row>
    <row r="2096" spans="27:47">
      <c r="AA2096" s="44"/>
      <c r="AB2096" s="44"/>
      <c r="AC2096" s="44"/>
      <c r="AD2096" s="44"/>
      <c r="AE2096" s="44"/>
      <c r="AF2096" s="47"/>
      <c r="AG2096" s="45"/>
      <c r="AN2096" s="44"/>
      <c r="AO2096" s="44"/>
      <c r="AP2096" s="44"/>
      <c r="AQ2096" s="44"/>
      <c r="AR2096" s="44"/>
      <c r="AS2096" s="44"/>
      <c r="AT2096" s="44"/>
      <c r="AU2096" s="44"/>
    </row>
    <row r="2097" spans="27:47">
      <c r="AA2097" s="44"/>
      <c r="AB2097" s="44"/>
      <c r="AC2097" s="44"/>
      <c r="AD2097" s="44"/>
      <c r="AE2097" s="44"/>
      <c r="AF2097" s="47"/>
      <c r="AG2097" s="45"/>
      <c r="AN2097" s="44"/>
      <c r="AO2097" s="44"/>
      <c r="AP2097" s="44"/>
      <c r="AQ2097" s="44"/>
      <c r="AR2097" s="44"/>
      <c r="AS2097" s="44"/>
      <c r="AT2097" s="44"/>
      <c r="AU2097" s="44"/>
    </row>
    <row r="2098" spans="27:47">
      <c r="AA2098" s="44"/>
      <c r="AB2098" s="44"/>
      <c r="AC2098" s="44"/>
      <c r="AD2098" s="44"/>
      <c r="AE2098" s="44"/>
      <c r="AF2098" s="47"/>
      <c r="AG2098" s="45"/>
      <c r="AN2098" s="44"/>
      <c r="AO2098" s="44"/>
      <c r="AP2098" s="44"/>
      <c r="AQ2098" s="44"/>
      <c r="AR2098" s="44"/>
      <c r="AS2098" s="44"/>
      <c r="AT2098" s="44"/>
      <c r="AU2098" s="44"/>
    </row>
    <row r="2099" spans="27:47">
      <c r="AA2099" s="44"/>
      <c r="AB2099" s="44"/>
      <c r="AC2099" s="44"/>
      <c r="AD2099" s="44"/>
      <c r="AE2099" s="44"/>
      <c r="AF2099" s="47"/>
      <c r="AG2099" s="45"/>
      <c r="AN2099" s="44"/>
      <c r="AO2099" s="44"/>
      <c r="AP2099" s="44"/>
      <c r="AQ2099" s="44"/>
      <c r="AR2099" s="44"/>
      <c r="AS2099" s="44"/>
      <c r="AT2099" s="44"/>
      <c r="AU2099" s="44"/>
    </row>
    <row r="2100" spans="27:47">
      <c r="AA2100" s="44"/>
      <c r="AB2100" s="44"/>
      <c r="AC2100" s="44"/>
      <c r="AD2100" s="44"/>
      <c r="AE2100" s="44"/>
      <c r="AF2100" s="47"/>
      <c r="AG2100" s="45"/>
      <c r="AN2100" s="44"/>
      <c r="AO2100" s="44"/>
      <c r="AP2100" s="44"/>
      <c r="AQ2100" s="44"/>
      <c r="AR2100" s="44"/>
      <c r="AS2100" s="44"/>
      <c r="AT2100" s="44"/>
      <c r="AU2100" s="44"/>
    </row>
    <row r="2101" spans="27:47">
      <c r="AA2101" s="44"/>
      <c r="AB2101" s="44"/>
      <c r="AC2101" s="44"/>
      <c r="AD2101" s="44"/>
      <c r="AE2101" s="44"/>
      <c r="AF2101" s="47"/>
      <c r="AG2101" s="45"/>
      <c r="AN2101" s="44"/>
      <c r="AO2101" s="44"/>
      <c r="AP2101" s="44"/>
      <c r="AQ2101" s="44"/>
      <c r="AR2101" s="44"/>
      <c r="AS2101" s="44"/>
      <c r="AT2101" s="44"/>
      <c r="AU2101" s="44"/>
    </row>
    <row r="2102" spans="27:47">
      <c r="AA2102" s="44"/>
      <c r="AB2102" s="44"/>
      <c r="AC2102" s="44"/>
      <c r="AD2102" s="44"/>
      <c r="AE2102" s="44"/>
      <c r="AF2102" s="47"/>
      <c r="AG2102" s="45"/>
      <c r="AN2102" s="44"/>
      <c r="AO2102" s="44"/>
      <c r="AP2102" s="44"/>
      <c r="AQ2102" s="44"/>
      <c r="AR2102" s="44"/>
      <c r="AS2102" s="44"/>
      <c r="AT2102" s="44"/>
      <c r="AU2102" s="44"/>
    </row>
    <row r="2103" spans="27:47">
      <c r="AA2103" s="44"/>
      <c r="AB2103" s="44"/>
      <c r="AC2103" s="44"/>
      <c r="AD2103" s="44"/>
      <c r="AE2103" s="44"/>
      <c r="AF2103" s="47"/>
      <c r="AG2103" s="45"/>
      <c r="AN2103" s="44"/>
      <c r="AO2103" s="44"/>
      <c r="AP2103" s="44"/>
      <c r="AQ2103" s="44"/>
      <c r="AR2103" s="44"/>
      <c r="AS2103" s="44"/>
      <c r="AT2103" s="44"/>
      <c r="AU2103" s="44"/>
    </row>
    <row r="2104" spans="27:47">
      <c r="AA2104" s="44"/>
      <c r="AB2104" s="44"/>
      <c r="AC2104" s="44"/>
      <c r="AD2104" s="44"/>
      <c r="AE2104" s="44"/>
      <c r="AF2104" s="47"/>
      <c r="AG2104" s="45"/>
      <c r="AN2104" s="44"/>
      <c r="AO2104" s="44"/>
      <c r="AP2104" s="44"/>
      <c r="AQ2104" s="44"/>
      <c r="AR2104" s="44"/>
      <c r="AS2104" s="44"/>
      <c r="AT2104" s="44"/>
      <c r="AU2104" s="44"/>
    </row>
    <row r="2105" spans="27:47">
      <c r="AA2105" s="44"/>
      <c r="AB2105" s="44"/>
      <c r="AC2105" s="44"/>
      <c r="AD2105" s="44"/>
      <c r="AE2105" s="44"/>
      <c r="AF2105" s="47"/>
      <c r="AG2105" s="45"/>
      <c r="AN2105" s="44"/>
      <c r="AO2105" s="44"/>
      <c r="AP2105" s="44"/>
      <c r="AQ2105" s="44"/>
      <c r="AR2105" s="44"/>
      <c r="AS2105" s="44"/>
      <c r="AT2105" s="44"/>
      <c r="AU2105" s="44"/>
    </row>
    <row r="2106" spans="27:47">
      <c r="AA2106" s="44"/>
      <c r="AB2106" s="44"/>
      <c r="AC2106" s="44"/>
      <c r="AD2106" s="44"/>
      <c r="AE2106" s="44"/>
      <c r="AF2106" s="47"/>
      <c r="AG2106" s="45"/>
      <c r="AN2106" s="44"/>
      <c r="AO2106" s="44"/>
      <c r="AP2106" s="44"/>
      <c r="AQ2106" s="44"/>
      <c r="AR2106" s="44"/>
      <c r="AS2106" s="44"/>
      <c r="AT2106" s="44"/>
      <c r="AU2106" s="44"/>
    </row>
    <row r="2107" spans="27:47">
      <c r="AA2107" s="44"/>
      <c r="AB2107" s="44"/>
      <c r="AC2107" s="44"/>
      <c r="AD2107" s="44"/>
      <c r="AE2107" s="44"/>
      <c r="AF2107" s="47"/>
      <c r="AG2107" s="45"/>
      <c r="AN2107" s="44"/>
      <c r="AO2107" s="44"/>
      <c r="AP2107" s="44"/>
      <c r="AQ2107" s="44"/>
      <c r="AR2107" s="44"/>
      <c r="AS2107" s="44"/>
      <c r="AT2107" s="44"/>
      <c r="AU2107" s="44"/>
    </row>
    <row r="2108" spans="27:47">
      <c r="AA2108" s="44"/>
      <c r="AB2108" s="44"/>
      <c r="AC2108" s="44"/>
      <c r="AD2108" s="44"/>
      <c r="AE2108" s="44"/>
      <c r="AF2108" s="47"/>
      <c r="AG2108" s="45"/>
      <c r="AN2108" s="44"/>
      <c r="AO2108" s="44"/>
      <c r="AP2108" s="44"/>
      <c r="AQ2108" s="44"/>
      <c r="AR2108" s="44"/>
      <c r="AS2108" s="44"/>
      <c r="AT2108" s="44"/>
      <c r="AU2108" s="44"/>
    </row>
    <row r="2109" spans="27:47">
      <c r="AA2109" s="44"/>
      <c r="AB2109" s="44"/>
      <c r="AC2109" s="44"/>
      <c r="AD2109" s="44"/>
      <c r="AE2109" s="44"/>
      <c r="AF2109" s="47"/>
      <c r="AG2109" s="45"/>
      <c r="AN2109" s="44"/>
      <c r="AO2109" s="44"/>
      <c r="AP2109" s="44"/>
      <c r="AQ2109" s="44"/>
      <c r="AR2109" s="44"/>
      <c r="AS2109" s="44"/>
      <c r="AT2109" s="44"/>
      <c r="AU2109" s="44"/>
    </row>
    <row r="2110" spans="27:47">
      <c r="AA2110" s="44"/>
      <c r="AB2110" s="44"/>
      <c r="AC2110" s="44"/>
      <c r="AD2110" s="44"/>
      <c r="AE2110" s="44"/>
      <c r="AF2110" s="47"/>
      <c r="AG2110" s="45"/>
      <c r="AN2110" s="44"/>
      <c r="AO2110" s="44"/>
      <c r="AP2110" s="44"/>
      <c r="AQ2110" s="44"/>
      <c r="AR2110" s="44"/>
      <c r="AS2110" s="44"/>
      <c r="AT2110" s="44"/>
      <c r="AU2110" s="44"/>
    </row>
    <row r="2111" spans="27:47">
      <c r="AA2111" s="44"/>
      <c r="AB2111" s="44"/>
      <c r="AC2111" s="44"/>
      <c r="AD2111" s="44"/>
      <c r="AE2111" s="44"/>
      <c r="AF2111" s="47"/>
      <c r="AG2111" s="45"/>
      <c r="AN2111" s="44"/>
      <c r="AO2111" s="44"/>
      <c r="AP2111" s="44"/>
      <c r="AQ2111" s="44"/>
      <c r="AR2111" s="44"/>
      <c r="AS2111" s="44"/>
      <c r="AT2111" s="44"/>
      <c r="AU2111" s="44"/>
    </row>
    <row r="2112" spans="27:47">
      <c r="AA2112" s="44"/>
      <c r="AB2112" s="44"/>
      <c r="AC2112" s="44"/>
      <c r="AD2112" s="44"/>
      <c r="AE2112" s="44"/>
      <c r="AF2112" s="47"/>
      <c r="AG2112" s="45"/>
      <c r="AN2112" s="44"/>
      <c r="AO2112" s="44"/>
      <c r="AP2112" s="44"/>
      <c r="AQ2112" s="44"/>
      <c r="AR2112" s="44"/>
      <c r="AS2112" s="44"/>
      <c r="AT2112" s="44"/>
      <c r="AU2112" s="44"/>
    </row>
    <row r="2113" spans="27:47">
      <c r="AA2113" s="44"/>
      <c r="AB2113" s="44"/>
      <c r="AC2113" s="44"/>
      <c r="AD2113" s="44"/>
      <c r="AE2113" s="44"/>
      <c r="AF2113" s="47"/>
      <c r="AG2113" s="45"/>
      <c r="AN2113" s="44"/>
      <c r="AO2113" s="44"/>
      <c r="AP2113" s="44"/>
      <c r="AQ2113" s="44"/>
      <c r="AR2113" s="44"/>
      <c r="AS2113" s="44"/>
      <c r="AT2113" s="44"/>
      <c r="AU2113" s="44"/>
    </row>
    <row r="2114" spans="27:47">
      <c r="AA2114" s="44"/>
      <c r="AB2114" s="44"/>
      <c r="AC2114" s="44"/>
      <c r="AD2114" s="44"/>
      <c r="AE2114" s="44"/>
      <c r="AF2114" s="47"/>
      <c r="AG2114" s="45"/>
      <c r="AN2114" s="44"/>
      <c r="AO2114" s="44"/>
      <c r="AP2114" s="44"/>
      <c r="AQ2114" s="44"/>
      <c r="AR2114" s="44"/>
      <c r="AS2114" s="44"/>
      <c r="AT2114" s="44"/>
      <c r="AU2114" s="44"/>
    </row>
    <row r="2115" spans="27:47">
      <c r="AA2115" s="44"/>
      <c r="AB2115" s="44"/>
      <c r="AC2115" s="44"/>
      <c r="AD2115" s="44"/>
      <c r="AE2115" s="44"/>
      <c r="AF2115" s="47"/>
      <c r="AG2115" s="45"/>
      <c r="AN2115" s="44"/>
      <c r="AO2115" s="44"/>
      <c r="AP2115" s="44"/>
      <c r="AQ2115" s="44"/>
      <c r="AR2115" s="44"/>
      <c r="AS2115" s="44"/>
      <c r="AT2115" s="44"/>
      <c r="AU2115" s="44"/>
    </row>
    <row r="2116" spans="27:47">
      <c r="AA2116" s="44"/>
      <c r="AB2116" s="44"/>
      <c r="AC2116" s="44"/>
      <c r="AD2116" s="44"/>
      <c r="AE2116" s="44"/>
      <c r="AF2116" s="47"/>
      <c r="AG2116" s="45"/>
      <c r="AN2116" s="44"/>
      <c r="AO2116" s="44"/>
      <c r="AP2116" s="44"/>
      <c r="AQ2116" s="44"/>
      <c r="AR2116" s="44"/>
      <c r="AS2116" s="44"/>
      <c r="AT2116" s="44"/>
      <c r="AU2116" s="44"/>
    </row>
    <row r="2117" spans="27:47">
      <c r="AA2117" s="44"/>
      <c r="AB2117" s="44"/>
      <c r="AC2117" s="44"/>
      <c r="AD2117" s="44"/>
      <c r="AE2117" s="44"/>
      <c r="AF2117" s="47"/>
      <c r="AG2117" s="45"/>
      <c r="AN2117" s="44"/>
      <c r="AO2117" s="44"/>
      <c r="AP2117" s="44"/>
      <c r="AQ2117" s="44"/>
      <c r="AR2117" s="44"/>
      <c r="AS2117" s="44"/>
      <c r="AT2117" s="44"/>
      <c r="AU2117" s="44"/>
    </row>
    <row r="2118" spans="27:47">
      <c r="AA2118" s="44"/>
      <c r="AB2118" s="44"/>
      <c r="AC2118" s="44"/>
      <c r="AD2118" s="44"/>
      <c r="AE2118" s="44"/>
      <c r="AF2118" s="47"/>
      <c r="AG2118" s="45"/>
      <c r="AN2118" s="44"/>
      <c r="AO2118" s="44"/>
      <c r="AP2118" s="44"/>
      <c r="AQ2118" s="44"/>
      <c r="AR2118" s="44"/>
      <c r="AS2118" s="44"/>
      <c r="AT2118" s="44"/>
      <c r="AU2118" s="44"/>
    </row>
    <row r="2119" spans="27:47">
      <c r="AA2119" s="44"/>
      <c r="AB2119" s="44"/>
      <c r="AC2119" s="44"/>
      <c r="AD2119" s="44"/>
      <c r="AE2119" s="44"/>
      <c r="AF2119" s="47"/>
      <c r="AG2119" s="45"/>
      <c r="AN2119" s="44"/>
      <c r="AO2119" s="44"/>
      <c r="AP2119" s="44"/>
      <c r="AQ2119" s="44"/>
      <c r="AR2119" s="44"/>
      <c r="AS2119" s="44"/>
      <c r="AT2119" s="44"/>
      <c r="AU2119" s="44"/>
    </row>
    <row r="2120" spans="27:47">
      <c r="AA2120" s="44"/>
      <c r="AB2120" s="44"/>
      <c r="AC2120" s="44"/>
      <c r="AD2120" s="44"/>
      <c r="AE2120" s="44"/>
      <c r="AF2120" s="47"/>
      <c r="AG2120" s="45"/>
      <c r="AN2120" s="44"/>
      <c r="AO2120" s="44"/>
      <c r="AP2120" s="44"/>
      <c r="AQ2120" s="44"/>
      <c r="AR2120" s="44"/>
      <c r="AS2120" s="44"/>
      <c r="AT2120" s="44"/>
      <c r="AU2120" s="44"/>
    </row>
    <row r="2121" spans="27:47">
      <c r="AA2121" s="44"/>
      <c r="AB2121" s="44"/>
      <c r="AC2121" s="44"/>
      <c r="AD2121" s="44"/>
      <c r="AE2121" s="44"/>
      <c r="AF2121" s="47"/>
      <c r="AG2121" s="45"/>
      <c r="AN2121" s="44"/>
      <c r="AO2121" s="44"/>
      <c r="AP2121" s="44"/>
      <c r="AQ2121" s="44"/>
      <c r="AR2121" s="44"/>
      <c r="AS2121" s="44"/>
      <c r="AT2121" s="44"/>
      <c r="AU2121" s="44"/>
    </row>
    <row r="2122" spans="27:47">
      <c r="AA2122" s="44"/>
      <c r="AB2122" s="44"/>
      <c r="AC2122" s="44"/>
      <c r="AD2122" s="44"/>
      <c r="AE2122" s="44"/>
      <c r="AF2122" s="47"/>
      <c r="AG2122" s="45"/>
      <c r="AN2122" s="44"/>
      <c r="AO2122" s="44"/>
      <c r="AP2122" s="44"/>
      <c r="AQ2122" s="44"/>
      <c r="AR2122" s="44"/>
      <c r="AS2122" s="44"/>
      <c r="AT2122" s="44"/>
      <c r="AU2122" s="44"/>
    </row>
    <row r="2123" spans="27:47">
      <c r="AA2123" s="44"/>
      <c r="AB2123" s="44"/>
      <c r="AC2123" s="44"/>
      <c r="AD2123" s="44"/>
      <c r="AE2123" s="44"/>
      <c r="AF2123" s="47"/>
      <c r="AG2123" s="45"/>
      <c r="AN2123" s="44"/>
      <c r="AO2123" s="44"/>
      <c r="AP2123" s="44"/>
      <c r="AQ2123" s="44"/>
      <c r="AR2123" s="44"/>
      <c r="AS2123" s="44"/>
      <c r="AT2123" s="44"/>
      <c r="AU2123" s="44"/>
    </row>
    <row r="2124" spans="27:47">
      <c r="AA2124" s="44"/>
      <c r="AB2124" s="44"/>
      <c r="AC2124" s="44"/>
      <c r="AD2124" s="44"/>
      <c r="AE2124" s="44"/>
      <c r="AF2124" s="47"/>
      <c r="AG2124" s="45"/>
      <c r="AN2124" s="44"/>
      <c r="AO2124" s="44"/>
      <c r="AP2124" s="44"/>
      <c r="AQ2124" s="44"/>
      <c r="AR2124" s="44"/>
      <c r="AS2124" s="44"/>
      <c r="AT2124" s="44"/>
      <c r="AU2124" s="44"/>
    </row>
    <row r="2125" spans="27:47">
      <c r="AA2125" s="44"/>
      <c r="AB2125" s="44"/>
      <c r="AC2125" s="44"/>
      <c r="AD2125" s="44"/>
      <c r="AE2125" s="44"/>
      <c r="AF2125" s="47"/>
      <c r="AG2125" s="45"/>
      <c r="AN2125" s="44"/>
      <c r="AO2125" s="44"/>
      <c r="AP2125" s="44"/>
      <c r="AQ2125" s="44"/>
      <c r="AR2125" s="44"/>
      <c r="AS2125" s="44"/>
      <c r="AT2125" s="44"/>
      <c r="AU2125" s="44"/>
    </row>
    <row r="2126" spans="27:47">
      <c r="AA2126" s="44"/>
      <c r="AB2126" s="44"/>
      <c r="AC2126" s="44"/>
      <c r="AD2126" s="44"/>
      <c r="AE2126" s="44"/>
      <c r="AF2126" s="47"/>
      <c r="AG2126" s="45"/>
      <c r="AN2126" s="44"/>
      <c r="AO2126" s="44"/>
      <c r="AP2126" s="44"/>
      <c r="AQ2126" s="44"/>
      <c r="AR2126" s="44"/>
      <c r="AS2126" s="44"/>
      <c r="AT2126" s="44"/>
      <c r="AU2126" s="44"/>
    </row>
    <row r="2127" spans="27:47">
      <c r="AA2127" s="44"/>
      <c r="AB2127" s="44"/>
      <c r="AC2127" s="44"/>
      <c r="AD2127" s="44"/>
      <c r="AE2127" s="44"/>
      <c r="AF2127" s="47"/>
      <c r="AG2127" s="45"/>
      <c r="AN2127" s="44"/>
      <c r="AO2127" s="44"/>
      <c r="AP2127" s="44"/>
      <c r="AQ2127" s="44"/>
      <c r="AR2127" s="44"/>
      <c r="AS2127" s="44"/>
      <c r="AT2127" s="44"/>
      <c r="AU2127" s="44"/>
    </row>
    <row r="2128" spans="27:47">
      <c r="AA2128" s="44"/>
      <c r="AB2128" s="44"/>
      <c r="AC2128" s="44"/>
      <c r="AD2128" s="44"/>
      <c r="AE2128" s="44"/>
      <c r="AF2128" s="47"/>
      <c r="AG2128" s="45"/>
      <c r="AN2128" s="44"/>
      <c r="AO2128" s="44"/>
      <c r="AP2128" s="44"/>
      <c r="AQ2128" s="44"/>
      <c r="AR2128" s="44"/>
      <c r="AS2128" s="44"/>
      <c r="AT2128" s="44"/>
      <c r="AU2128" s="44"/>
    </row>
    <row r="2129" spans="27:47">
      <c r="AA2129" s="44"/>
      <c r="AB2129" s="44"/>
      <c r="AC2129" s="44"/>
      <c r="AD2129" s="44"/>
      <c r="AE2129" s="44"/>
      <c r="AF2129" s="47"/>
      <c r="AG2129" s="45"/>
      <c r="AN2129" s="44"/>
      <c r="AO2129" s="44"/>
      <c r="AP2129" s="44"/>
      <c r="AQ2129" s="44"/>
      <c r="AR2129" s="44"/>
      <c r="AS2129" s="44"/>
      <c r="AT2129" s="44"/>
      <c r="AU2129" s="44"/>
    </row>
    <row r="2130" spans="27:47">
      <c r="AA2130" s="44"/>
      <c r="AB2130" s="44"/>
      <c r="AC2130" s="44"/>
      <c r="AD2130" s="44"/>
      <c r="AE2130" s="44"/>
      <c r="AF2130" s="47"/>
      <c r="AG2130" s="45"/>
      <c r="AN2130" s="44"/>
      <c r="AO2130" s="44"/>
      <c r="AP2130" s="44"/>
      <c r="AQ2130" s="44"/>
      <c r="AR2130" s="44"/>
      <c r="AS2130" s="44"/>
      <c r="AT2130" s="44"/>
      <c r="AU2130" s="44"/>
    </row>
    <row r="2131" spans="27:47">
      <c r="AA2131" s="44"/>
      <c r="AB2131" s="44"/>
      <c r="AC2131" s="44"/>
      <c r="AD2131" s="44"/>
      <c r="AE2131" s="44"/>
      <c r="AF2131" s="47"/>
      <c r="AG2131" s="45"/>
      <c r="AN2131" s="44"/>
      <c r="AO2131" s="44"/>
      <c r="AP2131" s="44"/>
      <c r="AQ2131" s="44"/>
      <c r="AR2131" s="44"/>
      <c r="AS2131" s="44"/>
      <c r="AT2131" s="44"/>
      <c r="AU2131" s="44"/>
    </row>
    <row r="2132" spans="27:47">
      <c r="AA2132" s="44"/>
      <c r="AB2132" s="44"/>
      <c r="AC2132" s="44"/>
      <c r="AD2132" s="44"/>
      <c r="AE2132" s="44"/>
      <c r="AF2132" s="47"/>
      <c r="AG2132" s="45"/>
      <c r="AN2132" s="44"/>
      <c r="AO2132" s="44"/>
      <c r="AP2132" s="44"/>
      <c r="AQ2132" s="44"/>
      <c r="AR2132" s="44"/>
      <c r="AS2132" s="44"/>
      <c r="AT2132" s="44"/>
      <c r="AU2132" s="44"/>
    </row>
    <row r="2133" spans="27:47">
      <c r="AA2133" s="44"/>
      <c r="AB2133" s="44"/>
      <c r="AC2133" s="44"/>
      <c r="AD2133" s="44"/>
      <c r="AE2133" s="44"/>
      <c r="AF2133" s="47"/>
      <c r="AG2133" s="45"/>
      <c r="AN2133" s="44"/>
      <c r="AO2133" s="44"/>
      <c r="AP2133" s="44"/>
      <c r="AQ2133" s="44"/>
      <c r="AR2133" s="44"/>
      <c r="AS2133" s="44"/>
      <c r="AT2133" s="44"/>
      <c r="AU2133" s="44"/>
    </row>
    <row r="2134" spans="27:47">
      <c r="AA2134" s="44"/>
      <c r="AB2134" s="44"/>
      <c r="AC2134" s="44"/>
      <c r="AD2134" s="44"/>
      <c r="AE2134" s="44"/>
      <c r="AF2134" s="47"/>
      <c r="AG2134" s="45"/>
      <c r="AN2134" s="44"/>
      <c r="AO2134" s="44"/>
      <c r="AP2134" s="44"/>
      <c r="AQ2134" s="44"/>
      <c r="AR2134" s="44"/>
      <c r="AS2134" s="44"/>
      <c r="AT2134" s="44"/>
      <c r="AU2134" s="44"/>
    </row>
    <row r="2135" spans="27:47">
      <c r="AA2135" s="44"/>
      <c r="AB2135" s="44"/>
      <c r="AC2135" s="44"/>
      <c r="AD2135" s="44"/>
      <c r="AE2135" s="44"/>
      <c r="AF2135" s="47"/>
      <c r="AG2135" s="45"/>
      <c r="AN2135" s="44"/>
      <c r="AO2135" s="44"/>
      <c r="AP2135" s="44"/>
      <c r="AQ2135" s="44"/>
      <c r="AR2135" s="44"/>
      <c r="AS2135" s="44"/>
      <c r="AT2135" s="44"/>
      <c r="AU2135" s="44"/>
    </row>
    <row r="2136" spans="27:47">
      <c r="AA2136" s="44"/>
      <c r="AB2136" s="44"/>
      <c r="AC2136" s="44"/>
      <c r="AD2136" s="44"/>
      <c r="AE2136" s="44"/>
      <c r="AF2136" s="47"/>
      <c r="AG2136" s="45"/>
      <c r="AN2136" s="44"/>
      <c r="AO2136" s="44"/>
      <c r="AP2136" s="44"/>
      <c r="AQ2136" s="44"/>
      <c r="AR2136" s="44"/>
      <c r="AS2136" s="44"/>
      <c r="AT2136" s="44"/>
      <c r="AU2136" s="44"/>
    </row>
    <row r="2137" spans="27:47">
      <c r="AA2137" s="44"/>
      <c r="AB2137" s="44"/>
      <c r="AC2137" s="44"/>
      <c r="AD2137" s="44"/>
      <c r="AE2137" s="44"/>
      <c r="AF2137" s="47"/>
      <c r="AG2137" s="45"/>
      <c r="AN2137" s="44"/>
      <c r="AO2137" s="44"/>
      <c r="AP2137" s="44"/>
      <c r="AQ2137" s="44"/>
      <c r="AR2137" s="44"/>
      <c r="AS2137" s="44"/>
      <c r="AT2137" s="44"/>
      <c r="AU2137" s="44"/>
    </row>
    <row r="2138" spans="27:47">
      <c r="AA2138" s="44"/>
      <c r="AB2138" s="44"/>
      <c r="AC2138" s="44"/>
      <c r="AD2138" s="44"/>
      <c r="AE2138" s="44"/>
      <c r="AF2138" s="47"/>
      <c r="AG2138" s="45"/>
      <c r="AN2138" s="44"/>
      <c r="AO2138" s="44"/>
      <c r="AP2138" s="44"/>
      <c r="AQ2138" s="44"/>
      <c r="AR2138" s="44"/>
      <c r="AS2138" s="44"/>
      <c r="AT2138" s="44"/>
      <c r="AU2138" s="44"/>
    </row>
    <row r="2139" spans="27:47">
      <c r="AA2139" s="44"/>
      <c r="AB2139" s="44"/>
      <c r="AC2139" s="44"/>
      <c r="AD2139" s="44"/>
      <c r="AE2139" s="44"/>
      <c r="AF2139" s="47"/>
      <c r="AG2139" s="45"/>
      <c r="AN2139" s="44"/>
      <c r="AO2139" s="44"/>
      <c r="AP2139" s="44"/>
      <c r="AQ2139" s="44"/>
      <c r="AR2139" s="44"/>
      <c r="AS2139" s="44"/>
      <c r="AT2139" s="44"/>
      <c r="AU2139" s="44"/>
    </row>
    <row r="2140" spans="27:47">
      <c r="AA2140" s="44"/>
      <c r="AB2140" s="44"/>
      <c r="AC2140" s="44"/>
      <c r="AD2140" s="44"/>
      <c r="AE2140" s="44"/>
      <c r="AF2140" s="47"/>
      <c r="AG2140" s="45"/>
      <c r="AN2140" s="44"/>
      <c r="AO2140" s="44"/>
      <c r="AP2140" s="44"/>
      <c r="AQ2140" s="44"/>
      <c r="AR2140" s="44"/>
      <c r="AS2140" s="44"/>
      <c r="AT2140" s="44"/>
      <c r="AU2140" s="44"/>
    </row>
    <row r="2141" spans="27:47">
      <c r="AA2141" s="44"/>
      <c r="AB2141" s="44"/>
      <c r="AC2141" s="44"/>
      <c r="AD2141" s="44"/>
      <c r="AE2141" s="44"/>
      <c r="AF2141" s="47"/>
      <c r="AG2141" s="45"/>
      <c r="AN2141" s="44"/>
      <c r="AO2141" s="44"/>
      <c r="AP2141" s="44"/>
      <c r="AQ2141" s="44"/>
      <c r="AR2141" s="44"/>
      <c r="AS2141" s="44"/>
      <c r="AT2141" s="44"/>
      <c r="AU2141" s="44"/>
    </row>
    <row r="2142" spans="27:47">
      <c r="AA2142" s="44"/>
      <c r="AB2142" s="44"/>
      <c r="AC2142" s="44"/>
      <c r="AD2142" s="44"/>
      <c r="AE2142" s="44"/>
      <c r="AF2142" s="47"/>
      <c r="AG2142" s="45"/>
      <c r="AN2142" s="44"/>
      <c r="AO2142" s="44"/>
      <c r="AP2142" s="44"/>
      <c r="AQ2142" s="44"/>
      <c r="AR2142" s="44"/>
      <c r="AS2142" s="44"/>
      <c r="AT2142" s="44"/>
      <c r="AU2142" s="44"/>
    </row>
    <row r="2143" spans="27:47">
      <c r="AA2143" s="44"/>
      <c r="AB2143" s="44"/>
      <c r="AC2143" s="44"/>
      <c r="AD2143" s="44"/>
      <c r="AE2143" s="44"/>
      <c r="AF2143" s="47"/>
      <c r="AG2143" s="45"/>
      <c r="AN2143" s="44"/>
      <c r="AO2143" s="44"/>
      <c r="AP2143" s="44"/>
      <c r="AQ2143" s="44"/>
      <c r="AR2143" s="44"/>
      <c r="AS2143" s="44"/>
      <c r="AT2143" s="44"/>
      <c r="AU2143" s="44"/>
    </row>
    <row r="2144" spans="27:47">
      <c r="AA2144" s="44"/>
      <c r="AB2144" s="44"/>
      <c r="AC2144" s="44"/>
      <c r="AD2144" s="44"/>
      <c r="AE2144" s="44"/>
      <c r="AF2144" s="47"/>
      <c r="AG2144" s="45"/>
      <c r="AN2144" s="44"/>
      <c r="AO2144" s="44"/>
      <c r="AP2144" s="44"/>
      <c r="AQ2144" s="44"/>
      <c r="AR2144" s="44"/>
      <c r="AS2144" s="44"/>
      <c r="AT2144" s="44"/>
      <c r="AU2144" s="44"/>
    </row>
    <row r="2145" spans="27:47">
      <c r="AA2145" s="44"/>
      <c r="AB2145" s="44"/>
      <c r="AC2145" s="44"/>
      <c r="AD2145" s="44"/>
      <c r="AE2145" s="44"/>
      <c r="AF2145" s="47"/>
      <c r="AG2145" s="45"/>
      <c r="AN2145" s="44"/>
      <c r="AO2145" s="44"/>
      <c r="AP2145" s="44"/>
      <c r="AQ2145" s="44"/>
      <c r="AR2145" s="44"/>
      <c r="AS2145" s="44"/>
      <c r="AT2145" s="44"/>
      <c r="AU2145" s="44"/>
    </row>
    <row r="2146" spans="27:47">
      <c r="AA2146" s="44"/>
      <c r="AB2146" s="44"/>
      <c r="AC2146" s="44"/>
      <c r="AD2146" s="44"/>
      <c r="AE2146" s="44"/>
      <c r="AF2146" s="47"/>
      <c r="AG2146" s="45"/>
      <c r="AN2146" s="44"/>
      <c r="AO2146" s="44"/>
      <c r="AP2146" s="44"/>
      <c r="AQ2146" s="44"/>
      <c r="AR2146" s="44"/>
      <c r="AS2146" s="44"/>
      <c r="AT2146" s="44"/>
      <c r="AU2146" s="44"/>
    </row>
    <row r="2147" spans="27:47">
      <c r="AA2147" s="44"/>
      <c r="AB2147" s="44"/>
      <c r="AC2147" s="44"/>
      <c r="AD2147" s="44"/>
      <c r="AE2147" s="44"/>
      <c r="AF2147" s="47"/>
      <c r="AG2147" s="45"/>
      <c r="AN2147" s="44"/>
      <c r="AO2147" s="44"/>
      <c r="AP2147" s="44"/>
      <c r="AQ2147" s="44"/>
      <c r="AR2147" s="44"/>
      <c r="AS2147" s="44"/>
      <c r="AT2147" s="44"/>
      <c r="AU2147" s="44"/>
    </row>
    <row r="2148" spans="27:47">
      <c r="AA2148" s="44"/>
      <c r="AB2148" s="44"/>
      <c r="AC2148" s="44"/>
      <c r="AD2148" s="44"/>
      <c r="AE2148" s="44"/>
      <c r="AF2148" s="47"/>
      <c r="AG2148" s="45"/>
      <c r="AN2148" s="44"/>
      <c r="AO2148" s="44"/>
      <c r="AP2148" s="44"/>
      <c r="AQ2148" s="44"/>
      <c r="AR2148" s="44"/>
      <c r="AS2148" s="44"/>
      <c r="AT2148" s="44"/>
      <c r="AU2148" s="44"/>
    </row>
    <row r="2149" spans="27:47">
      <c r="AA2149" s="44"/>
      <c r="AB2149" s="44"/>
      <c r="AC2149" s="44"/>
      <c r="AD2149" s="44"/>
      <c r="AE2149" s="44"/>
      <c r="AF2149" s="47"/>
      <c r="AG2149" s="45"/>
      <c r="AN2149" s="44"/>
      <c r="AO2149" s="44"/>
      <c r="AP2149" s="44"/>
      <c r="AQ2149" s="44"/>
      <c r="AR2149" s="44"/>
      <c r="AS2149" s="44"/>
      <c r="AT2149" s="44"/>
      <c r="AU2149" s="44"/>
    </row>
    <row r="2150" spans="27:47">
      <c r="AA2150" s="44"/>
      <c r="AB2150" s="44"/>
      <c r="AC2150" s="44"/>
      <c r="AD2150" s="44"/>
      <c r="AE2150" s="44"/>
      <c r="AF2150" s="47"/>
      <c r="AG2150" s="45"/>
      <c r="AN2150" s="44"/>
      <c r="AO2150" s="44"/>
      <c r="AP2150" s="44"/>
      <c r="AQ2150" s="44"/>
      <c r="AR2150" s="44"/>
      <c r="AS2150" s="44"/>
      <c r="AT2150" s="44"/>
      <c r="AU2150" s="44"/>
    </row>
    <row r="2151" spans="27:47">
      <c r="AA2151" s="44"/>
      <c r="AB2151" s="44"/>
      <c r="AC2151" s="44"/>
      <c r="AD2151" s="44"/>
      <c r="AE2151" s="44"/>
      <c r="AF2151" s="47"/>
      <c r="AG2151" s="45"/>
      <c r="AN2151" s="44"/>
      <c r="AO2151" s="44"/>
      <c r="AP2151" s="44"/>
      <c r="AQ2151" s="44"/>
      <c r="AR2151" s="44"/>
      <c r="AS2151" s="44"/>
      <c r="AT2151" s="44"/>
      <c r="AU2151" s="44"/>
    </row>
    <row r="2152" spans="27:47">
      <c r="AA2152" s="44"/>
      <c r="AB2152" s="44"/>
      <c r="AC2152" s="44"/>
      <c r="AD2152" s="44"/>
      <c r="AE2152" s="44"/>
      <c r="AF2152" s="47"/>
      <c r="AG2152" s="45"/>
      <c r="AN2152" s="44"/>
      <c r="AO2152" s="44"/>
      <c r="AP2152" s="44"/>
      <c r="AQ2152" s="44"/>
      <c r="AR2152" s="44"/>
      <c r="AS2152" s="44"/>
      <c r="AT2152" s="44"/>
      <c r="AU2152" s="44"/>
    </row>
    <row r="2153" spans="27:47">
      <c r="AA2153" s="44"/>
      <c r="AB2153" s="44"/>
      <c r="AC2153" s="44"/>
      <c r="AD2153" s="44"/>
      <c r="AE2153" s="44"/>
      <c r="AF2153" s="47"/>
      <c r="AG2153" s="45"/>
      <c r="AN2153" s="44"/>
      <c r="AO2153" s="44"/>
      <c r="AP2153" s="44"/>
      <c r="AQ2153" s="44"/>
      <c r="AR2153" s="44"/>
      <c r="AS2153" s="44"/>
      <c r="AT2153" s="44"/>
      <c r="AU2153" s="44"/>
    </row>
    <row r="2154" spans="27:47">
      <c r="AA2154" s="44"/>
      <c r="AB2154" s="44"/>
      <c r="AC2154" s="44"/>
      <c r="AD2154" s="44"/>
      <c r="AE2154" s="44"/>
      <c r="AF2154" s="47"/>
      <c r="AG2154" s="45"/>
      <c r="AN2154" s="44"/>
      <c r="AO2154" s="44"/>
      <c r="AP2154" s="44"/>
      <c r="AQ2154" s="44"/>
      <c r="AR2154" s="44"/>
      <c r="AS2154" s="44"/>
      <c r="AT2154" s="44"/>
      <c r="AU2154" s="44"/>
    </row>
    <row r="2155" spans="27:47">
      <c r="AA2155" s="44"/>
      <c r="AB2155" s="44"/>
      <c r="AC2155" s="44"/>
      <c r="AD2155" s="44"/>
      <c r="AE2155" s="44"/>
      <c r="AF2155" s="47"/>
      <c r="AG2155" s="45"/>
      <c r="AN2155" s="44"/>
      <c r="AO2155" s="44"/>
      <c r="AP2155" s="44"/>
      <c r="AQ2155" s="44"/>
      <c r="AR2155" s="44"/>
      <c r="AS2155" s="44"/>
      <c r="AT2155" s="44"/>
      <c r="AU2155" s="44"/>
    </row>
    <row r="2156" spans="27:47">
      <c r="AA2156" s="44"/>
      <c r="AB2156" s="44"/>
      <c r="AC2156" s="44"/>
      <c r="AD2156" s="44"/>
      <c r="AE2156" s="44"/>
      <c r="AF2156" s="47"/>
      <c r="AG2156" s="45"/>
      <c r="AN2156" s="44"/>
      <c r="AO2156" s="44"/>
      <c r="AP2156" s="44"/>
      <c r="AQ2156" s="44"/>
      <c r="AR2156" s="44"/>
      <c r="AS2156" s="44"/>
      <c r="AT2156" s="44"/>
      <c r="AU2156" s="44"/>
    </row>
    <row r="2157" spans="27:47">
      <c r="AA2157" s="44"/>
      <c r="AB2157" s="44"/>
      <c r="AC2157" s="44"/>
      <c r="AD2157" s="44"/>
      <c r="AE2157" s="44"/>
      <c r="AF2157" s="47"/>
      <c r="AG2157" s="45"/>
      <c r="AN2157" s="44"/>
      <c r="AO2157" s="44"/>
      <c r="AP2157" s="44"/>
      <c r="AQ2157" s="44"/>
      <c r="AR2157" s="44"/>
      <c r="AS2157" s="44"/>
      <c r="AT2157" s="44"/>
      <c r="AU2157" s="44"/>
    </row>
    <row r="2158" spans="27:47">
      <c r="AA2158" s="44"/>
      <c r="AB2158" s="44"/>
      <c r="AC2158" s="44"/>
      <c r="AD2158" s="44"/>
      <c r="AE2158" s="44"/>
      <c r="AF2158" s="47"/>
      <c r="AG2158" s="45"/>
      <c r="AN2158" s="44"/>
      <c r="AO2158" s="44"/>
      <c r="AP2158" s="44"/>
      <c r="AQ2158" s="44"/>
      <c r="AR2158" s="44"/>
      <c r="AS2158" s="44"/>
      <c r="AT2158" s="44"/>
      <c r="AU2158" s="44"/>
    </row>
    <row r="2159" spans="27:47">
      <c r="AA2159" s="44"/>
      <c r="AB2159" s="44"/>
      <c r="AC2159" s="44"/>
      <c r="AD2159" s="44"/>
      <c r="AE2159" s="44"/>
      <c r="AF2159" s="47"/>
      <c r="AG2159" s="45"/>
      <c r="AN2159" s="44"/>
      <c r="AO2159" s="44"/>
      <c r="AP2159" s="44"/>
      <c r="AQ2159" s="44"/>
      <c r="AR2159" s="44"/>
      <c r="AS2159" s="44"/>
      <c r="AT2159" s="44"/>
      <c r="AU2159" s="44"/>
    </row>
    <row r="2160" spans="27:47">
      <c r="AA2160" s="44"/>
      <c r="AB2160" s="44"/>
      <c r="AC2160" s="44"/>
      <c r="AD2160" s="44"/>
      <c r="AE2160" s="44"/>
      <c r="AF2160" s="47"/>
      <c r="AG2160" s="45"/>
      <c r="AN2160" s="44"/>
      <c r="AO2160" s="44"/>
      <c r="AP2160" s="44"/>
      <c r="AQ2160" s="44"/>
      <c r="AR2160" s="44"/>
      <c r="AS2160" s="44"/>
      <c r="AT2160" s="44"/>
      <c r="AU2160" s="44"/>
    </row>
    <row r="2161" spans="27:47">
      <c r="AA2161" s="44"/>
      <c r="AB2161" s="44"/>
      <c r="AC2161" s="44"/>
      <c r="AD2161" s="44"/>
      <c r="AE2161" s="44"/>
      <c r="AF2161" s="47"/>
      <c r="AG2161" s="45"/>
      <c r="AN2161" s="44"/>
      <c r="AO2161" s="44"/>
      <c r="AP2161" s="44"/>
      <c r="AQ2161" s="44"/>
      <c r="AR2161" s="44"/>
      <c r="AS2161" s="44"/>
      <c r="AT2161" s="44"/>
      <c r="AU2161" s="44"/>
    </row>
    <row r="2162" spans="27:47">
      <c r="AA2162" s="44"/>
      <c r="AB2162" s="44"/>
      <c r="AC2162" s="44"/>
      <c r="AD2162" s="44"/>
      <c r="AE2162" s="44"/>
      <c r="AF2162" s="47"/>
      <c r="AG2162" s="45"/>
      <c r="AN2162" s="44"/>
      <c r="AO2162" s="44"/>
      <c r="AP2162" s="44"/>
      <c r="AQ2162" s="44"/>
      <c r="AR2162" s="44"/>
      <c r="AS2162" s="44"/>
      <c r="AT2162" s="44"/>
      <c r="AU2162" s="44"/>
    </row>
    <row r="2163" spans="27:47">
      <c r="AA2163" s="44"/>
      <c r="AB2163" s="44"/>
      <c r="AC2163" s="44"/>
      <c r="AD2163" s="44"/>
      <c r="AE2163" s="44"/>
      <c r="AF2163" s="47"/>
      <c r="AG2163" s="45"/>
      <c r="AN2163" s="44"/>
      <c r="AO2163" s="44"/>
      <c r="AP2163" s="44"/>
      <c r="AQ2163" s="44"/>
      <c r="AR2163" s="44"/>
      <c r="AS2163" s="44"/>
      <c r="AT2163" s="44"/>
      <c r="AU2163" s="44"/>
    </row>
    <row r="2164" spans="27:47">
      <c r="AA2164" s="44"/>
      <c r="AB2164" s="44"/>
      <c r="AC2164" s="44"/>
      <c r="AD2164" s="44"/>
      <c r="AE2164" s="44"/>
      <c r="AF2164" s="47"/>
      <c r="AG2164" s="45"/>
      <c r="AN2164" s="44"/>
      <c r="AO2164" s="44"/>
      <c r="AP2164" s="44"/>
      <c r="AQ2164" s="44"/>
      <c r="AR2164" s="44"/>
      <c r="AS2164" s="44"/>
      <c r="AT2164" s="44"/>
      <c r="AU2164" s="44"/>
    </row>
    <row r="2165" spans="27:47">
      <c r="AA2165" s="44"/>
      <c r="AB2165" s="44"/>
      <c r="AC2165" s="44"/>
      <c r="AD2165" s="44"/>
      <c r="AE2165" s="44"/>
      <c r="AF2165" s="47"/>
      <c r="AG2165" s="45"/>
      <c r="AN2165" s="44"/>
      <c r="AO2165" s="44"/>
      <c r="AP2165" s="44"/>
      <c r="AQ2165" s="44"/>
      <c r="AR2165" s="44"/>
      <c r="AS2165" s="44"/>
      <c r="AT2165" s="44"/>
      <c r="AU2165" s="44"/>
    </row>
    <row r="2166" spans="27:47">
      <c r="AA2166" s="44"/>
      <c r="AB2166" s="44"/>
      <c r="AC2166" s="44"/>
      <c r="AD2166" s="44"/>
      <c r="AE2166" s="44"/>
      <c r="AF2166" s="47"/>
      <c r="AG2166" s="45"/>
      <c r="AN2166" s="44"/>
      <c r="AO2166" s="44"/>
      <c r="AP2166" s="44"/>
      <c r="AQ2166" s="44"/>
      <c r="AR2166" s="44"/>
      <c r="AS2166" s="44"/>
      <c r="AT2166" s="44"/>
      <c r="AU2166" s="44"/>
    </row>
    <row r="2167" spans="27:47">
      <c r="AA2167" s="44"/>
      <c r="AB2167" s="44"/>
      <c r="AC2167" s="44"/>
      <c r="AD2167" s="44"/>
      <c r="AE2167" s="44"/>
      <c r="AF2167" s="47"/>
      <c r="AG2167" s="45"/>
      <c r="AN2167" s="44"/>
      <c r="AO2167" s="44"/>
      <c r="AP2167" s="44"/>
      <c r="AQ2167" s="44"/>
      <c r="AR2167" s="44"/>
      <c r="AS2167" s="44"/>
      <c r="AT2167" s="44"/>
      <c r="AU2167" s="44"/>
    </row>
    <row r="2168" spans="27:47">
      <c r="AA2168" s="44"/>
      <c r="AB2168" s="44"/>
      <c r="AC2168" s="44"/>
      <c r="AD2168" s="44"/>
      <c r="AE2168" s="44"/>
      <c r="AF2168" s="47"/>
      <c r="AG2168" s="45"/>
      <c r="AN2168" s="44"/>
      <c r="AO2168" s="44"/>
      <c r="AP2168" s="44"/>
      <c r="AQ2168" s="44"/>
      <c r="AR2168" s="44"/>
      <c r="AS2168" s="44"/>
      <c r="AT2168" s="44"/>
      <c r="AU2168" s="44"/>
    </row>
    <row r="2169" spans="27:47">
      <c r="AA2169" s="44"/>
      <c r="AB2169" s="44"/>
      <c r="AC2169" s="44"/>
      <c r="AD2169" s="44"/>
      <c r="AE2169" s="44"/>
      <c r="AF2169" s="47"/>
      <c r="AG2169" s="45"/>
      <c r="AN2169" s="44"/>
      <c r="AO2169" s="44"/>
      <c r="AP2169" s="44"/>
      <c r="AQ2169" s="44"/>
      <c r="AR2169" s="44"/>
      <c r="AS2169" s="44"/>
      <c r="AT2169" s="44"/>
      <c r="AU2169" s="44"/>
    </row>
    <row r="2170" spans="27:47">
      <c r="AA2170" s="44"/>
      <c r="AB2170" s="44"/>
      <c r="AC2170" s="44"/>
      <c r="AD2170" s="44"/>
      <c r="AE2170" s="44"/>
      <c r="AF2170" s="47"/>
      <c r="AG2170" s="45"/>
      <c r="AN2170" s="44"/>
      <c r="AO2170" s="44"/>
      <c r="AP2170" s="44"/>
      <c r="AQ2170" s="44"/>
      <c r="AR2170" s="44"/>
      <c r="AS2170" s="44"/>
      <c r="AT2170" s="44"/>
      <c r="AU2170" s="44"/>
    </row>
    <row r="2171" spans="27:47">
      <c r="AA2171" s="44"/>
      <c r="AB2171" s="44"/>
      <c r="AC2171" s="44"/>
      <c r="AD2171" s="44"/>
      <c r="AE2171" s="44"/>
      <c r="AF2171" s="47"/>
      <c r="AG2171" s="45"/>
      <c r="AN2171" s="44"/>
      <c r="AO2171" s="44"/>
      <c r="AP2171" s="44"/>
      <c r="AQ2171" s="44"/>
      <c r="AR2171" s="44"/>
      <c r="AS2171" s="44"/>
      <c r="AT2171" s="44"/>
      <c r="AU2171" s="44"/>
    </row>
    <row r="2172" spans="27:47">
      <c r="AA2172" s="44"/>
      <c r="AB2172" s="44"/>
      <c r="AC2172" s="44"/>
      <c r="AD2172" s="44"/>
      <c r="AE2172" s="44"/>
      <c r="AF2172" s="47"/>
      <c r="AG2172" s="45"/>
      <c r="AN2172" s="44"/>
      <c r="AO2172" s="44"/>
      <c r="AP2172" s="44"/>
      <c r="AQ2172" s="44"/>
      <c r="AR2172" s="44"/>
      <c r="AS2172" s="44"/>
      <c r="AT2172" s="44"/>
      <c r="AU2172" s="44"/>
    </row>
    <row r="2173" spans="27:47">
      <c r="AA2173" s="44"/>
      <c r="AB2173" s="44"/>
      <c r="AC2173" s="44"/>
      <c r="AD2173" s="44"/>
      <c r="AE2173" s="44"/>
      <c r="AF2173" s="47"/>
      <c r="AG2173" s="45"/>
      <c r="AN2173" s="44"/>
      <c r="AO2173" s="44"/>
      <c r="AP2173" s="44"/>
      <c r="AQ2173" s="44"/>
      <c r="AR2173" s="44"/>
      <c r="AS2173" s="44"/>
      <c r="AT2173" s="44"/>
      <c r="AU2173" s="44"/>
    </row>
    <row r="2174" spans="27:47">
      <c r="AA2174" s="44"/>
      <c r="AB2174" s="44"/>
      <c r="AC2174" s="44"/>
      <c r="AD2174" s="44"/>
      <c r="AE2174" s="44"/>
      <c r="AF2174" s="47"/>
      <c r="AG2174" s="45"/>
      <c r="AN2174" s="44"/>
      <c r="AO2174" s="44"/>
      <c r="AP2174" s="44"/>
      <c r="AQ2174" s="44"/>
      <c r="AR2174" s="44"/>
      <c r="AS2174" s="44"/>
      <c r="AT2174" s="44"/>
      <c r="AU2174" s="44"/>
    </row>
    <row r="2175" spans="27:47">
      <c r="AA2175" s="44"/>
      <c r="AB2175" s="44"/>
      <c r="AC2175" s="44"/>
      <c r="AD2175" s="44"/>
      <c r="AE2175" s="44"/>
      <c r="AF2175" s="47"/>
      <c r="AG2175" s="45"/>
      <c r="AN2175" s="44"/>
      <c r="AO2175" s="44"/>
      <c r="AP2175" s="44"/>
      <c r="AQ2175" s="44"/>
      <c r="AR2175" s="44"/>
      <c r="AS2175" s="44"/>
      <c r="AT2175" s="44"/>
      <c r="AU2175" s="44"/>
    </row>
    <row r="2176" spans="27:47">
      <c r="AA2176" s="44"/>
      <c r="AB2176" s="44"/>
      <c r="AC2176" s="44"/>
      <c r="AD2176" s="44"/>
      <c r="AE2176" s="44"/>
      <c r="AF2176" s="47"/>
      <c r="AG2176" s="45"/>
      <c r="AN2176" s="44"/>
      <c r="AO2176" s="44"/>
      <c r="AP2176" s="44"/>
      <c r="AQ2176" s="44"/>
      <c r="AR2176" s="44"/>
      <c r="AS2176" s="44"/>
      <c r="AT2176" s="44"/>
      <c r="AU2176" s="44"/>
    </row>
    <row r="2177" spans="27:47">
      <c r="AA2177" s="44"/>
      <c r="AB2177" s="44"/>
      <c r="AC2177" s="44"/>
      <c r="AD2177" s="44"/>
      <c r="AE2177" s="44"/>
      <c r="AF2177" s="47"/>
      <c r="AG2177" s="45"/>
      <c r="AN2177" s="44"/>
      <c r="AO2177" s="44"/>
      <c r="AP2177" s="44"/>
      <c r="AQ2177" s="44"/>
      <c r="AR2177" s="44"/>
      <c r="AS2177" s="44"/>
      <c r="AT2177" s="44"/>
      <c r="AU2177" s="44"/>
    </row>
    <row r="2178" spans="27:47">
      <c r="AA2178" s="44"/>
      <c r="AB2178" s="44"/>
      <c r="AC2178" s="44"/>
      <c r="AD2178" s="44"/>
      <c r="AE2178" s="44"/>
      <c r="AF2178" s="47"/>
      <c r="AG2178" s="45"/>
      <c r="AN2178" s="44"/>
      <c r="AO2178" s="44"/>
      <c r="AP2178" s="44"/>
      <c r="AQ2178" s="44"/>
      <c r="AR2178" s="44"/>
      <c r="AS2178" s="44"/>
      <c r="AT2178" s="44"/>
      <c r="AU2178" s="44"/>
    </row>
    <row r="2179" spans="27:47">
      <c r="AA2179" s="44"/>
      <c r="AB2179" s="44"/>
      <c r="AC2179" s="44"/>
      <c r="AD2179" s="44"/>
      <c r="AE2179" s="44"/>
      <c r="AF2179" s="47"/>
      <c r="AG2179" s="45"/>
      <c r="AN2179" s="44"/>
      <c r="AO2179" s="44"/>
      <c r="AP2179" s="44"/>
      <c r="AQ2179" s="44"/>
      <c r="AR2179" s="44"/>
      <c r="AS2179" s="44"/>
      <c r="AT2179" s="44"/>
      <c r="AU2179" s="44"/>
    </row>
    <row r="2180" spans="27:47">
      <c r="AA2180" s="44"/>
      <c r="AB2180" s="44"/>
      <c r="AC2180" s="44"/>
      <c r="AD2180" s="44"/>
      <c r="AE2180" s="44"/>
      <c r="AF2180" s="47"/>
      <c r="AG2180" s="45"/>
      <c r="AN2180" s="44"/>
      <c r="AO2180" s="44"/>
      <c r="AP2180" s="44"/>
      <c r="AQ2180" s="44"/>
      <c r="AR2180" s="44"/>
      <c r="AS2180" s="44"/>
      <c r="AT2180" s="44"/>
      <c r="AU2180" s="44"/>
    </row>
    <row r="2181" spans="27:47">
      <c r="AA2181" s="44"/>
      <c r="AB2181" s="44"/>
      <c r="AC2181" s="44"/>
      <c r="AD2181" s="44"/>
      <c r="AE2181" s="44"/>
      <c r="AF2181" s="47"/>
      <c r="AG2181" s="45"/>
      <c r="AN2181" s="44"/>
      <c r="AO2181" s="44"/>
      <c r="AP2181" s="44"/>
      <c r="AQ2181" s="44"/>
      <c r="AR2181" s="44"/>
      <c r="AS2181" s="44"/>
      <c r="AT2181" s="44"/>
      <c r="AU2181" s="44"/>
    </row>
    <row r="2182" spans="27:47">
      <c r="AA2182" s="44"/>
      <c r="AB2182" s="44"/>
      <c r="AC2182" s="44"/>
      <c r="AD2182" s="44"/>
      <c r="AE2182" s="44"/>
      <c r="AF2182" s="47"/>
      <c r="AG2182" s="45"/>
      <c r="AN2182" s="44"/>
      <c r="AO2182" s="44"/>
      <c r="AP2182" s="44"/>
      <c r="AQ2182" s="44"/>
      <c r="AR2182" s="44"/>
      <c r="AS2182" s="44"/>
      <c r="AT2182" s="44"/>
      <c r="AU2182" s="44"/>
    </row>
    <row r="2183" spans="27:47">
      <c r="AA2183" s="44"/>
      <c r="AB2183" s="44"/>
      <c r="AC2183" s="44"/>
      <c r="AD2183" s="44"/>
      <c r="AE2183" s="44"/>
      <c r="AF2183" s="47"/>
      <c r="AG2183" s="45"/>
      <c r="AN2183" s="44"/>
      <c r="AO2183" s="44"/>
      <c r="AP2183" s="44"/>
      <c r="AQ2183" s="44"/>
      <c r="AR2183" s="44"/>
      <c r="AS2183" s="44"/>
      <c r="AT2183" s="44"/>
      <c r="AU2183" s="44"/>
    </row>
    <row r="2184" spans="27:47">
      <c r="AA2184" s="44"/>
      <c r="AB2184" s="44"/>
      <c r="AC2184" s="44"/>
      <c r="AD2184" s="44"/>
      <c r="AE2184" s="44"/>
      <c r="AF2184" s="47"/>
      <c r="AG2184" s="45"/>
      <c r="AN2184" s="44"/>
      <c r="AO2184" s="44"/>
      <c r="AP2184" s="44"/>
      <c r="AQ2184" s="44"/>
      <c r="AR2184" s="44"/>
      <c r="AS2184" s="44"/>
      <c r="AT2184" s="44"/>
      <c r="AU2184" s="44"/>
    </row>
    <row r="2185" spans="27:47">
      <c r="AA2185" s="44"/>
      <c r="AB2185" s="44"/>
      <c r="AC2185" s="44"/>
      <c r="AD2185" s="44"/>
      <c r="AE2185" s="44"/>
      <c r="AF2185" s="47"/>
      <c r="AG2185" s="45"/>
      <c r="AN2185" s="44"/>
      <c r="AO2185" s="44"/>
      <c r="AP2185" s="44"/>
      <c r="AQ2185" s="44"/>
      <c r="AR2185" s="44"/>
      <c r="AS2185" s="44"/>
      <c r="AT2185" s="44"/>
      <c r="AU2185" s="44"/>
    </row>
    <row r="2186" spans="27:47">
      <c r="AA2186" s="44"/>
      <c r="AB2186" s="44"/>
      <c r="AC2186" s="44"/>
      <c r="AD2186" s="44"/>
      <c r="AE2186" s="44"/>
      <c r="AF2186" s="47"/>
      <c r="AG2186" s="45"/>
      <c r="AN2186" s="44"/>
      <c r="AO2186" s="44"/>
      <c r="AP2186" s="44"/>
      <c r="AQ2186" s="44"/>
      <c r="AR2186" s="44"/>
      <c r="AS2186" s="44"/>
      <c r="AT2186" s="44"/>
      <c r="AU2186" s="44"/>
    </row>
    <row r="2187" spans="27:47">
      <c r="AA2187" s="44"/>
      <c r="AB2187" s="44"/>
      <c r="AC2187" s="44"/>
      <c r="AD2187" s="44"/>
      <c r="AE2187" s="44"/>
      <c r="AF2187" s="47"/>
      <c r="AG2187" s="45"/>
      <c r="AN2187" s="44"/>
      <c r="AO2187" s="44"/>
      <c r="AP2187" s="44"/>
      <c r="AQ2187" s="44"/>
      <c r="AR2187" s="44"/>
      <c r="AS2187" s="44"/>
      <c r="AT2187" s="44"/>
      <c r="AU2187" s="44"/>
    </row>
    <row r="2188" spans="27:47">
      <c r="AA2188" s="44"/>
      <c r="AB2188" s="44"/>
      <c r="AC2188" s="44"/>
      <c r="AD2188" s="44"/>
      <c r="AE2188" s="44"/>
      <c r="AF2188" s="47"/>
      <c r="AG2188" s="45"/>
      <c r="AN2188" s="44"/>
      <c r="AO2188" s="44"/>
      <c r="AP2188" s="44"/>
      <c r="AQ2188" s="44"/>
      <c r="AR2188" s="44"/>
      <c r="AS2188" s="44"/>
      <c r="AT2188" s="44"/>
      <c r="AU2188" s="44"/>
    </row>
    <row r="2189" spans="27:47">
      <c r="AA2189" s="44"/>
      <c r="AB2189" s="44"/>
      <c r="AC2189" s="44"/>
      <c r="AD2189" s="44"/>
      <c r="AE2189" s="44"/>
      <c r="AF2189" s="47"/>
      <c r="AG2189" s="45"/>
      <c r="AN2189" s="44"/>
      <c r="AO2189" s="44"/>
      <c r="AP2189" s="44"/>
      <c r="AQ2189" s="44"/>
      <c r="AR2189" s="44"/>
      <c r="AS2189" s="44"/>
      <c r="AT2189" s="44"/>
      <c r="AU2189" s="44"/>
    </row>
    <row r="2190" spans="27:47">
      <c r="AA2190" s="44"/>
      <c r="AB2190" s="44"/>
      <c r="AC2190" s="44"/>
      <c r="AD2190" s="44"/>
      <c r="AE2190" s="44"/>
      <c r="AF2190" s="47"/>
      <c r="AG2190" s="45"/>
      <c r="AN2190" s="44"/>
      <c r="AO2190" s="44"/>
      <c r="AP2190" s="44"/>
      <c r="AQ2190" s="44"/>
      <c r="AR2190" s="44"/>
      <c r="AS2190" s="44"/>
      <c r="AT2190" s="44"/>
      <c r="AU2190" s="44"/>
    </row>
    <row r="2191" spans="27:47">
      <c r="AA2191" s="44"/>
      <c r="AB2191" s="44"/>
      <c r="AC2191" s="44"/>
      <c r="AD2191" s="44"/>
      <c r="AE2191" s="44"/>
      <c r="AF2191" s="47"/>
      <c r="AG2191" s="45"/>
      <c r="AN2191" s="44"/>
      <c r="AO2191" s="44"/>
      <c r="AP2191" s="44"/>
      <c r="AQ2191" s="44"/>
      <c r="AR2191" s="44"/>
      <c r="AS2191" s="44"/>
      <c r="AT2191" s="44"/>
      <c r="AU2191" s="44"/>
    </row>
    <row r="2192" spans="27:47">
      <c r="AA2192" s="44"/>
      <c r="AB2192" s="44"/>
      <c r="AC2192" s="44"/>
      <c r="AD2192" s="44"/>
      <c r="AE2192" s="44"/>
      <c r="AF2192" s="47"/>
      <c r="AG2192" s="45"/>
      <c r="AN2192" s="44"/>
      <c r="AO2192" s="44"/>
      <c r="AP2192" s="44"/>
      <c r="AQ2192" s="44"/>
      <c r="AR2192" s="44"/>
      <c r="AS2192" s="44"/>
      <c r="AT2192" s="44"/>
      <c r="AU2192" s="44"/>
    </row>
    <row r="2193" spans="27:47">
      <c r="AA2193" s="44"/>
      <c r="AB2193" s="44"/>
      <c r="AC2193" s="44"/>
      <c r="AD2193" s="44"/>
      <c r="AE2193" s="44"/>
      <c r="AF2193" s="47"/>
      <c r="AG2193" s="45"/>
      <c r="AN2193" s="44"/>
      <c r="AO2193" s="44"/>
      <c r="AP2193" s="44"/>
      <c r="AQ2193" s="44"/>
      <c r="AR2193" s="44"/>
      <c r="AS2193" s="44"/>
      <c r="AT2193" s="44"/>
      <c r="AU2193" s="44"/>
    </row>
    <row r="2194" spans="27:47">
      <c r="AA2194" s="44"/>
      <c r="AB2194" s="44"/>
      <c r="AC2194" s="44"/>
      <c r="AD2194" s="44"/>
      <c r="AE2194" s="44"/>
      <c r="AF2194" s="47"/>
      <c r="AG2194" s="45"/>
      <c r="AN2194" s="44"/>
      <c r="AO2194" s="44"/>
      <c r="AP2194" s="44"/>
      <c r="AQ2194" s="44"/>
      <c r="AR2194" s="44"/>
      <c r="AS2194" s="44"/>
      <c r="AT2194" s="44"/>
      <c r="AU2194" s="44"/>
    </row>
    <row r="2195" spans="27:47">
      <c r="AA2195" s="44"/>
      <c r="AB2195" s="44"/>
      <c r="AC2195" s="44"/>
      <c r="AD2195" s="44"/>
      <c r="AE2195" s="44"/>
      <c r="AF2195" s="47"/>
      <c r="AG2195" s="45"/>
      <c r="AN2195" s="44"/>
      <c r="AO2195" s="44"/>
      <c r="AP2195" s="44"/>
      <c r="AQ2195" s="44"/>
      <c r="AR2195" s="44"/>
      <c r="AS2195" s="44"/>
      <c r="AT2195" s="44"/>
      <c r="AU2195" s="44"/>
    </row>
    <row r="2196" spans="27:47">
      <c r="AA2196" s="44"/>
      <c r="AB2196" s="44"/>
      <c r="AC2196" s="44"/>
      <c r="AD2196" s="44"/>
      <c r="AE2196" s="44"/>
      <c r="AF2196" s="47"/>
      <c r="AG2196" s="45"/>
      <c r="AN2196" s="44"/>
      <c r="AO2196" s="44"/>
      <c r="AP2196" s="44"/>
      <c r="AQ2196" s="44"/>
      <c r="AR2196" s="44"/>
      <c r="AS2196" s="44"/>
      <c r="AT2196" s="44"/>
      <c r="AU2196" s="44"/>
    </row>
    <row r="2197" spans="27:47">
      <c r="AA2197" s="44"/>
      <c r="AB2197" s="44"/>
      <c r="AC2197" s="44"/>
      <c r="AD2197" s="44"/>
      <c r="AE2197" s="44"/>
      <c r="AF2197" s="47"/>
      <c r="AG2197" s="45"/>
      <c r="AN2197" s="44"/>
      <c r="AO2197" s="44"/>
      <c r="AP2197" s="44"/>
      <c r="AQ2197" s="44"/>
      <c r="AR2197" s="44"/>
      <c r="AS2197" s="44"/>
      <c r="AT2197" s="44"/>
      <c r="AU2197" s="44"/>
    </row>
    <row r="2198" spans="27:47">
      <c r="AA2198" s="44"/>
      <c r="AB2198" s="44"/>
      <c r="AC2198" s="44"/>
      <c r="AD2198" s="44"/>
      <c r="AE2198" s="44"/>
      <c r="AF2198" s="47"/>
      <c r="AG2198" s="45"/>
      <c r="AN2198" s="44"/>
      <c r="AO2198" s="44"/>
      <c r="AP2198" s="44"/>
      <c r="AQ2198" s="44"/>
      <c r="AR2198" s="44"/>
      <c r="AS2198" s="44"/>
      <c r="AT2198" s="44"/>
      <c r="AU2198" s="44"/>
    </row>
    <row r="2199" spans="27:47">
      <c r="AA2199" s="44"/>
      <c r="AB2199" s="44"/>
      <c r="AC2199" s="44"/>
      <c r="AD2199" s="44"/>
      <c r="AE2199" s="44"/>
      <c r="AF2199" s="47"/>
      <c r="AG2199" s="45"/>
      <c r="AN2199" s="44"/>
      <c r="AO2199" s="44"/>
      <c r="AP2199" s="44"/>
      <c r="AQ2199" s="44"/>
      <c r="AR2199" s="44"/>
      <c r="AS2199" s="44"/>
      <c r="AT2199" s="44"/>
      <c r="AU2199" s="44"/>
    </row>
    <row r="2200" spans="27:47">
      <c r="AA2200" s="44"/>
      <c r="AB2200" s="44"/>
      <c r="AC2200" s="44"/>
      <c r="AD2200" s="44"/>
      <c r="AE2200" s="44"/>
      <c r="AF2200" s="47"/>
      <c r="AG2200" s="45"/>
      <c r="AN2200" s="44"/>
      <c r="AO2200" s="44"/>
      <c r="AP2200" s="44"/>
      <c r="AQ2200" s="44"/>
      <c r="AR2200" s="44"/>
      <c r="AS2200" s="44"/>
      <c r="AT2200" s="44"/>
      <c r="AU2200" s="44"/>
    </row>
    <row r="2201" spans="27:47">
      <c r="AA2201" s="44"/>
      <c r="AB2201" s="44"/>
      <c r="AC2201" s="44"/>
      <c r="AD2201" s="44"/>
      <c r="AE2201" s="44"/>
      <c r="AF2201" s="47"/>
      <c r="AG2201" s="45"/>
      <c r="AN2201" s="44"/>
      <c r="AO2201" s="44"/>
      <c r="AP2201" s="44"/>
      <c r="AQ2201" s="44"/>
      <c r="AR2201" s="44"/>
      <c r="AS2201" s="44"/>
      <c r="AT2201" s="44"/>
      <c r="AU2201" s="44"/>
    </row>
    <row r="2202" spans="27:47">
      <c r="AA2202" s="44"/>
      <c r="AB2202" s="44"/>
      <c r="AC2202" s="44"/>
      <c r="AD2202" s="44"/>
      <c r="AE2202" s="44"/>
      <c r="AF2202" s="47"/>
      <c r="AG2202" s="45"/>
      <c r="AN2202" s="44"/>
      <c r="AO2202" s="44"/>
      <c r="AP2202" s="44"/>
      <c r="AQ2202" s="44"/>
      <c r="AR2202" s="44"/>
      <c r="AS2202" s="44"/>
      <c r="AT2202" s="44"/>
      <c r="AU2202" s="44"/>
    </row>
    <row r="2203" spans="27:47">
      <c r="AA2203" s="44"/>
      <c r="AB2203" s="44"/>
      <c r="AC2203" s="44"/>
      <c r="AD2203" s="44"/>
      <c r="AE2203" s="44"/>
      <c r="AF2203" s="47"/>
      <c r="AG2203" s="45"/>
      <c r="AN2203" s="44"/>
      <c r="AO2203" s="44"/>
      <c r="AP2203" s="44"/>
      <c r="AQ2203" s="44"/>
      <c r="AR2203" s="44"/>
      <c r="AS2203" s="44"/>
      <c r="AT2203" s="44"/>
      <c r="AU2203" s="44"/>
    </row>
    <row r="2204" spans="27:47">
      <c r="AA2204" s="44"/>
      <c r="AB2204" s="44"/>
      <c r="AC2204" s="44"/>
      <c r="AD2204" s="44"/>
      <c r="AE2204" s="44"/>
      <c r="AF2204" s="47"/>
      <c r="AG2204" s="45"/>
      <c r="AN2204" s="44"/>
      <c r="AO2204" s="44"/>
      <c r="AP2204" s="44"/>
      <c r="AQ2204" s="44"/>
      <c r="AR2204" s="44"/>
      <c r="AS2204" s="44"/>
      <c r="AT2204" s="44"/>
      <c r="AU2204" s="44"/>
    </row>
    <row r="2205" spans="27:47">
      <c r="AA2205" s="44"/>
      <c r="AB2205" s="44"/>
      <c r="AC2205" s="44"/>
      <c r="AD2205" s="44"/>
      <c r="AE2205" s="44"/>
      <c r="AF2205" s="47"/>
      <c r="AG2205" s="45"/>
      <c r="AN2205" s="44"/>
      <c r="AO2205" s="44"/>
      <c r="AP2205" s="44"/>
      <c r="AQ2205" s="44"/>
      <c r="AR2205" s="44"/>
      <c r="AS2205" s="44"/>
      <c r="AT2205" s="44"/>
      <c r="AU2205" s="44"/>
    </row>
    <row r="2206" spans="27:47">
      <c r="AA2206" s="44"/>
      <c r="AB2206" s="44"/>
      <c r="AC2206" s="44"/>
      <c r="AD2206" s="44"/>
      <c r="AE2206" s="44"/>
      <c r="AF2206" s="47"/>
      <c r="AG2206" s="45"/>
      <c r="AN2206" s="44"/>
      <c r="AO2206" s="44"/>
      <c r="AP2206" s="44"/>
      <c r="AQ2206" s="44"/>
      <c r="AR2206" s="44"/>
      <c r="AS2206" s="44"/>
      <c r="AT2206" s="44"/>
      <c r="AU2206" s="44"/>
    </row>
    <row r="2207" spans="27:47">
      <c r="AA2207" s="44"/>
      <c r="AB2207" s="44"/>
      <c r="AC2207" s="44"/>
      <c r="AD2207" s="44"/>
      <c r="AE2207" s="44"/>
      <c r="AF2207" s="47"/>
      <c r="AG2207" s="45"/>
      <c r="AN2207" s="44"/>
      <c r="AO2207" s="44"/>
      <c r="AP2207" s="44"/>
      <c r="AQ2207" s="44"/>
      <c r="AR2207" s="44"/>
      <c r="AS2207" s="44"/>
      <c r="AT2207" s="44"/>
      <c r="AU2207" s="44"/>
    </row>
    <row r="2208" spans="27:47">
      <c r="AA2208" s="44"/>
      <c r="AB2208" s="44"/>
      <c r="AC2208" s="44"/>
      <c r="AD2208" s="44"/>
      <c r="AE2208" s="44"/>
      <c r="AF2208" s="47"/>
      <c r="AG2208" s="45"/>
      <c r="AN2208" s="44"/>
      <c r="AO2208" s="44"/>
      <c r="AP2208" s="44"/>
      <c r="AQ2208" s="44"/>
      <c r="AR2208" s="44"/>
      <c r="AS2208" s="44"/>
      <c r="AT2208" s="44"/>
      <c r="AU2208" s="44"/>
    </row>
    <row r="2209" spans="27:47">
      <c r="AA2209" s="44"/>
      <c r="AB2209" s="44"/>
      <c r="AC2209" s="44"/>
      <c r="AD2209" s="44"/>
      <c r="AE2209" s="44"/>
      <c r="AF2209" s="47"/>
      <c r="AG2209" s="45"/>
      <c r="AN2209" s="44"/>
      <c r="AO2209" s="44"/>
      <c r="AP2209" s="44"/>
      <c r="AQ2209" s="44"/>
      <c r="AR2209" s="44"/>
      <c r="AS2209" s="44"/>
      <c r="AT2209" s="44"/>
      <c r="AU2209" s="44"/>
    </row>
    <row r="2210" spans="27:47">
      <c r="AA2210" s="44"/>
      <c r="AB2210" s="44"/>
      <c r="AC2210" s="44"/>
      <c r="AD2210" s="44"/>
      <c r="AE2210" s="44"/>
      <c r="AF2210" s="47"/>
      <c r="AG2210" s="45"/>
      <c r="AN2210" s="44"/>
      <c r="AO2210" s="44"/>
      <c r="AP2210" s="44"/>
      <c r="AQ2210" s="44"/>
      <c r="AR2210" s="44"/>
      <c r="AS2210" s="44"/>
      <c r="AT2210" s="44"/>
      <c r="AU2210" s="44"/>
    </row>
    <row r="2211" spans="27:47">
      <c r="AA2211" s="44"/>
      <c r="AB2211" s="44"/>
      <c r="AC2211" s="44"/>
      <c r="AD2211" s="44"/>
      <c r="AE2211" s="44"/>
      <c r="AF2211" s="47"/>
      <c r="AG2211" s="45"/>
      <c r="AN2211" s="44"/>
      <c r="AO2211" s="44"/>
      <c r="AP2211" s="44"/>
      <c r="AQ2211" s="44"/>
      <c r="AR2211" s="44"/>
      <c r="AS2211" s="44"/>
      <c r="AT2211" s="44"/>
      <c r="AU2211" s="44"/>
    </row>
    <row r="2212" spans="27:47">
      <c r="AA2212" s="44"/>
      <c r="AB2212" s="44"/>
      <c r="AC2212" s="44"/>
      <c r="AD2212" s="44"/>
      <c r="AE2212" s="44"/>
      <c r="AF2212" s="47"/>
      <c r="AG2212" s="45"/>
      <c r="AN2212" s="44"/>
      <c r="AO2212" s="44"/>
      <c r="AP2212" s="44"/>
      <c r="AQ2212" s="44"/>
      <c r="AR2212" s="44"/>
      <c r="AS2212" s="44"/>
      <c r="AT2212" s="44"/>
      <c r="AU2212" s="44"/>
    </row>
    <row r="2213" spans="27:47">
      <c r="AA2213" s="44"/>
      <c r="AB2213" s="44"/>
      <c r="AC2213" s="44"/>
      <c r="AD2213" s="44"/>
      <c r="AE2213" s="44"/>
      <c r="AF2213" s="47"/>
      <c r="AG2213" s="45"/>
      <c r="AN2213" s="44"/>
      <c r="AO2213" s="44"/>
      <c r="AP2213" s="44"/>
      <c r="AQ2213" s="44"/>
      <c r="AR2213" s="44"/>
      <c r="AS2213" s="44"/>
      <c r="AT2213" s="44"/>
      <c r="AU2213" s="44"/>
    </row>
    <row r="2214" spans="27:47">
      <c r="AA2214" s="44"/>
      <c r="AB2214" s="44"/>
      <c r="AC2214" s="44"/>
      <c r="AD2214" s="44"/>
      <c r="AE2214" s="44"/>
      <c r="AF2214" s="47"/>
      <c r="AG2214" s="45"/>
      <c r="AN2214" s="44"/>
      <c r="AO2214" s="44"/>
      <c r="AP2214" s="44"/>
      <c r="AQ2214" s="44"/>
      <c r="AR2214" s="44"/>
      <c r="AS2214" s="44"/>
      <c r="AT2214" s="44"/>
      <c r="AU2214" s="44"/>
    </row>
    <row r="2215" spans="27:47">
      <c r="AA2215" s="44"/>
      <c r="AB2215" s="44"/>
      <c r="AC2215" s="44"/>
      <c r="AD2215" s="44"/>
      <c r="AE2215" s="44"/>
      <c r="AF2215" s="47"/>
      <c r="AG2215" s="45"/>
      <c r="AN2215" s="44"/>
      <c r="AO2215" s="44"/>
      <c r="AP2215" s="44"/>
      <c r="AQ2215" s="44"/>
      <c r="AR2215" s="44"/>
      <c r="AS2215" s="44"/>
      <c r="AT2215" s="44"/>
      <c r="AU2215" s="44"/>
    </row>
    <row r="2216" spans="27:47">
      <c r="AA2216" s="44"/>
      <c r="AB2216" s="44"/>
      <c r="AC2216" s="44"/>
      <c r="AD2216" s="44"/>
      <c r="AE2216" s="44"/>
      <c r="AF2216" s="47"/>
      <c r="AG2216" s="45"/>
      <c r="AN2216" s="44"/>
      <c r="AO2216" s="44"/>
      <c r="AP2216" s="44"/>
      <c r="AQ2216" s="44"/>
      <c r="AR2216" s="44"/>
      <c r="AS2216" s="44"/>
      <c r="AT2216" s="44"/>
      <c r="AU2216" s="44"/>
    </row>
    <row r="2217" spans="27:47">
      <c r="AA2217" s="44"/>
      <c r="AB2217" s="44"/>
      <c r="AC2217" s="44"/>
      <c r="AD2217" s="44"/>
      <c r="AE2217" s="44"/>
      <c r="AF2217" s="47"/>
      <c r="AG2217" s="45"/>
      <c r="AN2217" s="44"/>
      <c r="AO2217" s="44"/>
      <c r="AP2217" s="44"/>
      <c r="AQ2217" s="44"/>
      <c r="AR2217" s="44"/>
      <c r="AS2217" s="44"/>
      <c r="AT2217" s="44"/>
      <c r="AU2217" s="44"/>
    </row>
    <row r="2218" spans="27:47">
      <c r="AA2218" s="44"/>
      <c r="AB2218" s="44"/>
      <c r="AC2218" s="44"/>
      <c r="AD2218" s="44"/>
      <c r="AE2218" s="44"/>
      <c r="AF2218" s="47"/>
      <c r="AG2218" s="45"/>
      <c r="AN2218" s="44"/>
      <c r="AO2218" s="44"/>
      <c r="AP2218" s="44"/>
      <c r="AQ2218" s="44"/>
      <c r="AR2218" s="44"/>
      <c r="AS2218" s="44"/>
      <c r="AT2218" s="44"/>
      <c r="AU2218" s="44"/>
    </row>
    <row r="2219" spans="27:47">
      <c r="AA2219" s="44"/>
      <c r="AB2219" s="44"/>
      <c r="AC2219" s="44"/>
      <c r="AD2219" s="44"/>
      <c r="AE2219" s="44"/>
      <c r="AF2219" s="47"/>
      <c r="AG2219" s="45"/>
      <c r="AN2219" s="44"/>
      <c r="AO2219" s="44"/>
      <c r="AP2219" s="44"/>
      <c r="AQ2219" s="44"/>
      <c r="AR2219" s="44"/>
      <c r="AS2219" s="44"/>
      <c r="AT2219" s="44"/>
      <c r="AU2219" s="44"/>
    </row>
    <row r="2220" spans="27:47">
      <c r="AA2220" s="44"/>
      <c r="AB2220" s="44"/>
      <c r="AC2220" s="44"/>
      <c r="AD2220" s="44"/>
      <c r="AE2220" s="44"/>
      <c r="AF2220" s="47"/>
      <c r="AG2220" s="45"/>
      <c r="AN2220" s="44"/>
      <c r="AO2220" s="44"/>
      <c r="AP2220" s="44"/>
      <c r="AQ2220" s="44"/>
      <c r="AR2220" s="44"/>
      <c r="AS2220" s="44"/>
      <c r="AT2220" s="44"/>
      <c r="AU2220" s="44"/>
    </row>
    <row r="2221" spans="27:47">
      <c r="AA2221" s="44"/>
      <c r="AB2221" s="44"/>
      <c r="AC2221" s="44"/>
      <c r="AD2221" s="44"/>
      <c r="AE2221" s="44"/>
      <c r="AF2221" s="47"/>
      <c r="AG2221" s="45"/>
      <c r="AN2221" s="44"/>
      <c r="AO2221" s="44"/>
      <c r="AP2221" s="44"/>
      <c r="AQ2221" s="44"/>
      <c r="AR2221" s="44"/>
      <c r="AS2221" s="44"/>
      <c r="AT2221" s="44"/>
      <c r="AU2221" s="44"/>
    </row>
    <row r="2222" spans="27:47">
      <c r="AA2222" s="44"/>
      <c r="AB2222" s="44"/>
      <c r="AC2222" s="44"/>
      <c r="AD2222" s="44"/>
      <c r="AE2222" s="44"/>
      <c r="AF2222" s="47"/>
      <c r="AG2222" s="45"/>
      <c r="AN2222" s="44"/>
      <c r="AO2222" s="44"/>
      <c r="AP2222" s="44"/>
      <c r="AQ2222" s="44"/>
      <c r="AR2222" s="44"/>
      <c r="AS2222" s="44"/>
      <c r="AT2222" s="44"/>
      <c r="AU2222" s="44"/>
    </row>
    <row r="2223" spans="27:47">
      <c r="AA2223" s="44"/>
      <c r="AB2223" s="44"/>
      <c r="AC2223" s="44"/>
      <c r="AD2223" s="44"/>
      <c r="AE2223" s="44"/>
      <c r="AF2223" s="47"/>
      <c r="AG2223" s="45"/>
      <c r="AN2223" s="44"/>
      <c r="AO2223" s="44"/>
      <c r="AP2223" s="44"/>
      <c r="AQ2223" s="44"/>
      <c r="AR2223" s="44"/>
      <c r="AS2223" s="44"/>
      <c r="AT2223" s="44"/>
      <c r="AU2223" s="44"/>
    </row>
    <row r="2224" spans="27:47">
      <c r="AA2224" s="44"/>
      <c r="AB2224" s="44"/>
      <c r="AC2224" s="44"/>
      <c r="AD2224" s="44"/>
      <c r="AE2224" s="44"/>
      <c r="AF2224" s="47"/>
      <c r="AG2224" s="45"/>
      <c r="AN2224" s="44"/>
      <c r="AO2224" s="44"/>
      <c r="AP2224" s="44"/>
      <c r="AQ2224" s="44"/>
      <c r="AR2224" s="44"/>
      <c r="AS2224" s="44"/>
      <c r="AT2224" s="44"/>
      <c r="AU2224" s="44"/>
    </row>
    <row r="2225" spans="27:47">
      <c r="AA2225" s="44"/>
      <c r="AB2225" s="44"/>
      <c r="AC2225" s="44"/>
      <c r="AD2225" s="44"/>
      <c r="AE2225" s="44"/>
      <c r="AF2225" s="47"/>
      <c r="AG2225" s="45"/>
      <c r="AN2225" s="44"/>
      <c r="AO2225" s="44"/>
      <c r="AP2225" s="44"/>
      <c r="AQ2225" s="44"/>
      <c r="AR2225" s="44"/>
      <c r="AS2225" s="44"/>
      <c r="AT2225" s="44"/>
      <c r="AU2225" s="44"/>
    </row>
    <row r="2226" spans="27:47">
      <c r="AA2226" s="44"/>
      <c r="AB2226" s="44"/>
      <c r="AC2226" s="44"/>
      <c r="AD2226" s="44"/>
      <c r="AE2226" s="44"/>
      <c r="AF2226" s="47"/>
      <c r="AG2226" s="45"/>
      <c r="AN2226" s="44"/>
      <c r="AO2226" s="44"/>
      <c r="AP2226" s="44"/>
      <c r="AQ2226" s="44"/>
      <c r="AR2226" s="44"/>
      <c r="AS2226" s="44"/>
      <c r="AT2226" s="44"/>
      <c r="AU2226" s="44"/>
    </row>
    <row r="2227" spans="27:47">
      <c r="AA2227" s="44"/>
      <c r="AB2227" s="44"/>
      <c r="AC2227" s="44"/>
      <c r="AD2227" s="44"/>
      <c r="AE2227" s="44"/>
      <c r="AF2227" s="47"/>
      <c r="AG2227" s="45"/>
      <c r="AN2227" s="44"/>
      <c r="AO2227" s="44"/>
      <c r="AP2227" s="44"/>
      <c r="AQ2227" s="44"/>
      <c r="AR2227" s="44"/>
      <c r="AS2227" s="44"/>
      <c r="AT2227" s="44"/>
      <c r="AU2227" s="44"/>
    </row>
    <row r="2228" spans="27:47">
      <c r="AA2228" s="44"/>
      <c r="AB2228" s="44"/>
      <c r="AC2228" s="44"/>
      <c r="AD2228" s="44"/>
      <c r="AE2228" s="44"/>
      <c r="AF2228" s="47"/>
      <c r="AG2228" s="45"/>
      <c r="AN2228" s="44"/>
      <c r="AO2228" s="44"/>
      <c r="AP2228" s="44"/>
      <c r="AQ2228" s="44"/>
      <c r="AR2228" s="44"/>
      <c r="AS2228" s="44"/>
      <c r="AT2228" s="44"/>
      <c r="AU2228" s="44"/>
    </row>
    <row r="2229" spans="27:47">
      <c r="AA2229" s="44"/>
      <c r="AB2229" s="44"/>
      <c r="AC2229" s="44"/>
      <c r="AD2229" s="44"/>
      <c r="AE2229" s="44"/>
      <c r="AF2229" s="47"/>
      <c r="AG2229" s="45"/>
      <c r="AN2229" s="44"/>
      <c r="AO2229" s="44"/>
      <c r="AP2229" s="44"/>
      <c r="AQ2229" s="44"/>
      <c r="AR2229" s="44"/>
      <c r="AS2229" s="44"/>
      <c r="AT2229" s="44"/>
      <c r="AU2229" s="44"/>
    </row>
    <row r="2230" spans="27:47">
      <c r="AA2230" s="44"/>
      <c r="AB2230" s="44"/>
      <c r="AC2230" s="44"/>
      <c r="AD2230" s="44"/>
      <c r="AE2230" s="44"/>
      <c r="AF2230" s="47"/>
      <c r="AG2230" s="45"/>
      <c r="AN2230" s="44"/>
      <c r="AO2230" s="44"/>
      <c r="AP2230" s="44"/>
      <c r="AQ2230" s="44"/>
      <c r="AR2230" s="44"/>
      <c r="AS2230" s="44"/>
      <c r="AT2230" s="44"/>
      <c r="AU2230" s="44"/>
    </row>
    <row r="2231" spans="27:47">
      <c r="AA2231" s="44"/>
      <c r="AB2231" s="44"/>
      <c r="AC2231" s="44"/>
      <c r="AD2231" s="44"/>
      <c r="AE2231" s="44"/>
      <c r="AF2231" s="47"/>
      <c r="AG2231" s="45"/>
      <c r="AN2231" s="44"/>
      <c r="AO2231" s="44"/>
      <c r="AP2231" s="44"/>
      <c r="AQ2231" s="44"/>
      <c r="AR2231" s="44"/>
      <c r="AS2231" s="44"/>
      <c r="AT2231" s="44"/>
      <c r="AU2231" s="44"/>
    </row>
    <row r="2232" spans="27:47">
      <c r="AA2232" s="44"/>
      <c r="AB2232" s="44"/>
      <c r="AC2232" s="44"/>
      <c r="AD2232" s="44"/>
      <c r="AE2232" s="44"/>
      <c r="AF2232" s="47"/>
      <c r="AG2232" s="45"/>
      <c r="AN2232" s="44"/>
      <c r="AO2232" s="44"/>
      <c r="AP2232" s="44"/>
      <c r="AQ2232" s="44"/>
      <c r="AR2232" s="44"/>
      <c r="AS2232" s="44"/>
      <c r="AT2232" s="44"/>
      <c r="AU2232" s="44"/>
    </row>
    <row r="2233" spans="27:47">
      <c r="AA2233" s="44"/>
      <c r="AB2233" s="44"/>
      <c r="AC2233" s="44"/>
      <c r="AD2233" s="44"/>
      <c r="AE2233" s="44"/>
      <c r="AF2233" s="47"/>
      <c r="AG2233" s="45"/>
      <c r="AN2233" s="44"/>
      <c r="AO2233" s="44"/>
      <c r="AP2233" s="44"/>
      <c r="AQ2233" s="44"/>
      <c r="AR2233" s="44"/>
      <c r="AS2233" s="44"/>
      <c r="AT2233" s="44"/>
      <c r="AU2233" s="44"/>
    </row>
    <row r="2234" spans="27:47">
      <c r="AA2234" s="44"/>
      <c r="AB2234" s="44"/>
      <c r="AC2234" s="44"/>
      <c r="AD2234" s="44"/>
      <c r="AE2234" s="44"/>
      <c r="AF2234" s="47"/>
      <c r="AG2234" s="45"/>
      <c r="AN2234" s="44"/>
      <c r="AO2234" s="44"/>
      <c r="AP2234" s="44"/>
      <c r="AQ2234" s="44"/>
      <c r="AR2234" s="44"/>
      <c r="AS2234" s="44"/>
      <c r="AT2234" s="44"/>
      <c r="AU2234" s="44"/>
    </row>
    <row r="2235" spans="27:47">
      <c r="AA2235" s="44"/>
      <c r="AB2235" s="44"/>
      <c r="AC2235" s="44"/>
      <c r="AD2235" s="44"/>
      <c r="AE2235" s="44"/>
      <c r="AF2235" s="47"/>
      <c r="AG2235" s="45"/>
      <c r="AN2235" s="44"/>
      <c r="AO2235" s="44"/>
      <c r="AP2235" s="44"/>
      <c r="AQ2235" s="44"/>
      <c r="AR2235" s="44"/>
      <c r="AS2235" s="44"/>
      <c r="AT2235" s="44"/>
      <c r="AU2235" s="44"/>
    </row>
    <row r="2236" spans="27:47">
      <c r="AA2236" s="44"/>
      <c r="AB2236" s="44"/>
      <c r="AC2236" s="44"/>
      <c r="AD2236" s="44"/>
      <c r="AE2236" s="44"/>
      <c r="AF2236" s="47"/>
      <c r="AG2236" s="45"/>
      <c r="AN2236" s="44"/>
      <c r="AO2236" s="44"/>
      <c r="AP2236" s="44"/>
      <c r="AQ2236" s="44"/>
      <c r="AR2236" s="44"/>
      <c r="AS2236" s="44"/>
      <c r="AT2236" s="44"/>
      <c r="AU2236" s="44"/>
    </row>
    <row r="2237" spans="27:47">
      <c r="AA2237" s="44"/>
      <c r="AB2237" s="44"/>
      <c r="AC2237" s="44"/>
      <c r="AD2237" s="44"/>
      <c r="AE2237" s="44"/>
      <c r="AF2237" s="47"/>
      <c r="AG2237" s="45"/>
      <c r="AN2237" s="44"/>
      <c r="AO2237" s="44"/>
      <c r="AP2237" s="44"/>
      <c r="AQ2237" s="44"/>
      <c r="AR2237" s="44"/>
      <c r="AS2237" s="44"/>
      <c r="AT2237" s="44"/>
      <c r="AU2237" s="44"/>
    </row>
    <row r="2238" spans="27:47">
      <c r="AA2238" s="44"/>
      <c r="AB2238" s="44"/>
      <c r="AC2238" s="44"/>
      <c r="AD2238" s="44"/>
      <c r="AE2238" s="44"/>
      <c r="AF2238" s="47"/>
      <c r="AG2238" s="45"/>
      <c r="AN2238" s="44"/>
      <c r="AO2238" s="44"/>
      <c r="AP2238" s="44"/>
      <c r="AQ2238" s="44"/>
      <c r="AR2238" s="44"/>
      <c r="AS2238" s="44"/>
      <c r="AT2238" s="44"/>
      <c r="AU2238" s="44"/>
    </row>
    <row r="2239" spans="27:47">
      <c r="AA2239" s="44"/>
      <c r="AB2239" s="44"/>
      <c r="AC2239" s="44"/>
      <c r="AD2239" s="44"/>
      <c r="AE2239" s="44"/>
      <c r="AF2239" s="47"/>
      <c r="AG2239" s="45"/>
      <c r="AN2239" s="44"/>
      <c r="AO2239" s="44"/>
      <c r="AP2239" s="44"/>
      <c r="AQ2239" s="44"/>
      <c r="AR2239" s="44"/>
      <c r="AS2239" s="44"/>
      <c r="AT2239" s="44"/>
      <c r="AU2239" s="44"/>
    </row>
    <row r="2240" spans="27:47">
      <c r="AA2240" s="44"/>
      <c r="AB2240" s="44"/>
      <c r="AC2240" s="44"/>
      <c r="AD2240" s="44"/>
      <c r="AE2240" s="44"/>
      <c r="AF2240" s="47"/>
      <c r="AG2240" s="45"/>
      <c r="AN2240" s="44"/>
      <c r="AO2240" s="44"/>
      <c r="AP2240" s="44"/>
      <c r="AQ2240" s="44"/>
      <c r="AR2240" s="44"/>
      <c r="AS2240" s="44"/>
      <c r="AT2240" s="44"/>
      <c r="AU2240" s="44"/>
    </row>
    <row r="2241" spans="27:47">
      <c r="AA2241" s="44"/>
      <c r="AB2241" s="44"/>
      <c r="AC2241" s="44"/>
      <c r="AD2241" s="44"/>
      <c r="AE2241" s="44"/>
      <c r="AF2241" s="47"/>
      <c r="AG2241" s="45"/>
      <c r="AN2241" s="44"/>
      <c r="AO2241" s="44"/>
      <c r="AP2241" s="44"/>
      <c r="AQ2241" s="44"/>
      <c r="AR2241" s="44"/>
      <c r="AS2241" s="44"/>
      <c r="AT2241" s="44"/>
      <c r="AU2241" s="44"/>
    </row>
    <row r="2242" spans="27:47">
      <c r="AA2242" s="44"/>
      <c r="AB2242" s="44"/>
      <c r="AC2242" s="44"/>
      <c r="AD2242" s="44"/>
      <c r="AE2242" s="44"/>
      <c r="AF2242" s="47"/>
      <c r="AG2242" s="45"/>
      <c r="AN2242" s="44"/>
      <c r="AO2242" s="44"/>
      <c r="AP2242" s="44"/>
      <c r="AQ2242" s="44"/>
      <c r="AR2242" s="44"/>
      <c r="AS2242" s="44"/>
      <c r="AT2242" s="44"/>
      <c r="AU2242" s="44"/>
    </row>
    <row r="2243" spans="27:47">
      <c r="AA2243" s="44"/>
      <c r="AB2243" s="44"/>
      <c r="AC2243" s="44"/>
      <c r="AD2243" s="44"/>
      <c r="AE2243" s="44"/>
      <c r="AF2243" s="47"/>
      <c r="AG2243" s="45"/>
      <c r="AN2243" s="44"/>
      <c r="AO2243" s="44"/>
      <c r="AP2243" s="44"/>
      <c r="AQ2243" s="44"/>
      <c r="AR2243" s="44"/>
      <c r="AS2243" s="44"/>
      <c r="AT2243" s="44"/>
      <c r="AU2243" s="44"/>
    </row>
    <row r="2244" spans="27:47">
      <c r="AA2244" s="44"/>
      <c r="AB2244" s="44"/>
      <c r="AC2244" s="44"/>
      <c r="AD2244" s="44"/>
      <c r="AE2244" s="44"/>
      <c r="AF2244" s="47"/>
      <c r="AG2244" s="45"/>
      <c r="AN2244" s="44"/>
      <c r="AO2244" s="44"/>
      <c r="AP2244" s="44"/>
      <c r="AQ2244" s="44"/>
      <c r="AR2244" s="44"/>
      <c r="AS2244" s="44"/>
      <c r="AT2244" s="44"/>
      <c r="AU2244" s="44"/>
    </row>
    <row r="2245" spans="27:47">
      <c r="AA2245" s="44"/>
      <c r="AB2245" s="44"/>
      <c r="AC2245" s="44"/>
      <c r="AD2245" s="44"/>
      <c r="AE2245" s="44"/>
      <c r="AF2245" s="47"/>
      <c r="AG2245" s="45"/>
      <c r="AN2245" s="44"/>
      <c r="AO2245" s="44"/>
      <c r="AP2245" s="44"/>
      <c r="AQ2245" s="44"/>
      <c r="AR2245" s="44"/>
      <c r="AS2245" s="44"/>
      <c r="AT2245" s="44"/>
      <c r="AU2245" s="44"/>
    </row>
    <row r="2246" spans="27:47">
      <c r="AA2246" s="44"/>
      <c r="AB2246" s="44"/>
      <c r="AC2246" s="44"/>
      <c r="AD2246" s="44"/>
      <c r="AE2246" s="44"/>
      <c r="AF2246" s="47"/>
      <c r="AG2246" s="45"/>
      <c r="AN2246" s="44"/>
      <c r="AO2246" s="44"/>
      <c r="AP2246" s="44"/>
      <c r="AQ2246" s="44"/>
      <c r="AR2246" s="44"/>
      <c r="AS2246" s="44"/>
      <c r="AT2246" s="44"/>
      <c r="AU2246" s="44"/>
    </row>
    <row r="2247" spans="27:47">
      <c r="AA2247" s="44"/>
      <c r="AB2247" s="44"/>
      <c r="AC2247" s="44"/>
      <c r="AD2247" s="44"/>
      <c r="AE2247" s="44"/>
      <c r="AF2247" s="47"/>
      <c r="AG2247" s="45"/>
      <c r="AN2247" s="44"/>
      <c r="AO2247" s="44"/>
      <c r="AP2247" s="44"/>
      <c r="AQ2247" s="44"/>
      <c r="AR2247" s="44"/>
      <c r="AS2247" s="44"/>
      <c r="AT2247" s="44"/>
      <c r="AU2247" s="44"/>
    </row>
    <row r="2248" spans="27:47">
      <c r="AA2248" s="44"/>
      <c r="AB2248" s="44"/>
      <c r="AC2248" s="44"/>
      <c r="AD2248" s="44"/>
      <c r="AE2248" s="44"/>
      <c r="AF2248" s="47"/>
      <c r="AG2248" s="45"/>
      <c r="AN2248" s="44"/>
      <c r="AO2248" s="44"/>
      <c r="AP2248" s="44"/>
      <c r="AQ2248" s="44"/>
      <c r="AR2248" s="44"/>
      <c r="AS2248" s="44"/>
      <c r="AT2248" s="44"/>
      <c r="AU2248" s="44"/>
    </row>
    <row r="2249" spans="27:47">
      <c r="AA2249" s="44"/>
      <c r="AB2249" s="44"/>
      <c r="AC2249" s="44"/>
      <c r="AD2249" s="44"/>
      <c r="AE2249" s="44"/>
      <c r="AF2249" s="47"/>
      <c r="AG2249" s="45"/>
      <c r="AN2249" s="44"/>
      <c r="AO2249" s="44"/>
      <c r="AP2249" s="44"/>
      <c r="AQ2249" s="44"/>
      <c r="AR2249" s="44"/>
      <c r="AS2249" s="44"/>
      <c r="AT2249" s="44"/>
      <c r="AU2249" s="44"/>
    </row>
    <row r="2250" spans="27:47">
      <c r="AA2250" s="44"/>
      <c r="AB2250" s="44"/>
      <c r="AC2250" s="44"/>
      <c r="AD2250" s="44"/>
      <c r="AE2250" s="44"/>
      <c r="AF2250" s="47"/>
      <c r="AG2250" s="45"/>
      <c r="AN2250" s="44"/>
      <c r="AO2250" s="44"/>
      <c r="AP2250" s="44"/>
      <c r="AQ2250" s="44"/>
      <c r="AR2250" s="44"/>
      <c r="AS2250" s="44"/>
      <c r="AT2250" s="44"/>
      <c r="AU2250" s="44"/>
    </row>
    <row r="2251" spans="27:47">
      <c r="AA2251" s="44"/>
      <c r="AB2251" s="44"/>
      <c r="AC2251" s="44"/>
      <c r="AD2251" s="44"/>
      <c r="AE2251" s="44"/>
      <c r="AF2251" s="47"/>
      <c r="AG2251" s="45"/>
      <c r="AN2251" s="44"/>
      <c r="AO2251" s="44"/>
      <c r="AP2251" s="44"/>
      <c r="AQ2251" s="44"/>
      <c r="AR2251" s="44"/>
      <c r="AS2251" s="44"/>
      <c r="AT2251" s="44"/>
      <c r="AU2251" s="44"/>
    </row>
    <row r="2252" spans="27:47">
      <c r="AA2252" s="44"/>
      <c r="AB2252" s="44"/>
      <c r="AC2252" s="44"/>
      <c r="AD2252" s="44"/>
      <c r="AE2252" s="44"/>
      <c r="AF2252" s="47"/>
      <c r="AG2252" s="45"/>
      <c r="AN2252" s="44"/>
      <c r="AO2252" s="44"/>
      <c r="AP2252" s="44"/>
      <c r="AQ2252" s="44"/>
      <c r="AR2252" s="44"/>
      <c r="AS2252" s="44"/>
      <c r="AT2252" s="44"/>
      <c r="AU2252" s="44"/>
    </row>
    <row r="2253" spans="27:47">
      <c r="AA2253" s="44"/>
      <c r="AB2253" s="44"/>
      <c r="AC2253" s="44"/>
      <c r="AD2253" s="44"/>
      <c r="AE2253" s="44"/>
      <c r="AF2253" s="47"/>
      <c r="AG2253" s="45"/>
      <c r="AN2253" s="44"/>
      <c r="AO2253" s="44"/>
      <c r="AP2253" s="44"/>
      <c r="AQ2253" s="44"/>
      <c r="AR2253" s="44"/>
      <c r="AS2253" s="44"/>
      <c r="AT2253" s="44"/>
      <c r="AU2253" s="44"/>
    </row>
    <row r="2254" spans="27:47">
      <c r="AA2254" s="44"/>
      <c r="AB2254" s="44"/>
      <c r="AC2254" s="44"/>
      <c r="AD2254" s="44"/>
      <c r="AE2254" s="44"/>
      <c r="AF2254" s="47"/>
      <c r="AG2254" s="45"/>
      <c r="AN2254" s="44"/>
      <c r="AO2254" s="44"/>
      <c r="AP2254" s="44"/>
      <c r="AQ2254" s="44"/>
      <c r="AR2254" s="44"/>
      <c r="AS2254" s="44"/>
      <c r="AT2254" s="44"/>
      <c r="AU2254" s="44"/>
    </row>
    <row r="2255" spans="27:47">
      <c r="AA2255" s="44"/>
      <c r="AB2255" s="44"/>
      <c r="AC2255" s="44"/>
      <c r="AD2255" s="44"/>
      <c r="AE2255" s="44"/>
      <c r="AF2255" s="47"/>
      <c r="AG2255" s="45"/>
      <c r="AN2255" s="44"/>
      <c r="AO2255" s="44"/>
      <c r="AP2255" s="44"/>
      <c r="AQ2255" s="44"/>
      <c r="AR2255" s="44"/>
      <c r="AS2255" s="44"/>
      <c r="AT2255" s="44"/>
      <c r="AU2255" s="44"/>
    </row>
    <row r="2256" spans="27:47">
      <c r="AA2256" s="44"/>
      <c r="AB2256" s="44"/>
      <c r="AC2256" s="44"/>
      <c r="AD2256" s="44"/>
      <c r="AE2256" s="44"/>
      <c r="AF2256" s="47"/>
      <c r="AG2256" s="45"/>
      <c r="AN2256" s="44"/>
      <c r="AO2256" s="44"/>
      <c r="AP2256" s="44"/>
      <c r="AQ2256" s="44"/>
      <c r="AR2256" s="44"/>
      <c r="AS2256" s="44"/>
      <c r="AT2256" s="44"/>
      <c r="AU2256" s="44"/>
    </row>
    <row r="2257" spans="27:47">
      <c r="AA2257" s="44"/>
      <c r="AB2257" s="44"/>
      <c r="AC2257" s="44"/>
      <c r="AD2257" s="44"/>
      <c r="AE2257" s="44"/>
      <c r="AF2257" s="47"/>
      <c r="AG2257" s="45"/>
      <c r="AN2257" s="44"/>
      <c r="AO2257" s="44"/>
      <c r="AP2257" s="44"/>
      <c r="AQ2257" s="44"/>
      <c r="AR2257" s="44"/>
      <c r="AS2257" s="44"/>
      <c r="AT2257" s="44"/>
      <c r="AU2257" s="44"/>
    </row>
    <row r="2258" spans="27:47">
      <c r="AA2258" s="44"/>
      <c r="AB2258" s="44"/>
      <c r="AC2258" s="44"/>
      <c r="AD2258" s="44"/>
      <c r="AE2258" s="44"/>
      <c r="AF2258" s="47"/>
      <c r="AG2258" s="45"/>
      <c r="AN2258" s="44"/>
      <c r="AO2258" s="44"/>
      <c r="AP2258" s="44"/>
      <c r="AQ2258" s="44"/>
      <c r="AR2258" s="44"/>
      <c r="AS2258" s="44"/>
      <c r="AT2258" s="44"/>
      <c r="AU2258" s="44"/>
    </row>
    <row r="2259" spans="27:47">
      <c r="AA2259" s="44"/>
      <c r="AB2259" s="44"/>
      <c r="AC2259" s="44"/>
      <c r="AD2259" s="44"/>
      <c r="AE2259" s="44"/>
      <c r="AF2259" s="47"/>
      <c r="AG2259" s="45"/>
      <c r="AN2259" s="44"/>
      <c r="AO2259" s="44"/>
      <c r="AP2259" s="44"/>
      <c r="AQ2259" s="44"/>
      <c r="AR2259" s="44"/>
      <c r="AS2259" s="44"/>
      <c r="AT2259" s="44"/>
      <c r="AU2259" s="44"/>
    </row>
    <row r="2260" spans="27:47">
      <c r="AA2260" s="44"/>
      <c r="AB2260" s="44"/>
      <c r="AC2260" s="44"/>
      <c r="AD2260" s="44"/>
      <c r="AE2260" s="44"/>
      <c r="AF2260" s="47"/>
      <c r="AG2260" s="45"/>
      <c r="AN2260" s="44"/>
      <c r="AO2260" s="44"/>
      <c r="AP2260" s="44"/>
      <c r="AQ2260" s="44"/>
      <c r="AR2260" s="44"/>
      <c r="AS2260" s="44"/>
      <c r="AT2260" s="44"/>
      <c r="AU2260" s="44"/>
    </row>
    <row r="2261" spans="27:47">
      <c r="AA2261" s="44"/>
      <c r="AB2261" s="44"/>
      <c r="AC2261" s="44"/>
      <c r="AD2261" s="44"/>
      <c r="AE2261" s="44"/>
      <c r="AF2261" s="47"/>
      <c r="AG2261" s="45"/>
      <c r="AN2261" s="44"/>
      <c r="AO2261" s="44"/>
      <c r="AP2261" s="44"/>
      <c r="AQ2261" s="44"/>
      <c r="AR2261" s="44"/>
      <c r="AS2261" s="44"/>
      <c r="AT2261" s="44"/>
      <c r="AU2261" s="44"/>
    </row>
    <row r="2262" spans="27:47">
      <c r="AA2262" s="44"/>
      <c r="AB2262" s="44"/>
      <c r="AC2262" s="44"/>
      <c r="AD2262" s="44"/>
      <c r="AE2262" s="44"/>
      <c r="AF2262" s="47"/>
      <c r="AG2262" s="45"/>
      <c r="AN2262" s="44"/>
      <c r="AO2262" s="44"/>
      <c r="AP2262" s="44"/>
      <c r="AQ2262" s="44"/>
      <c r="AR2262" s="44"/>
      <c r="AS2262" s="44"/>
      <c r="AT2262" s="44"/>
      <c r="AU2262" s="44"/>
    </row>
    <row r="2263" spans="27:47">
      <c r="AA2263" s="44"/>
      <c r="AB2263" s="44"/>
      <c r="AC2263" s="44"/>
      <c r="AD2263" s="44"/>
      <c r="AE2263" s="44"/>
      <c r="AF2263" s="47"/>
      <c r="AG2263" s="45"/>
      <c r="AN2263" s="44"/>
      <c r="AO2263" s="44"/>
      <c r="AP2263" s="44"/>
      <c r="AQ2263" s="44"/>
      <c r="AR2263" s="44"/>
      <c r="AS2263" s="44"/>
      <c r="AT2263" s="44"/>
      <c r="AU2263" s="44"/>
    </row>
    <row r="2264" spans="27:47">
      <c r="AA2264" s="44"/>
      <c r="AB2264" s="44"/>
      <c r="AC2264" s="44"/>
      <c r="AD2264" s="44"/>
      <c r="AE2264" s="44"/>
      <c r="AF2264" s="47"/>
      <c r="AG2264" s="45"/>
      <c r="AN2264" s="44"/>
      <c r="AO2264" s="44"/>
      <c r="AP2264" s="44"/>
      <c r="AQ2264" s="44"/>
      <c r="AR2264" s="44"/>
      <c r="AS2264" s="44"/>
      <c r="AT2264" s="44"/>
      <c r="AU2264" s="44"/>
    </row>
    <row r="2265" spans="27:47">
      <c r="AA2265" s="44"/>
      <c r="AB2265" s="44"/>
      <c r="AC2265" s="44"/>
      <c r="AD2265" s="44"/>
      <c r="AE2265" s="44"/>
      <c r="AF2265" s="47"/>
      <c r="AG2265" s="45"/>
      <c r="AN2265" s="44"/>
      <c r="AO2265" s="44"/>
      <c r="AP2265" s="44"/>
      <c r="AQ2265" s="44"/>
      <c r="AR2265" s="44"/>
      <c r="AS2265" s="44"/>
      <c r="AT2265" s="44"/>
      <c r="AU2265" s="44"/>
    </row>
    <row r="2266" spans="27:47">
      <c r="AA2266" s="44"/>
      <c r="AB2266" s="44"/>
      <c r="AC2266" s="44"/>
      <c r="AD2266" s="44"/>
      <c r="AE2266" s="44"/>
      <c r="AF2266" s="47"/>
      <c r="AG2266" s="45"/>
      <c r="AN2266" s="44"/>
      <c r="AO2266" s="44"/>
      <c r="AP2266" s="44"/>
      <c r="AQ2266" s="44"/>
      <c r="AR2266" s="44"/>
      <c r="AS2266" s="44"/>
      <c r="AT2266" s="44"/>
      <c r="AU2266" s="44"/>
    </row>
    <row r="2267" spans="27:47">
      <c r="AA2267" s="44"/>
      <c r="AB2267" s="44"/>
      <c r="AC2267" s="44"/>
      <c r="AD2267" s="44"/>
      <c r="AE2267" s="44"/>
      <c r="AF2267" s="47"/>
      <c r="AG2267" s="45"/>
      <c r="AN2267" s="44"/>
      <c r="AO2267" s="44"/>
      <c r="AP2267" s="44"/>
      <c r="AQ2267" s="44"/>
      <c r="AR2267" s="44"/>
      <c r="AS2267" s="44"/>
      <c r="AT2267" s="44"/>
      <c r="AU2267" s="44"/>
    </row>
    <row r="2268" spans="27:47">
      <c r="AA2268" s="44"/>
      <c r="AB2268" s="44"/>
      <c r="AC2268" s="44"/>
      <c r="AD2268" s="44"/>
      <c r="AE2268" s="44"/>
      <c r="AF2268" s="47"/>
      <c r="AG2268" s="45"/>
      <c r="AN2268" s="44"/>
      <c r="AO2268" s="44"/>
      <c r="AP2268" s="44"/>
      <c r="AQ2268" s="44"/>
      <c r="AR2268" s="44"/>
      <c r="AS2268" s="44"/>
      <c r="AT2268" s="44"/>
      <c r="AU2268" s="44"/>
    </row>
    <row r="2269" spans="27:47">
      <c r="AA2269" s="44"/>
      <c r="AB2269" s="44"/>
      <c r="AC2269" s="44"/>
      <c r="AD2269" s="44"/>
      <c r="AE2269" s="44"/>
      <c r="AF2269" s="47"/>
      <c r="AG2269" s="45"/>
      <c r="AN2269" s="44"/>
      <c r="AO2269" s="44"/>
      <c r="AP2269" s="44"/>
      <c r="AQ2269" s="44"/>
      <c r="AR2269" s="44"/>
      <c r="AS2269" s="44"/>
      <c r="AT2269" s="44"/>
      <c r="AU2269" s="44"/>
    </row>
    <row r="2270" spans="27:47">
      <c r="AA2270" s="44"/>
      <c r="AB2270" s="44"/>
      <c r="AC2270" s="44"/>
      <c r="AD2270" s="44"/>
      <c r="AE2270" s="44"/>
      <c r="AF2270" s="47"/>
      <c r="AG2270" s="45"/>
      <c r="AN2270" s="44"/>
      <c r="AO2270" s="44"/>
      <c r="AP2270" s="44"/>
      <c r="AQ2270" s="44"/>
      <c r="AR2270" s="44"/>
      <c r="AS2270" s="44"/>
      <c r="AT2270" s="44"/>
      <c r="AU2270" s="44"/>
    </row>
    <row r="2271" spans="27:47">
      <c r="AA2271" s="44"/>
      <c r="AB2271" s="44"/>
      <c r="AC2271" s="44"/>
      <c r="AD2271" s="44"/>
      <c r="AE2271" s="44"/>
      <c r="AF2271" s="47"/>
      <c r="AG2271" s="45"/>
      <c r="AN2271" s="44"/>
      <c r="AO2271" s="44"/>
      <c r="AP2271" s="44"/>
      <c r="AQ2271" s="44"/>
      <c r="AR2271" s="44"/>
      <c r="AS2271" s="44"/>
      <c r="AT2271" s="44"/>
      <c r="AU2271" s="44"/>
    </row>
    <row r="2272" spans="27:47">
      <c r="AA2272" s="44"/>
      <c r="AB2272" s="44"/>
      <c r="AC2272" s="44"/>
      <c r="AD2272" s="44"/>
      <c r="AE2272" s="44"/>
      <c r="AF2272" s="47"/>
      <c r="AG2272" s="45"/>
      <c r="AN2272" s="44"/>
      <c r="AO2272" s="44"/>
      <c r="AP2272" s="44"/>
      <c r="AQ2272" s="44"/>
      <c r="AR2272" s="44"/>
      <c r="AS2272" s="44"/>
      <c r="AT2272" s="44"/>
      <c r="AU2272" s="44"/>
    </row>
    <row r="2273" spans="27:47">
      <c r="AA2273" s="44"/>
      <c r="AB2273" s="44"/>
      <c r="AC2273" s="44"/>
      <c r="AD2273" s="44"/>
      <c r="AE2273" s="44"/>
      <c r="AF2273" s="47"/>
      <c r="AG2273" s="45"/>
      <c r="AN2273" s="44"/>
      <c r="AO2273" s="44"/>
      <c r="AP2273" s="44"/>
      <c r="AQ2273" s="44"/>
      <c r="AR2273" s="44"/>
      <c r="AS2273" s="44"/>
      <c r="AT2273" s="44"/>
      <c r="AU2273" s="44"/>
    </row>
    <row r="2274" spans="27:47">
      <c r="AA2274" s="44"/>
      <c r="AB2274" s="44"/>
      <c r="AC2274" s="44"/>
      <c r="AD2274" s="44"/>
      <c r="AE2274" s="44"/>
      <c r="AF2274" s="47"/>
      <c r="AG2274" s="45"/>
      <c r="AN2274" s="44"/>
      <c r="AO2274" s="44"/>
      <c r="AP2274" s="44"/>
      <c r="AQ2274" s="44"/>
      <c r="AR2274" s="44"/>
      <c r="AS2274" s="44"/>
      <c r="AT2274" s="44"/>
      <c r="AU2274" s="44"/>
    </row>
    <row r="2275" spans="27:47">
      <c r="AA2275" s="44"/>
      <c r="AB2275" s="44"/>
      <c r="AC2275" s="44"/>
      <c r="AD2275" s="44"/>
      <c r="AE2275" s="44"/>
      <c r="AF2275" s="47"/>
      <c r="AG2275" s="45"/>
      <c r="AN2275" s="44"/>
      <c r="AO2275" s="44"/>
      <c r="AP2275" s="44"/>
      <c r="AQ2275" s="44"/>
      <c r="AR2275" s="44"/>
      <c r="AS2275" s="44"/>
      <c r="AT2275" s="44"/>
      <c r="AU2275" s="44"/>
    </row>
    <row r="2276" spans="27:47">
      <c r="AA2276" s="44"/>
      <c r="AB2276" s="44"/>
      <c r="AC2276" s="44"/>
      <c r="AD2276" s="44"/>
      <c r="AE2276" s="44"/>
      <c r="AF2276" s="47"/>
      <c r="AG2276" s="45"/>
      <c r="AN2276" s="44"/>
      <c r="AO2276" s="44"/>
      <c r="AP2276" s="44"/>
      <c r="AQ2276" s="44"/>
      <c r="AR2276" s="44"/>
      <c r="AS2276" s="44"/>
      <c r="AT2276" s="44"/>
      <c r="AU2276" s="44"/>
    </row>
    <row r="2277" spans="27:47">
      <c r="AA2277" s="44"/>
      <c r="AB2277" s="44"/>
      <c r="AC2277" s="44"/>
      <c r="AD2277" s="44"/>
      <c r="AE2277" s="44"/>
      <c r="AF2277" s="47"/>
      <c r="AG2277" s="45"/>
      <c r="AN2277" s="44"/>
      <c r="AO2277" s="44"/>
      <c r="AP2277" s="44"/>
      <c r="AQ2277" s="44"/>
      <c r="AR2277" s="44"/>
      <c r="AS2277" s="44"/>
      <c r="AT2277" s="44"/>
      <c r="AU2277" s="44"/>
    </row>
    <row r="2278" spans="27:47">
      <c r="AA2278" s="44"/>
      <c r="AB2278" s="44"/>
      <c r="AC2278" s="44"/>
      <c r="AD2278" s="44"/>
      <c r="AE2278" s="44"/>
      <c r="AF2278" s="47"/>
      <c r="AG2278" s="45"/>
      <c r="AN2278" s="44"/>
      <c r="AO2278" s="44"/>
      <c r="AP2278" s="44"/>
      <c r="AQ2278" s="44"/>
      <c r="AR2278" s="44"/>
      <c r="AS2278" s="44"/>
      <c r="AT2278" s="44"/>
      <c r="AU2278" s="44"/>
    </row>
    <row r="2279" spans="27:47">
      <c r="AA2279" s="44"/>
      <c r="AB2279" s="44"/>
      <c r="AC2279" s="44"/>
      <c r="AD2279" s="44"/>
      <c r="AE2279" s="44"/>
      <c r="AF2279" s="47"/>
      <c r="AG2279" s="45"/>
      <c r="AN2279" s="44"/>
      <c r="AO2279" s="44"/>
      <c r="AP2279" s="44"/>
      <c r="AQ2279" s="44"/>
      <c r="AR2279" s="44"/>
      <c r="AS2279" s="44"/>
      <c r="AT2279" s="44"/>
      <c r="AU2279" s="44"/>
    </row>
    <row r="2280" spans="27:47">
      <c r="AA2280" s="44"/>
      <c r="AB2280" s="44"/>
      <c r="AC2280" s="44"/>
      <c r="AD2280" s="44"/>
      <c r="AE2280" s="44"/>
      <c r="AF2280" s="47"/>
      <c r="AG2280" s="45"/>
      <c r="AN2280" s="44"/>
      <c r="AO2280" s="44"/>
      <c r="AP2280" s="44"/>
      <c r="AQ2280" s="44"/>
      <c r="AR2280" s="44"/>
      <c r="AS2280" s="44"/>
      <c r="AT2280" s="44"/>
      <c r="AU2280" s="44"/>
    </row>
    <row r="2281" spans="27:47">
      <c r="AA2281" s="44"/>
      <c r="AB2281" s="44"/>
      <c r="AC2281" s="44"/>
      <c r="AD2281" s="44"/>
      <c r="AE2281" s="44"/>
      <c r="AF2281" s="47"/>
      <c r="AG2281" s="45"/>
      <c r="AN2281" s="44"/>
      <c r="AO2281" s="44"/>
      <c r="AP2281" s="44"/>
      <c r="AQ2281" s="44"/>
      <c r="AR2281" s="44"/>
      <c r="AS2281" s="44"/>
      <c r="AT2281" s="44"/>
      <c r="AU2281" s="44"/>
    </row>
    <row r="2282" spans="27:47">
      <c r="AA2282" s="44"/>
      <c r="AB2282" s="44"/>
      <c r="AC2282" s="44"/>
      <c r="AD2282" s="44"/>
      <c r="AE2282" s="44"/>
      <c r="AF2282" s="47"/>
      <c r="AG2282" s="45"/>
      <c r="AN2282" s="44"/>
      <c r="AO2282" s="44"/>
      <c r="AP2282" s="44"/>
      <c r="AQ2282" s="44"/>
      <c r="AR2282" s="44"/>
      <c r="AS2282" s="44"/>
      <c r="AT2282" s="44"/>
      <c r="AU2282" s="44"/>
    </row>
    <row r="2283" spans="27:47">
      <c r="AA2283" s="44"/>
      <c r="AB2283" s="44"/>
      <c r="AC2283" s="44"/>
      <c r="AD2283" s="44"/>
      <c r="AE2283" s="44"/>
      <c r="AF2283" s="47"/>
      <c r="AG2283" s="45"/>
      <c r="AN2283" s="44"/>
      <c r="AO2283" s="44"/>
      <c r="AP2283" s="44"/>
      <c r="AQ2283" s="44"/>
      <c r="AR2283" s="44"/>
      <c r="AS2283" s="44"/>
      <c r="AT2283" s="44"/>
      <c r="AU2283" s="44"/>
    </row>
    <row r="2284" spans="27:47">
      <c r="AA2284" s="44"/>
      <c r="AB2284" s="44"/>
      <c r="AC2284" s="44"/>
      <c r="AD2284" s="44"/>
      <c r="AE2284" s="44"/>
      <c r="AF2284" s="47"/>
      <c r="AG2284" s="45"/>
      <c r="AN2284" s="44"/>
      <c r="AO2284" s="44"/>
      <c r="AP2284" s="44"/>
      <c r="AQ2284" s="44"/>
      <c r="AR2284" s="44"/>
      <c r="AS2284" s="44"/>
      <c r="AT2284" s="44"/>
      <c r="AU2284" s="44"/>
    </row>
    <row r="2285" spans="27:47">
      <c r="AA2285" s="44"/>
      <c r="AB2285" s="44"/>
      <c r="AC2285" s="44"/>
      <c r="AD2285" s="44"/>
      <c r="AE2285" s="44"/>
      <c r="AF2285" s="47"/>
      <c r="AG2285" s="45"/>
      <c r="AN2285" s="44"/>
      <c r="AO2285" s="44"/>
      <c r="AP2285" s="44"/>
      <c r="AQ2285" s="44"/>
      <c r="AR2285" s="44"/>
      <c r="AS2285" s="44"/>
      <c r="AT2285" s="44"/>
      <c r="AU2285" s="44"/>
    </row>
    <row r="2286" spans="27:47">
      <c r="AA2286" s="44"/>
      <c r="AB2286" s="44"/>
      <c r="AC2286" s="44"/>
      <c r="AD2286" s="44"/>
      <c r="AE2286" s="44"/>
      <c r="AF2286" s="47"/>
      <c r="AG2286" s="45"/>
      <c r="AN2286" s="44"/>
      <c r="AO2286" s="44"/>
      <c r="AP2286" s="44"/>
      <c r="AQ2286" s="44"/>
      <c r="AR2286" s="44"/>
      <c r="AS2286" s="44"/>
      <c r="AT2286" s="44"/>
      <c r="AU2286" s="44"/>
    </row>
    <row r="2287" spans="27:47">
      <c r="AA2287" s="44"/>
      <c r="AB2287" s="44"/>
      <c r="AC2287" s="44"/>
      <c r="AD2287" s="44"/>
      <c r="AE2287" s="44"/>
      <c r="AF2287" s="47"/>
      <c r="AG2287" s="45"/>
      <c r="AN2287" s="44"/>
      <c r="AO2287" s="44"/>
      <c r="AP2287" s="44"/>
      <c r="AQ2287" s="44"/>
      <c r="AR2287" s="44"/>
      <c r="AS2287" s="44"/>
      <c r="AT2287" s="44"/>
      <c r="AU2287" s="44"/>
    </row>
    <row r="2288" spans="27:47">
      <c r="AA2288" s="44"/>
      <c r="AB2288" s="44"/>
      <c r="AC2288" s="44"/>
      <c r="AD2288" s="44"/>
      <c r="AE2288" s="44"/>
      <c r="AF2288" s="47"/>
      <c r="AG2288" s="45"/>
      <c r="AN2288" s="44"/>
      <c r="AO2288" s="44"/>
      <c r="AP2288" s="44"/>
      <c r="AQ2288" s="44"/>
      <c r="AR2288" s="44"/>
      <c r="AS2288" s="44"/>
      <c r="AT2288" s="44"/>
      <c r="AU2288" s="44"/>
    </row>
    <row r="2289" spans="27:47">
      <c r="AA2289" s="44"/>
      <c r="AB2289" s="44"/>
      <c r="AC2289" s="44"/>
      <c r="AD2289" s="44"/>
      <c r="AE2289" s="44"/>
      <c r="AF2289" s="47"/>
      <c r="AG2289" s="45"/>
      <c r="AN2289" s="44"/>
      <c r="AO2289" s="44"/>
      <c r="AP2289" s="44"/>
      <c r="AQ2289" s="44"/>
      <c r="AR2289" s="44"/>
      <c r="AS2289" s="44"/>
      <c r="AT2289" s="44"/>
      <c r="AU2289" s="44"/>
    </row>
    <row r="2290" spans="27:47">
      <c r="AA2290" s="44"/>
      <c r="AB2290" s="44"/>
      <c r="AC2290" s="44"/>
      <c r="AD2290" s="44"/>
      <c r="AE2290" s="44"/>
      <c r="AF2290" s="47"/>
      <c r="AG2290" s="45"/>
      <c r="AN2290" s="44"/>
      <c r="AO2290" s="44"/>
      <c r="AP2290" s="44"/>
      <c r="AQ2290" s="44"/>
      <c r="AR2290" s="44"/>
      <c r="AS2290" s="44"/>
      <c r="AT2290" s="44"/>
      <c r="AU2290" s="44"/>
    </row>
    <row r="2291" spans="27:47">
      <c r="AA2291" s="44"/>
      <c r="AB2291" s="44"/>
      <c r="AC2291" s="44"/>
      <c r="AD2291" s="44"/>
      <c r="AE2291" s="44"/>
      <c r="AF2291" s="47"/>
      <c r="AG2291" s="45"/>
      <c r="AN2291" s="44"/>
      <c r="AO2291" s="44"/>
      <c r="AP2291" s="44"/>
      <c r="AQ2291" s="44"/>
      <c r="AR2291" s="44"/>
      <c r="AS2291" s="44"/>
      <c r="AT2291" s="44"/>
      <c r="AU2291" s="44"/>
    </row>
    <row r="2292" spans="27:47">
      <c r="AA2292" s="44"/>
      <c r="AB2292" s="44"/>
      <c r="AC2292" s="44"/>
      <c r="AD2292" s="44"/>
      <c r="AE2292" s="44"/>
      <c r="AF2292" s="47"/>
      <c r="AG2292" s="45"/>
      <c r="AN2292" s="44"/>
      <c r="AO2292" s="44"/>
      <c r="AP2292" s="44"/>
      <c r="AQ2292" s="44"/>
      <c r="AR2292" s="44"/>
      <c r="AS2292" s="44"/>
      <c r="AT2292" s="44"/>
      <c r="AU2292" s="44"/>
    </row>
    <row r="2293" spans="27:47">
      <c r="AA2293" s="44"/>
      <c r="AB2293" s="44"/>
      <c r="AC2293" s="44"/>
      <c r="AD2293" s="44"/>
      <c r="AE2293" s="44"/>
      <c r="AF2293" s="47"/>
      <c r="AG2293" s="45"/>
      <c r="AN2293" s="44"/>
      <c r="AO2293" s="44"/>
      <c r="AP2293" s="44"/>
      <c r="AQ2293" s="44"/>
      <c r="AR2293" s="44"/>
      <c r="AS2293" s="44"/>
      <c r="AT2293" s="44"/>
      <c r="AU2293" s="44"/>
    </row>
    <row r="2294" spans="27:47">
      <c r="AA2294" s="44"/>
      <c r="AB2294" s="44"/>
      <c r="AC2294" s="44"/>
      <c r="AD2294" s="44"/>
      <c r="AE2294" s="44"/>
      <c r="AF2294" s="47"/>
      <c r="AG2294" s="45"/>
      <c r="AN2294" s="44"/>
      <c r="AO2294" s="44"/>
      <c r="AP2294" s="44"/>
      <c r="AQ2294" s="44"/>
      <c r="AR2294" s="44"/>
      <c r="AS2294" s="44"/>
      <c r="AT2294" s="44"/>
      <c r="AU2294" s="44"/>
    </row>
    <row r="2295" spans="27:47">
      <c r="AA2295" s="44"/>
      <c r="AB2295" s="44"/>
      <c r="AC2295" s="44"/>
      <c r="AD2295" s="44"/>
      <c r="AE2295" s="44"/>
      <c r="AF2295" s="47"/>
      <c r="AG2295" s="45"/>
      <c r="AN2295" s="44"/>
      <c r="AO2295" s="44"/>
      <c r="AP2295" s="44"/>
      <c r="AQ2295" s="44"/>
      <c r="AR2295" s="44"/>
      <c r="AS2295" s="44"/>
      <c r="AT2295" s="44"/>
      <c r="AU2295" s="44"/>
    </row>
    <row r="2296" spans="27:47">
      <c r="AA2296" s="44"/>
      <c r="AB2296" s="44"/>
      <c r="AC2296" s="44"/>
      <c r="AD2296" s="44"/>
      <c r="AE2296" s="44"/>
      <c r="AF2296" s="47"/>
      <c r="AG2296" s="45"/>
      <c r="AN2296" s="44"/>
      <c r="AO2296" s="44"/>
      <c r="AP2296" s="44"/>
      <c r="AQ2296" s="44"/>
      <c r="AR2296" s="44"/>
      <c r="AS2296" s="44"/>
      <c r="AT2296" s="44"/>
      <c r="AU2296" s="44"/>
    </row>
    <row r="2297" spans="27:47">
      <c r="AA2297" s="44"/>
      <c r="AB2297" s="44"/>
      <c r="AC2297" s="44"/>
      <c r="AD2297" s="44"/>
      <c r="AE2297" s="44"/>
      <c r="AF2297" s="47"/>
      <c r="AG2297" s="45"/>
      <c r="AN2297" s="44"/>
      <c r="AO2297" s="44"/>
      <c r="AP2297" s="44"/>
      <c r="AQ2297" s="44"/>
      <c r="AR2297" s="44"/>
      <c r="AS2297" s="44"/>
      <c r="AT2297" s="44"/>
      <c r="AU2297" s="44"/>
    </row>
    <row r="2298" spans="27:47">
      <c r="AA2298" s="44"/>
      <c r="AB2298" s="44"/>
      <c r="AC2298" s="44"/>
      <c r="AD2298" s="44"/>
      <c r="AE2298" s="44"/>
      <c r="AF2298" s="47"/>
      <c r="AG2298" s="45"/>
      <c r="AN2298" s="44"/>
      <c r="AO2298" s="44"/>
      <c r="AP2298" s="44"/>
      <c r="AQ2298" s="44"/>
      <c r="AR2298" s="44"/>
      <c r="AS2298" s="44"/>
      <c r="AT2298" s="44"/>
      <c r="AU2298" s="44"/>
    </row>
    <row r="2299" spans="27:47">
      <c r="AA2299" s="44"/>
      <c r="AB2299" s="44"/>
      <c r="AC2299" s="44"/>
      <c r="AD2299" s="44"/>
      <c r="AE2299" s="44"/>
      <c r="AF2299" s="47"/>
      <c r="AG2299" s="45"/>
      <c r="AN2299" s="44"/>
      <c r="AO2299" s="44"/>
      <c r="AP2299" s="44"/>
      <c r="AQ2299" s="44"/>
      <c r="AR2299" s="44"/>
      <c r="AS2299" s="44"/>
      <c r="AT2299" s="44"/>
      <c r="AU2299" s="44"/>
    </row>
    <row r="2300" spans="27:47">
      <c r="AA2300" s="44"/>
      <c r="AB2300" s="44"/>
      <c r="AC2300" s="44"/>
      <c r="AD2300" s="44"/>
      <c r="AE2300" s="44"/>
      <c r="AF2300" s="47"/>
      <c r="AG2300" s="45"/>
      <c r="AN2300" s="44"/>
      <c r="AO2300" s="44"/>
      <c r="AP2300" s="44"/>
      <c r="AQ2300" s="44"/>
      <c r="AR2300" s="44"/>
      <c r="AS2300" s="44"/>
      <c r="AT2300" s="44"/>
      <c r="AU2300" s="44"/>
    </row>
    <row r="2301" spans="27:47">
      <c r="AA2301" s="44"/>
      <c r="AB2301" s="44"/>
      <c r="AC2301" s="44"/>
      <c r="AD2301" s="44"/>
      <c r="AE2301" s="44"/>
      <c r="AF2301" s="47"/>
      <c r="AG2301" s="45"/>
      <c r="AN2301" s="44"/>
      <c r="AO2301" s="44"/>
      <c r="AP2301" s="44"/>
      <c r="AQ2301" s="44"/>
      <c r="AR2301" s="44"/>
      <c r="AS2301" s="44"/>
      <c r="AT2301" s="44"/>
      <c r="AU2301" s="44"/>
    </row>
    <row r="2302" spans="27:47">
      <c r="AA2302" s="44"/>
      <c r="AB2302" s="44"/>
      <c r="AC2302" s="44"/>
      <c r="AD2302" s="44"/>
      <c r="AE2302" s="44"/>
      <c r="AF2302" s="47"/>
      <c r="AG2302" s="45"/>
      <c r="AN2302" s="44"/>
      <c r="AO2302" s="44"/>
      <c r="AP2302" s="44"/>
      <c r="AQ2302" s="44"/>
      <c r="AR2302" s="44"/>
      <c r="AS2302" s="44"/>
      <c r="AT2302" s="44"/>
      <c r="AU2302" s="44"/>
    </row>
    <row r="2303" spans="27:47">
      <c r="AA2303" s="44"/>
      <c r="AB2303" s="44"/>
      <c r="AC2303" s="44"/>
      <c r="AD2303" s="44"/>
      <c r="AE2303" s="44"/>
      <c r="AF2303" s="47"/>
      <c r="AG2303" s="45"/>
      <c r="AN2303" s="44"/>
      <c r="AO2303" s="44"/>
      <c r="AP2303" s="44"/>
      <c r="AQ2303" s="44"/>
      <c r="AR2303" s="44"/>
      <c r="AS2303" s="44"/>
      <c r="AT2303" s="44"/>
      <c r="AU2303" s="44"/>
    </row>
    <row r="2304" spans="27:47">
      <c r="AA2304" s="44"/>
      <c r="AB2304" s="44"/>
      <c r="AC2304" s="44"/>
      <c r="AD2304" s="44"/>
      <c r="AE2304" s="44"/>
      <c r="AF2304" s="47"/>
      <c r="AG2304" s="45"/>
      <c r="AN2304" s="44"/>
      <c r="AO2304" s="44"/>
      <c r="AP2304" s="44"/>
      <c r="AQ2304" s="44"/>
      <c r="AR2304" s="44"/>
      <c r="AS2304" s="44"/>
      <c r="AT2304" s="44"/>
      <c r="AU2304" s="44"/>
    </row>
    <row r="2305" spans="27:47">
      <c r="AA2305" s="44"/>
      <c r="AB2305" s="44"/>
      <c r="AC2305" s="44"/>
      <c r="AD2305" s="44"/>
      <c r="AE2305" s="44"/>
      <c r="AF2305" s="47"/>
      <c r="AG2305" s="45"/>
      <c r="AN2305" s="44"/>
      <c r="AO2305" s="44"/>
      <c r="AP2305" s="44"/>
      <c r="AQ2305" s="44"/>
      <c r="AR2305" s="44"/>
      <c r="AS2305" s="44"/>
      <c r="AT2305" s="44"/>
      <c r="AU2305" s="44"/>
    </row>
    <row r="2306" spans="27:47">
      <c r="AA2306" s="44"/>
      <c r="AB2306" s="44"/>
      <c r="AC2306" s="44"/>
      <c r="AD2306" s="44"/>
      <c r="AE2306" s="44"/>
      <c r="AF2306" s="47"/>
      <c r="AG2306" s="45"/>
      <c r="AN2306" s="44"/>
      <c r="AO2306" s="44"/>
      <c r="AP2306" s="44"/>
      <c r="AQ2306" s="44"/>
      <c r="AR2306" s="44"/>
      <c r="AS2306" s="44"/>
      <c r="AT2306" s="44"/>
      <c r="AU2306" s="44"/>
    </row>
    <row r="2307" spans="27:47">
      <c r="AA2307" s="44"/>
      <c r="AB2307" s="44"/>
      <c r="AC2307" s="44"/>
      <c r="AD2307" s="44"/>
      <c r="AE2307" s="44"/>
      <c r="AF2307" s="47"/>
      <c r="AG2307" s="45"/>
      <c r="AN2307" s="44"/>
      <c r="AO2307" s="44"/>
      <c r="AP2307" s="44"/>
      <c r="AQ2307" s="44"/>
      <c r="AR2307" s="44"/>
      <c r="AS2307" s="44"/>
      <c r="AT2307" s="44"/>
      <c r="AU2307" s="44"/>
    </row>
    <row r="2308" spans="27:47">
      <c r="AA2308" s="44"/>
      <c r="AB2308" s="44"/>
      <c r="AC2308" s="44"/>
      <c r="AD2308" s="44"/>
      <c r="AE2308" s="44"/>
      <c r="AF2308" s="47"/>
      <c r="AG2308" s="45"/>
      <c r="AN2308" s="44"/>
      <c r="AO2308" s="44"/>
      <c r="AP2308" s="44"/>
      <c r="AQ2308" s="44"/>
      <c r="AR2308" s="44"/>
      <c r="AS2308" s="44"/>
      <c r="AT2308" s="44"/>
      <c r="AU2308" s="44"/>
    </row>
    <row r="2309" spans="27:47">
      <c r="AA2309" s="44"/>
      <c r="AB2309" s="44"/>
      <c r="AC2309" s="44"/>
      <c r="AD2309" s="44"/>
      <c r="AE2309" s="44"/>
      <c r="AF2309" s="47"/>
      <c r="AG2309" s="45"/>
      <c r="AN2309" s="44"/>
      <c r="AO2309" s="44"/>
      <c r="AP2309" s="44"/>
      <c r="AQ2309" s="44"/>
      <c r="AR2309" s="44"/>
      <c r="AS2309" s="44"/>
      <c r="AT2309" s="44"/>
      <c r="AU2309" s="44"/>
    </row>
    <row r="2310" spans="27:47">
      <c r="AA2310" s="44"/>
      <c r="AB2310" s="44"/>
      <c r="AC2310" s="44"/>
      <c r="AD2310" s="44"/>
      <c r="AE2310" s="44"/>
      <c r="AF2310" s="47"/>
      <c r="AG2310" s="45"/>
      <c r="AN2310" s="44"/>
      <c r="AO2310" s="44"/>
      <c r="AP2310" s="44"/>
      <c r="AQ2310" s="44"/>
      <c r="AR2310" s="44"/>
      <c r="AS2310" s="44"/>
      <c r="AT2310" s="44"/>
      <c r="AU2310" s="44"/>
    </row>
    <row r="2311" spans="27:47">
      <c r="AA2311" s="44"/>
      <c r="AB2311" s="44"/>
      <c r="AC2311" s="44"/>
      <c r="AD2311" s="44"/>
      <c r="AE2311" s="44"/>
      <c r="AF2311" s="47"/>
      <c r="AG2311" s="45"/>
      <c r="AN2311" s="44"/>
      <c r="AO2311" s="44"/>
      <c r="AP2311" s="44"/>
      <c r="AQ2311" s="44"/>
      <c r="AR2311" s="44"/>
      <c r="AS2311" s="44"/>
      <c r="AT2311" s="44"/>
      <c r="AU2311" s="44"/>
    </row>
    <row r="2312" spans="27:47">
      <c r="AA2312" s="44"/>
      <c r="AB2312" s="44"/>
      <c r="AC2312" s="44"/>
      <c r="AD2312" s="44"/>
      <c r="AE2312" s="44"/>
      <c r="AF2312" s="47"/>
      <c r="AG2312" s="45"/>
      <c r="AN2312" s="44"/>
      <c r="AO2312" s="44"/>
      <c r="AP2312" s="44"/>
      <c r="AQ2312" s="44"/>
      <c r="AR2312" s="44"/>
      <c r="AS2312" s="44"/>
      <c r="AT2312" s="44"/>
      <c r="AU2312" s="44"/>
    </row>
    <row r="2313" spans="27:47">
      <c r="AA2313" s="44"/>
      <c r="AB2313" s="44"/>
      <c r="AC2313" s="44"/>
      <c r="AD2313" s="44"/>
      <c r="AE2313" s="44"/>
      <c r="AF2313" s="47"/>
      <c r="AG2313" s="45"/>
      <c r="AN2313" s="44"/>
      <c r="AO2313" s="44"/>
      <c r="AP2313" s="44"/>
      <c r="AQ2313" s="44"/>
      <c r="AR2313" s="44"/>
      <c r="AS2313" s="44"/>
      <c r="AT2313" s="44"/>
      <c r="AU2313" s="44"/>
    </row>
    <row r="2314" spans="27:47">
      <c r="AA2314" s="44"/>
      <c r="AB2314" s="44"/>
      <c r="AC2314" s="44"/>
      <c r="AD2314" s="44"/>
      <c r="AE2314" s="44"/>
      <c r="AF2314" s="47"/>
      <c r="AG2314" s="45"/>
      <c r="AN2314" s="44"/>
      <c r="AO2314" s="44"/>
      <c r="AP2314" s="44"/>
      <c r="AQ2314" s="44"/>
      <c r="AR2314" s="44"/>
      <c r="AS2314" s="44"/>
      <c r="AT2314" s="44"/>
      <c r="AU2314" s="44"/>
    </row>
    <row r="2315" spans="27:47">
      <c r="AA2315" s="44"/>
      <c r="AB2315" s="44"/>
      <c r="AC2315" s="44"/>
      <c r="AD2315" s="44"/>
      <c r="AE2315" s="44"/>
      <c r="AF2315" s="47"/>
      <c r="AG2315" s="45"/>
      <c r="AN2315" s="44"/>
      <c r="AO2315" s="44"/>
      <c r="AP2315" s="44"/>
      <c r="AQ2315" s="44"/>
      <c r="AR2315" s="44"/>
      <c r="AS2315" s="44"/>
      <c r="AT2315" s="44"/>
      <c r="AU2315" s="44"/>
    </row>
    <row r="2316" spans="27:47">
      <c r="AA2316" s="44"/>
      <c r="AB2316" s="44"/>
      <c r="AC2316" s="44"/>
      <c r="AD2316" s="44"/>
      <c r="AE2316" s="44"/>
      <c r="AF2316" s="47"/>
      <c r="AG2316" s="45"/>
      <c r="AN2316" s="44"/>
      <c r="AO2316" s="44"/>
      <c r="AP2316" s="44"/>
      <c r="AQ2316" s="44"/>
      <c r="AR2316" s="44"/>
      <c r="AS2316" s="44"/>
      <c r="AT2316" s="44"/>
      <c r="AU2316" s="44"/>
    </row>
    <row r="2317" spans="27:47">
      <c r="AA2317" s="44"/>
      <c r="AB2317" s="44"/>
      <c r="AC2317" s="44"/>
      <c r="AD2317" s="44"/>
      <c r="AE2317" s="44"/>
      <c r="AF2317" s="47"/>
      <c r="AG2317" s="45"/>
      <c r="AN2317" s="44"/>
      <c r="AO2317" s="44"/>
      <c r="AP2317" s="44"/>
      <c r="AQ2317" s="44"/>
      <c r="AR2317" s="44"/>
      <c r="AS2317" s="44"/>
      <c r="AT2317" s="44"/>
      <c r="AU2317" s="44"/>
    </row>
    <row r="2318" spans="27:47">
      <c r="AA2318" s="44"/>
      <c r="AB2318" s="44"/>
      <c r="AC2318" s="44"/>
      <c r="AD2318" s="44"/>
      <c r="AE2318" s="44"/>
      <c r="AF2318" s="47"/>
      <c r="AG2318" s="45"/>
      <c r="AN2318" s="44"/>
      <c r="AO2318" s="44"/>
      <c r="AP2318" s="44"/>
      <c r="AQ2318" s="44"/>
      <c r="AR2318" s="44"/>
      <c r="AS2318" s="44"/>
      <c r="AT2318" s="44"/>
      <c r="AU2318" s="44"/>
    </row>
    <row r="2319" spans="27:47">
      <c r="AA2319" s="44"/>
      <c r="AB2319" s="44"/>
      <c r="AC2319" s="44"/>
      <c r="AD2319" s="44"/>
      <c r="AE2319" s="44"/>
      <c r="AF2319" s="47"/>
      <c r="AG2319" s="45"/>
      <c r="AN2319" s="44"/>
      <c r="AO2319" s="44"/>
      <c r="AP2319" s="44"/>
      <c r="AQ2319" s="44"/>
      <c r="AR2319" s="44"/>
      <c r="AS2319" s="44"/>
      <c r="AT2319" s="44"/>
      <c r="AU2319" s="44"/>
    </row>
    <row r="2320" spans="27:47">
      <c r="AA2320" s="44"/>
      <c r="AB2320" s="44"/>
      <c r="AC2320" s="44"/>
      <c r="AD2320" s="44"/>
      <c r="AE2320" s="44"/>
      <c r="AF2320" s="47"/>
      <c r="AG2320" s="45"/>
      <c r="AN2320" s="44"/>
      <c r="AO2320" s="44"/>
      <c r="AP2320" s="44"/>
      <c r="AQ2320" s="44"/>
      <c r="AR2320" s="44"/>
      <c r="AS2320" s="44"/>
      <c r="AT2320" s="44"/>
      <c r="AU2320" s="44"/>
    </row>
    <row r="2321" spans="27:47">
      <c r="AA2321" s="44"/>
      <c r="AB2321" s="44"/>
      <c r="AC2321" s="44"/>
      <c r="AD2321" s="44"/>
      <c r="AE2321" s="44"/>
      <c r="AF2321" s="47"/>
      <c r="AG2321" s="45"/>
      <c r="AN2321" s="44"/>
      <c r="AO2321" s="44"/>
      <c r="AP2321" s="44"/>
      <c r="AQ2321" s="44"/>
      <c r="AR2321" s="44"/>
      <c r="AS2321" s="44"/>
      <c r="AT2321" s="44"/>
      <c r="AU2321" s="44"/>
    </row>
    <row r="2322" spans="27:47">
      <c r="AA2322" s="44"/>
      <c r="AB2322" s="44"/>
      <c r="AC2322" s="44"/>
      <c r="AD2322" s="44"/>
      <c r="AE2322" s="44"/>
      <c r="AF2322" s="47"/>
      <c r="AG2322" s="45"/>
      <c r="AN2322" s="44"/>
      <c r="AO2322" s="44"/>
      <c r="AP2322" s="44"/>
      <c r="AQ2322" s="44"/>
      <c r="AR2322" s="44"/>
      <c r="AS2322" s="44"/>
      <c r="AT2322" s="44"/>
      <c r="AU2322" s="44"/>
    </row>
    <row r="2323" spans="27:47">
      <c r="AA2323" s="44"/>
      <c r="AB2323" s="44"/>
      <c r="AC2323" s="44"/>
      <c r="AD2323" s="44"/>
      <c r="AE2323" s="44"/>
      <c r="AF2323" s="47"/>
      <c r="AG2323" s="45"/>
      <c r="AN2323" s="44"/>
      <c r="AO2323" s="44"/>
      <c r="AP2323" s="44"/>
      <c r="AQ2323" s="44"/>
      <c r="AR2323" s="44"/>
      <c r="AS2323" s="44"/>
      <c r="AT2323" s="44"/>
      <c r="AU2323" s="44"/>
    </row>
    <row r="2324" spans="27:47">
      <c r="AA2324" s="44"/>
      <c r="AB2324" s="44"/>
      <c r="AC2324" s="44"/>
      <c r="AD2324" s="44"/>
      <c r="AE2324" s="44"/>
      <c r="AF2324" s="47"/>
      <c r="AG2324" s="45"/>
      <c r="AN2324" s="44"/>
      <c r="AO2324" s="44"/>
      <c r="AP2324" s="44"/>
      <c r="AQ2324" s="44"/>
      <c r="AR2324" s="44"/>
      <c r="AS2324" s="44"/>
      <c r="AT2324" s="44"/>
      <c r="AU2324" s="44"/>
    </row>
    <row r="2325" spans="27:47">
      <c r="AA2325" s="44"/>
      <c r="AB2325" s="44"/>
      <c r="AC2325" s="44"/>
      <c r="AD2325" s="44"/>
      <c r="AE2325" s="44"/>
      <c r="AF2325" s="47"/>
      <c r="AG2325" s="45"/>
      <c r="AN2325" s="44"/>
      <c r="AO2325" s="44"/>
      <c r="AP2325" s="44"/>
      <c r="AQ2325" s="44"/>
      <c r="AR2325" s="44"/>
      <c r="AS2325" s="44"/>
      <c r="AT2325" s="44"/>
      <c r="AU2325" s="44"/>
    </row>
    <row r="2326" spans="27:47">
      <c r="AA2326" s="44"/>
      <c r="AB2326" s="44"/>
      <c r="AC2326" s="44"/>
      <c r="AD2326" s="44"/>
      <c r="AE2326" s="44"/>
      <c r="AF2326" s="47"/>
      <c r="AG2326" s="45"/>
      <c r="AN2326" s="44"/>
      <c r="AO2326" s="44"/>
      <c r="AP2326" s="44"/>
      <c r="AQ2326" s="44"/>
      <c r="AR2326" s="44"/>
      <c r="AS2326" s="44"/>
      <c r="AT2326" s="44"/>
      <c r="AU2326" s="44"/>
    </row>
    <row r="2327" spans="27:47">
      <c r="AA2327" s="44"/>
      <c r="AB2327" s="44"/>
      <c r="AC2327" s="44"/>
      <c r="AD2327" s="44"/>
      <c r="AE2327" s="44"/>
      <c r="AF2327" s="47"/>
      <c r="AG2327" s="45"/>
      <c r="AN2327" s="44"/>
      <c r="AO2327" s="44"/>
      <c r="AP2327" s="44"/>
      <c r="AQ2327" s="44"/>
      <c r="AR2327" s="44"/>
      <c r="AS2327" s="44"/>
      <c r="AT2327" s="44"/>
      <c r="AU2327" s="44"/>
    </row>
    <row r="2328" spans="27:47">
      <c r="AA2328" s="44"/>
      <c r="AB2328" s="44"/>
      <c r="AC2328" s="44"/>
      <c r="AD2328" s="44"/>
      <c r="AE2328" s="44"/>
      <c r="AF2328" s="47"/>
      <c r="AG2328" s="45"/>
      <c r="AN2328" s="44"/>
      <c r="AO2328" s="44"/>
      <c r="AP2328" s="44"/>
      <c r="AQ2328" s="44"/>
      <c r="AR2328" s="44"/>
      <c r="AS2328" s="44"/>
      <c r="AT2328" s="44"/>
      <c r="AU2328" s="44"/>
    </row>
    <row r="2329" spans="27:47">
      <c r="AA2329" s="44"/>
      <c r="AB2329" s="44"/>
      <c r="AC2329" s="44"/>
      <c r="AD2329" s="44"/>
      <c r="AE2329" s="44"/>
      <c r="AF2329" s="47"/>
      <c r="AG2329" s="45"/>
      <c r="AN2329" s="44"/>
      <c r="AO2329" s="44"/>
      <c r="AP2329" s="44"/>
      <c r="AQ2329" s="44"/>
      <c r="AR2329" s="44"/>
      <c r="AS2329" s="44"/>
      <c r="AT2329" s="44"/>
      <c r="AU2329" s="44"/>
    </row>
    <row r="2330" spans="27:47">
      <c r="AA2330" s="44"/>
      <c r="AB2330" s="44"/>
      <c r="AC2330" s="44"/>
      <c r="AD2330" s="44"/>
      <c r="AE2330" s="44"/>
      <c r="AF2330" s="47"/>
      <c r="AG2330" s="45"/>
      <c r="AN2330" s="44"/>
      <c r="AO2330" s="44"/>
      <c r="AP2330" s="44"/>
      <c r="AQ2330" s="44"/>
      <c r="AR2330" s="44"/>
      <c r="AS2330" s="44"/>
      <c r="AT2330" s="44"/>
      <c r="AU2330" s="44"/>
    </row>
    <row r="2331" spans="27:47">
      <c r="AA2331" s="44"/>
      <c r="AB2331" s="44"/>
      <c r="AC2331" s="44"/>
      <c r="AD2331" s="44"/>
      <c r="AE2331" s="44"/>
      <c r="AF2331" s="47"/>
      <c r="AG2331" s="45"/>
      <c r="AN2331" s="44"/>
      <c r="AO2331" s="44"/>
      <c r="AP2331" s="44"/>
      <c r="AQ2331" s="44"/>
      <c r="AR2331" s="44"/>
      <c r="AS2331" s="44"/>
      <c r="AT2331" s="44"/>
      <c r="AU2331" s="44"/>
    </row>
    <row r="2332" spans="27:47">
      <c r="AA2332" s="44"/>
      <c r="AB2332" s="44"/>
      <c r="AC2332" s="44"/>
      <c r="AD2332" s="44"/>
      <c r="AE2332" s="44"/>
      <c r="AF2332" s="47"/>
      <c r="AG2332" s="45"/>
      <c r="AN2332" s="44"/>
      <c r="AO2332" s="44"/>
      <c r="AP2332" s="44"/>
      <c r="AQ2332" s="44"/>
      <c r="AR2332" s="44"/>
      <c r="AS2332" s="44"/>
      <c r="AT2332" s="44"/>
      <c r="AU2332" s="44"/>
    </row>
    <row r="2333" spans="27:47">
      <c r="AA2333" s="44"/>
      <c r="AB2333" s="44"/>
      <c r="AC2333" s="44"/>
      <c r="AD2333" s="44"/>
      <c r="AE2333" s="44"/>
      <c r="AF2333" s="47"/>
      <c r="AG2333" s="45"/>
      <c r="AN2333" s="44"/>
      <c r="AO2333" s="44"/>
      <c r="AP2333" s="44"/>
      <c r="AQ2333" s="44"/>
      <c r="AR2333" s="44"/>
      <c r="AS2333" s="44"/>
      <c r="AT2333" s="44"/>
      <c r="AU2333" s="44"/>
    </row>
    <row r="2334" spans="27:47">
      <c r="AA2334" s="44"/>
      <c r="AB2334" s="44"/>
      <c r="AC2334" s="44"/>
      <c r="AD2334" s="44"/>
      <c r="AE2334" s="44"/>
      <c r="AF2334" s="47"/>
      <c r="AG2334" s="45"/>
      <c r="AN2334" s="44"/>
      <c r="AO2334" s="44"/>
      <c r="AP2334" s="44"/>
      <c r="AQ2334" s="44"/>
      <c r="AR2334" s="44"/>
      <c r="AS2334" s="44"/>
      <c r="AT2334" s="44"/>
      <c r="AU2334" s="44"/>
    </row>
    <row r="2335" spans="27:47">
      <c r="AA2335" s="44"/>
      <c r="AB2335" s="44"/>
      <c r="AC2335" s="44"/>
      <c r="AD2335" s="44"/>
      <c r="AE2335" s="44"/>
      <c r="AF2335" s="47"/>
      <c r="AG2335" s="45"/>
      <c r="AN2335" s="44"/>
      <c r="AO2335" s="44"/>
      <c r="AP2335" s="44"/>
      <c r="AQ2335" s="44"/>
      <c r="AR2335" s="44"/>
      <c r="AS2335" s="44"/>
      <c r="AT2335" s="44"/>
      <c r="AU2335" s="44"/>
    </row>
    <row r="2336" spans="27:47">
      <c r="AA2336" s="44"/>
      <c r="AB2336" s="44"/>
      <c r="AC2336" s="44"/>
      <c r="AD2336" s="44"/>
      <c r="AE2336" s="44"/>
      <c r="AF2336" s="47"/>
      <c r="AG2336" s="45"/>
      <c r="AN2336" s="44"/>
      <c r="AO2336" s="44"/>
      <c r="AP2336" s="44"/>
      <c r="AQ2336" s="44"/>
      <c r="AR2336" s="44"/>
      <c r="AS2336" s="44"/>
      <c r="AT2336" s="44"/>
      <c r="AU2336" s="44"/>
    </row>
    <row r="2337" spans="27:47">
      <c r="AA2337" s="44"/>
      <c r="AB2337" s="44"/>
      <c r="AC2337" s="44"/>
      <c r="AD2337" s="44"/>
      <c r="AE2337" s="44"/>
      <c r="AF2337" s="47"/>
      <c r="AG2337" s="45"/>
      <c r="AN2337" s="44"/>
      <c r="AO2337" s="44"/>
      <c r="AP2337" s="44"/>
      <c r="AQ2337" s="44"/>
      <c r="AR2337" s="44"/>
      <c r="AS2337" s="44"/>
      <c r="AT2337" s="44"/>
      <c r="AU2337" s="44"/>
    </row>
    <row r="2338" spans="27:47">
      <c r="AA2338" s="44"/>
      <c r="AB2338" s="44"/>
      <c r="AC2338" s="44"/>
      <c r="AD2338" s="44"/>
      <c r="AE2338" s="44"/>
      <c r="AF2338" s="47"/>
      <c r="AG2338" s="45"/>
      <c r="AN2338" s="44"/>
      <c r="AO2338" s="44"/>
      <c r="AP2338" s="44"/>
      <c r="AQ2338" s="44"/>
      <c r="AR2338" s="44"/>
      <c r="AS2338" s="44"/>
      <c r="AT2338" s="44"/>
      <c r="AU2338" s="44"/>
    </row>
    <row r="2339" spans="27:47">
      <c r="AA2339" s="44"/>
      <c r="AB2339" s="44"/>
      <c r="AC2339" s="44"/>
      <c r="AD2339" s="44"/>
      <c r="AE2339" s="44"/>
      <c r="AF2339" s="47"/>
      <c r="AG2339" s="45"/>
      <c r="AN2339" s="44"/>
      <c r="AO2339" s="44"/>
      <c r="AP2339" s="44"/>
      <c r="AQ2339" s="44"/>
      <c r="AR2339" s="44"/>
      <c r="AS2339" s="44"/>
      <c r="AT2339" s="44"/>
      <c r="AU2339" s="44"/>
    </row>
    <row r="2340" spans="27:47">
      <c r="AA2340" s="44"/>
      <c r="AB2340" s="44"/>
      <c r="AC2340" s="44"/>
      <c r="AD2340" s="44"/>
      <c r="AE2340" s="44"/>
      <c r="AF2340" s="47"/>
      <c r="AG2340" s="45"/>
      <c r="AN2340" s="44"/>
      <c r="AO2340" s="44"/>
      <c r="AP2340" s="44"/>
      <c r="AQ2340" s="44"/>
      <c r="AR2340" s="44"/>
      <c r="AS2340" s="44"/>
      <c r="AT2340" s="44"/>
      <c r="AU2340" s="44"/>
    </row>
    <row r="2341" spans="27:47">
      <c r="AA2341" s="44"/>
      <c r="AB2341" s="44"/>
      <c r="AC2341" s="44"/>
      <c r="AD2341" s="44"/>
      <c r="AE2341" s="44"/>
      <c r="AF2341" s="47"/>
      <c r="AG2341" s="45"/>
      <c r="AN2341" s="44"/>
      <c r="AO2341" s="44"/>
      <c r="AP2341" s="44"/>
      <c r="AQ2341" s="44"/>
      <c r="AR2341" s="44"/>
      <c r="AS2341" s="44"/>
      <c r="AT2341" s="44"/>
      <c r="AU2341" s="44"/>
    </row>
    <row r="2342" spans="27:47">
      <c r="AA2342" s="44"/>
      <c r="AB2342" s="44"/>
      <c r="AC2342" s="44"/>
      <c r="AD2342" s="44"/>
      <c r="AE2342" s="44"/>
      <c r="AF2342" s="47"/>
      <c r="AG2342" s="45"/>
      <c r="AN2342" s="44"/>
      <c r="AO2342" s="44"/>
      <c r="AP2342" s="44"/>
      <c r="AQ2342" s="44"/>
      <c r="AR2342" s="44"/>
      <c r="AS2342" s="44"/>
      <c r="AT2342" s="44"/>
      <c r="AU2342" s="44"/>
    </row>
    <row r="2343" spans="27:47">
      <c r="AA2343" s="44"/>
      <c r="AB2343" s="44"/>
      <c r="AC2343" s="44"/>
      <c r="AD2343" s="44"/>
      <c r="AE2343" s="44"/>
      <c r="AF2343" s="47"/>
      <c r="AG2343" s="45"/>
      <c r="AN2343" s="44"/>
      <c r="AO2343" s="44"/>
      <c r="AP2343" s="44"/>
      <c r="AQ2343" s="44"/>
      <c r="AR2343" s="44"/>
      <c r="AS2343" s="44"/>
      <c r="AT2343" s="44"/>
      <c r="AU2343" s="44"/>
    </row>
    <row r="2344" spans="27:47">
      <c r="AA2344" s="44"/>
      <c r="AB2344" s="44"/>
      <c r="AC2344" s="44"/>
      <c r="AD2344" s="44"/>
      <c r="AE2344" s="44"/>
      <c r="AF2344" s="47"/>
      <c r="AG2344" s="45"/>
      <c r="AN2344" s="44"/>
      <c r="AO2344" s="44"/>
      <c r="AP2344" s="44"/>
      <c r="AQ2344" s="44"/>
      <c r="AR2344" s="44"/>
      <c r="AS2344" s="44"/>
      <c r="AT2344" s="44"/>
      <c r="AU2344" s="44"/>
    </row>
    <row r="2345" spans="27:47">
      <c r="AA2345" s="44"/>
      <c r="AB2345" s="44"/>
      <c r="AC2345" s="44"/>
      <c r="AD2345" s="44"/>
      <c r="AE2345" s="44"/>
      <c r="AF2345" s="47"/>
      <c r="AG2345" s="45"/>
      <c r="AN2345" s="44"/>
      <c r="AO2345" s="44"/>
      <c r="AP2345" s="44"/>
      <c r="AQ2345" s="44"/>
      <c r="AR2345" s="44"/>
      <c r="AS2345" s="44"/>
      <c r="AT2345" s="44"/>
      <c r="AU2345" s="44"/>
    </row>
    <row r="2346" spans="27:47">
      <c r="AA2346" s="44"/>
      <c r="AB2346" s="44"/>
      <c r="AC2346" s="44"/>
      <c r="AD2346" s="44"/>
      <c r="AE2346" s="44"/>
      <c r="AF2346" s="47"/>
      <c r="AG2346" s="45"/>
      <c r="AN2346" s="44"/>
      <c r="AO2346" s="44"/>
      <c r="AP2346" s="44"/>
      <c r="AQ2346" s="44"/>
      <c r="AR2346" s="44"/>
      <c r="AS2346" s="44"/>
      <c r="AT2346" s="44"/>
      <c r="AU2346" s="44"/>
    </row>
    <row r="2347" spans="27:47">
      <c r="AA2347" s="44"/>
      <c r="AB2347" s="44"/>
      <c r="AC2347" s="44"/>
      <c r="AD2347" s="44"/>
      <c r="AE2347" s="44"/>
      <c r="AF2347" s="47"/>
      <c r="AG2347" s="45"/>
      <c r="AN2347" s="44"/>
      <c r="AO2347" s="44"/>
      <c r="AP2347" s="44"/>
      <c r="AQ2347" s="44"/>
      <c r="AR2347" s="44"/>
      <c r="AS2347" s="44"/>
      <c r="AT2347" s="44"/>
      <c r="AU2347" s="44"/>
    </row>
    <row r="2348" spans="27:47">
      <c r="AA2348" s="44"/>
      <c r="AB2348" s="44"/>
      <c r="AC2348" s="44"/>
      <c r="AD2348" s="44"/>
      <c r="AE2348" s="44"/>
      <c r="AF2348" s="47"/>
      <c r="AG2348" s="45"/>
      <c r="AN2348" s="44"/>
      <c r="AO2348" s="44"/>
      <c r="AP2348" s="44"/>
      <c r="AQ2348" s="44"/>
      <c r="AR2348" s="44"/>
      <c r="AS2348" s="44"/>
      <c r="AT2348" s="44"/>
      <c r="AU2348" s="44"/>
    </row>
    <row r="2349" spans="27:47">
      <c r="AA2349" s="44"/>
      <c r="AB2349" s="44"/>
      <c r="AC2349" s="44"/>
      <c r="AD2349" s="44"/>
      <c r="AE2349" s="44"/>
      <c r="AF2349" s="47"/>
      <c r="AG2349" s="45"/>
      <c r="AN2349" s="44"/>
      <c r="AO2349" s="44"/>
      <c r="AP2349" s="44"/>
      <c r="AQ2349" s="44"/>
      <c r="AR2349" s="44"/>
      <c r="AS2349" s="44"/>
      <c r="AT2349" s="44"/>
      <c r="AU2349" s="44"/>
    </row>
    <row r="2350" spans="27:47">
      <c r="AA2350" s="44"/>
      <c r="AB2350" s="44"/>
      <c r="AC2350" s="44"/>
      <c r="AD2350" s="44"/>
      <c r="AE2350" s="44"/>
      <c r="AF2350" s="47"/>
      <c r="AG2350" s="45"/>
      <c r="AN2350" s="44"/>
      <c r="AO2350" s="44"/>
      <c r="AP2350" s="44"/>
      <c r="AQ2350" s="44"/>
      <c r="AR2350" s="44"/>
      <c r="AS2350" s="44"/>
      <c r="AT2350" s="44"/>
      <c r="AU2350" s="44"/>
    </row>
    <row r="2351" spans="27:47">
      <c r="AA2351" s="44"/>
      <c r="AB2351" s="44"/>
      <c r="AC2351" s="44"/>
      <c r="AD2351" s="44"/>
      <c r="AE2351" s="44"/>
      <c r="AF2351" s="47"/>
      <c r="AG2351" s="45"/>
      <c r="AN2351" s="44"/>
      <c r="AO2351" s="44"/>
      <c r="AP2351" s="44"/>
      <c r="AQ2351" s="44"/>
      <c r="AR2351" s="44"/>
      <c r="AS2351" s="44"/>
      <c r="AT2351" s="44"/>
      <c r="AU2351" s="44"/>
    </row>
    <row r="2352" spans="27:47">
      <c r="AA2352" s="44"/>
      <c r="AB2352" s="44"/>
      <c r="AC2352" s="44"/>
      <c r="AD2352" s="44"/>
      <c r="AE2352" s="44"/>
      <c r="AF2352" s="47"/>
      <c r="AG2352" s="45"/>
      <c r="AN2352" s="44"/>
      <c r="AO2352" s="44"/>
      <c r="AP2352" s="44"/>
      <c r="AQ2352" s="44"/>
      <c r="AR2352" s="44"/>
      <c r="AS2352" s="44"/>
      <c r="AT2352" s="44"/>
      <c r="AU2352" s="44"/>
    </row>
    <row r="2353" spans="27:47">
      <c r="AA2353" s="44"/>
      <c r="AB2353" s="44"/>
      <c r="AC2353" s="44"/>
      <c r="AD2353" s="44"/>
      <c r="AE2353" s="44"/>
      <c r="AF2353" s="47"/>
      <c r="AG2353" s="45"/>
      <c r="AN2353" s="44"/>
      <c r="AO2353" s="44"/>
      <c r="AP2353" s="44"/>
      <c r="AQ2353" s="44"/>
      <c r="AR2353" s="44"/>
      <c r="AS2353" s="44"/>
      <c r="AT2353" s="44"/>
      <c r="AU2353" s="44"/>
    </row>
    <row r="2354" spans="27:47">
      <c r="AA2354" s="44"/>
      <c r="AB2354" s="44"/>
      <c r="AC2354" s="44"/>
      <c r="AD2354" s="44"/>
      <c r="AE2354" s="44"/>
      <c r="AF2354" s="47"/>
      <c r="AG2354" s="45"/>
      <c r="AN2354" s="44"/>
      <c r="AO2354" s="44"/>
      <c r="AP2354" s="44"/>
      <c r="AQ2354" s="44"/>
      <c r="AR2354" s="44"/>
      <c r="AS2354" s="44"/>
      <c r="AT2354" s="44"/>
      <c r="AU2354" s="44"/>
    </row>
    <row r="2355" spans="27:47">
      <c r="AA2355" s="44"/>
      <c r="AB2355" s="44"/>
      <c r="AC2355" s="44"/>
      <c r="AD2355" s="44"/>
      <c r="AE2355" s="44"/>
      <c r="AF2355" s="47"/>
      <c r="AG2355" s="45"/>
      <c r="AN2355" s="44"/>
      <c r="AO2355" s="44"/>
      <c r="AP2355" s="44"/>
      <c r="AQ2355" s="44"/>
      <c r="AR2355" s="44"/>
      <c r="AS2355" s="44"/>
      <c r="AT2355" s="44"/>
      <c r="AU2355" s="44"/>
    </row>
    <row r="2356" spans="27:47">
      <c r="AA2356" s="44"/>
      <c r="AB2356" s="44"/>
      <c r="AC2356" s="44"/>
      <c r="AD2356" s="44"/>
      <c r="AE2356" s="44"/>
      <c r="AF2356" s="47"/>
      <c r="AG2356" s="45"/>
      <c r="AN2356" s="44"/>
      <c r="AO2356" s="44"/>
      <c r="AP2356" s="44"/>
      <c r="AQ2356" s="44"/>
      <c r="AR2356" s="44"/>
      <c r="AS2356" s="44"/>
      <c r="AT2356" s="44"/>
      <c r="AU2356" s="44"/>
    </row>
    <row r="2357" spans="27:47">
      <c r="AA2357" s="44"/>
      <c r="AB2357" s="44"/>
      <c r="AC2357" s="44"/>
      <c r="AD2357" s="44"/>
      <c r="AE2357" s="44"/>
      <c r="AF2357" s="47"/>
      <c r="AG2357" s="45"/>
      <c r="AN2357" s="44"/>
      <c r="AO2357" s="44"/>
      <c r="AP2357" s="44"/>
      <c r="AQ2357" s="44"/>
      <c r="AR2357" s="44"/>
      <c r="AS2357" s="44"/>
      <c r="AT2357" s="44"/>
      <c r="AU2357" s="44"/>
    </row>
    <row r="2358" spans="27:47">
      <c r="AA2358" s="44"/>
      <c r="AB2358" s="44"/>
      <c r="AC2358" s="44"/>
      <c r="AD2358" s="44"/>
      <c r="AE2358" s="44"/>
      <c r="AF2358" s="47"/>
      <c r="AG2358" s="45"/>
      <c r="AN2358" s="44"/>
      <c r="AO2358" s="44"/>
      <c r="AP2358" s="44"/>
      <c r="AQ2358" s="44"/>
      <c r="AR2358" s="44"/>
      <c r="AS2358" s="44"/>
      <c r="AT2358" s="44"/>
      <c r="AU2358" s="44"/>
    </row>
    <row r="2359" spans="27:47">
      <c r="AA2359" s="44"/>
      <c r="AB2359" s="44"/>
      <c r="AC2359" s="44"/>
      <c r="AD2359" s="44"/>
      <c r="AE2359" s="44"/>
      <c r="AF2359" s="47"/>
      <c r="AG2359" s="45"/>
      <c r="AN2359" s="44"/>
      <c r="AO2359" s="44"/>
      <c r="AP2359" s="44"/>
      <c r="AQ2359" s="44"/>
      <c r="AR2359" s="44"/>
      <c r="AS2359" s="44"/>
      <c r="AT2359" s="44"/>
      <c r="AU2359" s="44"/>
    </row>
    <row r="2360" spans="27:47">
      <c r="AA2360" s="44"/>
      <c r="AB2360" s="44"/>
      <c r="AC2360" s="44"/>
      <c r="AD2360" s="44"/>
      <c r="AE2360" s="44"/>
      <c r="AF2360" s="47"/>
      <c r="AG2360" s="45"/>
      <c r="AN2360" s="44"/>
      <c r="AO2360" s="44"/>
      <c r="AP2360" s="44"/>
      <c r="AQ2360" s="44"/>
      <c r="AR2360" s="44"/>
      <c r="AS2360" s="44"/>
      <c r="AT2360" s="44"/>
      <c r="AU2360" s="44"/>
    </row>
    <row r="2361" spans="27:47">
      <c r="AA2361" s="44"/>
      <c r="AB2361" s="44"/>
      <c r="AC2361" s="44"/>
      <c r="AD2361" s="44"/>
      <c r="AE2361" s="44"/>
      <c r="AF2361" s="47"/>
      <c r="AG2361" s="45"/>
      <c r="AN2361" s="44"/>
      <c r="AO2361" s="44"/>
      <c r="AP2361" s="44"/>
      <c r="AQ2361" s="44"/>
      <c r="AR2361" s="44"/>
      <c r="AS2361" s="44"/>
      <c r="AT2361" s="44"/>
      <c r="AU2361" s="44"/>
    </row>
    <row r="2362" spans="27:47">
      <c r="AA2362" s="44"/>
      <c r="AB2362" s="44"/>
      <c r="AC2362" s="44"/>
      <c r="AD2362" s="44"/>
      <c r="AE2362" s="44"/>
      <c r="AF2362" s="47"/>
      <c r="AG2362" s="45"/>
      <c r="AN2362" s="44"/>
      <c r="AO2362" s="44"/>
      <c r="AP2362" s="44"/>
      <c r="AQ2362" s="44"/>
      <c r="AR2362" s="44"/>
      <c r="AS2362" s="44"/>
      <c r="AT2362" s="44"/>
      <c r="AU2362" s="44"/>
    </row>
    <row r="2363" spans="27:47">
      <c r="AA2363" s="44"/>
      <c r="AB2363" s="44"/>
      <c r="AC2363" s="44"/>
      <c r="AD2363" s="44"/>
      <c r="AE2363" s="44"/>
      <c r="AF2363" s="47"/>
      <c r="AG2363" s="45"/>
      <c r="AN2363" s="44"/>
      <c r="AO2363" s="44"/>
      <c r="AP2363" s="44"/>
      <c r="AQ2363" s="44"/>
      <c r="AR2363" s="44"/>
      <c r="AS2363" s="44"/>
      <c r="AT2363" s="44"/>
      <c r="AU2363" s="44"/>
    </row>
    <row r="2364" spans="27:47">
      <c r="AA2364" s="44"/>
      <c r="AB2364" s="44"/>
      <c r="AC2364" s="44"/>
      <c r="AD2364" s="44"/>
      <c r="AE2364" s="44"/>
      <c r="AF2364" s="47"/>
      <c r="AG2364" s="45"/>
      <c r="AN2364" s="44"/>
      <c r="AO2364" s="44"/>
      <c r="AP2364" s="44"/>
      <c r="AQ2364" s="44"/>
      <c r="AR2364" s="44"/>
      <c r="AS2364" s="44"/>
      <c r="AT2364" s="44"/>
      <c r="AU2364" s="44"/>
    </row>
    <row r="2365" spans="27:47">
      <c r="AA2365" s="44"/>
      <c r="AB2365" s="44"/>
      <c r="AC2365" s="44"/>
      <c r="AD2365" s="44"/>
      <c r="AE2365" s="44"/>
      <c r="AF2365" s="47"/>
      <c r="AG2365" s="45"/>
      <c r="AN2365" s="44"/>
      <c r="AO2365" s="44"/>
      <c r="AP2365" s="44"/>
      <c r="AQ2365" s="44"/>
      <c r="AR2365" s="44"/>
      <c r="AS2365" s="44"/>
      <c r="AT2365" s="44"/>
      <c r="AU2365" s="44"/>
    </row>
    <row r="2366" spans="27:47">
      <c r="AA2366" s="44"/>
      <c r="AB2366" s="44"/>
      <c r="AC2366" s="44"/>
      <c r="AD2366" s="44"/>
      <c r="AE2366" s="44"/>
      <c r="AF2366" s="47"/>
      <c r="AG2366" s="45"/>
      <c r="AN2366" s="44"/>
      <c r="AO2366" s="44"/>
      <c r="AP2366" s="44"/>
      <c r="AQ2366" s="44"/>
      <c r="AR2366" s="44"/>
      <c r="AS2366" s="44"/>
      <c r="AT2366" s="44"/>
      <c r="AU2366" s="44"/>
    </row>
    <row r="2367" spans="27:47">
      <c r="AA2367" s="44"/>
      <c r="AB2367" s="44"/>
      <c r="AC2367" s="44"/>
      <c r="AD2367" s="44"/>
      <c r="AE2367" s="44"/>
      <c r="AF2367" s="47"/>
      <c r="AG2367" s="45"/>
      <c r="AN2367" s="44"/>
      <c r="AO2367" s="44"/>
      <c r="AP2367" s="44"/>
      <c r="AQ2367" s="44"/>
      <c r="AR2367" s="44"/>
      <c r="AS2367" s="44"/>
      <c r="AT2367" s="44"/>
      <c r="AU2367" s="44"/>
    </row>
    <row r="2368" spans="27:47">
      <c r="AA2368" s="44"/>
      <c r="AB2368" s="44"/>
      <c r="AC2368" s="44"/>
      <c r="AD2368" s="44"/>
      <c r="AE2368" s="44"/>
      <c r="AF2368" s="47"/>
      <c r="AG2368" s="45"/>
      <c r="AN2368" s="44"/>
      <c r="AO2368" s="44"/>
      <c r="AP2368" s="44"/>
      <c r="AQ2368" s="44"/>
      <c r="AR2368" s="44"/>
      <c r="AS2368" s="44"/>
      <c r="AT2368" s="44"/>
      <c r="AU2368" s="44"/>
    </row>
    <row r="2369" spans="27:47">
      <c r="AA2369" s="44"/>
      <c r="AB2369" s="44"/>
      <c r="AC2369" s="44"/>
      <c r="AD2369" s="44"/>
      <c r="AE2369" s="44"/>
      <c r="AF2369" s="47"/>
      <c r="AG2369" s="45"/>
      <c r="AN2369" s="44"/>
      <c r="AO2369" s="44"/>
      <c r="AP2369" s="44"/>
      <c r="AQ2369" s="44"/>
      <c r="AR2369" s="44"/>
      <c r="AS2369" s="44"/>
      <c r="AT2369" s="44"/>
      <c r="AU2369" s="44"/>
    </row>
    <row r="2370" spans="27:47">
      <c r="AA2370" s="44"/>
      <c r="AB2370" s="44"/>
      <c r="AC2370" s="44"/>
      <c r="AD2370" s="44"/>
      <c r="AE2370" s="44"/>
      <c r="AF2370" s="47"/>
      <c r="AG2370" s="45"/>
      <c r="AN2370" s="44"/>
      <c r="AO2370" s="44"/>
      <c r="AP2370" s="44"/>
      <c r="AQ2370" s="44"/>
      <c r="AR2370" s="44"/>
      <c r="AS2370" s="44"/>
      <c r="AT2370" s="44"/>
      <c r="AU2370" s="44"/>
    </row>
    <row r="2371" spans="27:47">
      <c r="AA2371" s="44"/>
      <c r="AB2371" s="44"/>
      <c r="AC2371" s="44"/>
      <c r="AD2371" s="44"/>
      <c r="AE2371" s="44"/>
      <c r="AF2371" s="47"/>
      <c r="AG2371" s="45"/>
      <c r="AN2371" s="44"/>
      <c r="AO2371" s="44"/>
      <c r="AP2371" s="44"/>
      <c r="AQ2371" s="44"/>
      <c r="AR2371" s="44"/>
      <c r="AS2371" s="44"/>
      <c r="AT2371" s="44"/>
      <c r="AU2371" s="44"/>
    </row>
    <row r="2372" spans="27:47">
      <c r="AA2372" s="44"/>
      <c r="AB2372" s="44"/>
      <c r="AC2372" s="44"/>
      <c r="AD2372" s="44"/>
      <c r="AE2372" s="44"/>
      <c r="AF2372" s="47"/>
      <c r="AG2372" s="45"/>
      <c r="AN2372" s="44"/>
      <c r="AO2372" s="44"/>
      <c r="AP2372" s="44"/>
      <c r="AQ2372" s="44"/>
      <c r="AR2372" s="44"/>
      <c r="AS2372" s="44"/>
      <c r="AT2372" s="44"/>
      <c r="AU2372" s="44"/>
    </row>
    <row r="2373" spans="27:47">
      <c r="AA2373" s="44"/>
      <c r="AB2373" s="44"/>
      <c r="AC2373" s="44"/>
      <c r="AD2373" s="44"/>
      <c r="AE2373" s="44"/>
      <c r="AF2373" s="47"/>
      <c r="AG2373" s="45"/>
      <c r="AN2373" s="44"/>
      <c r="AO2373" s="44"/>
      <c r="AP2373" s="44"/>
      <c r="AQ2373" s="44"/>
      <c r="AR2373" s="44"/>
      <c r="AS2373" s="44"/>
      <c r="AT2373" s="44"/>
      <c r="AU2373" s="44"/>
    </row>
    <row r="2374" spans="27:47">
      <c r="AA2374" s="44"/>
      <c r="AB2374" s="44"/>
      <c r="AC2374" s="44"/>
      <c r="AD2374" s="44"/>
      <c r="AE2374" s="44"/>
      <c r="AF2374" s="47"/>
      <c r="AG2374" s="45"/>
      <c r="AN2374" s="44"/>
      <c r="AO2374" s="44"/>
      <c r="AP2374" s="44"/>
      <c r="AQ2374" s="44"/>
      <c r="AR2374" s="44"/>
      <c r="AS2374" s="44"/>
      <c r="AT2374" s="44"/>
      <c r="AU2374" s="44"/>
    </row>
    <row r="2375" spans="27:47">
      <c r="AA2375" s="44"/>
      <c r="AB2375" s="44"/>
      <c r="AC2375" s="44"/>
      <c r="AD2375" s="44"/>
      <c r="AE2375" s="44"/>
      <c r="AF2375" s="47"/>
      <c r="AG2375" s="45"/>
      <c r="AN2375" s="44"/>
      <c r="AO2375" s="44"/>
      <c r="AP2375" s="44"/>
      <c r="AQ2375" s="44"/>
      <c r="AR2375" s="44"/>
      <c r="AS2375" s="44"/>
      <c r="AT2375" s="44"/>
      <c r="AU2375" s="44"/>
    </row>
    <row r="2376" spans="27:47">
      <c r="AA2376" s="44"/>
      <c r="AB2376" s="44"/>
      <c r="AC2376" s="44"/>
      <c r="AD2376" s="44"/>
      <c r="AE2376" s="44"/>
      <c r="AF2376" s="47"/>
      <c r="AG2376" s="45"/>
      <c r="AN2376" s="44"/>
      <c r="AO2376" s="44"/>
      <c r="AP2376" s="44"/>
      <c r="AQ2376" s="44"/>
      <c r="AR2376" s="44"/>
      <c r="AS2376" s="44"/>
      <c r="AT2376" s="44"/>
      <c r="AU2376" s="44"/>
    </row>
    <row r="2377" spans="27:47">
      <c r="AA2377" s="44"/>
      <c r="AB2377" s="44"/>
      <c r="AC2377" s="44"/>
      <c r="AD2377" s="44"/>
      <c r="AE2377" s="44"/>
      <c r="AF2377" s="47"/>
      <c r="AG2377" s="45"/>
      <c r="AN2377" s="44"/>
      <c r="AO2377" s="44"/>
      <c r="AP2377" s="44"/>
      <c r="AQ2377" s="44"/>
      <c r="AR2377" s="44"/>
      <c r="AS2377" s="44"/>
      <c r="AT2377" s="44"/>
      <c r="AU2377" s="44"/>
    </row>
    <row r="2378" spans="27:47">
      <c r="AA2378" s="44"/>
      <c r="AB2378" s="44"/>
      <c r="AC2378" s="44"/>
      <c r="AD2378" s="44"/>
      <c r="AE2378" s="44"/>
      <c r="AF2378" s="47"/>
      <c r="AG2378" s="45"/>
      <c r="AN2378" s="44"/>
      <c r="AO2378" s="44"/>
      <c r="AP2378" s="44"/>
      <c r="AQ2378" s="44"/>
      <c r="AR2378" s="44"/>
      <c r="AS2378" s="44"/>
      <c r="AT2378" s="44"/>
      <c r="AU2378" s="44"/>
    </row>
    <row r="2379" spans="27:47">
      <c r="AA2379" s="44"/>
      <c r="AB2379" s="44"/>
      <c r="AC2379" s="44"/>
      <c r="AD2379" s="44"/>
      <c r="AE2379" s="44"/>
      <c r="AF2379" s="47"/>
      <c r="AG2379" s="45"/>
      <c r="AN2379" s="44"/>
      <c r="AO2379" s="44"/>
      <c r="AP2379" s="44"/>
      <c r="AQ2379" s="44"/>
      <c r="AR2379" s="44"/>
      <c r="AS2379" s="44"/>
      <c r="AT2379" s="44"/>
      <c r="AU2379" s="44"/>
    </row>
    <row r="2380" spans="27:47">
      <c r="AA2380" s="44"/>
      <c r="AB2380" s="44"/>
      <c r="AC2380" s="44"/>
      <c r="AD2380" s="44"/>
      <c r="AE2380" s="44"/>
      <c r="AF2380" s="47"/>
      <c r="AG2380" s="45"/>
      <c r="AN2380" s="44"/>
      <c r="AO2380" s="44"/>
      <c r="AP2380" s="44"/>
      <c r="AQ2380" s="44"/>
      <c r="AR2380" s="44"/>
      <c r="AS2380" s="44"/>
      <c r="AT2380" s="44"/>
      <c r="AU2380" s="44"/>
    </row>
    <row r="2381" spans="27:47">
      <c r="AA2381" s="44"/>
      <c r="AB2381" s="44"/>
      <c r="AC2381" s="44"/>
      <c r="AD2381" s="44"/>
      <c r="AE2381" s="44"/>
      <c r="AF2381" s="47"/>
      <c r="AG2381" s="45"/>
      <c r="AN2381" s="44"/>
      <c r="AO2381" s="44"/>
      <c r="AP2381" s="44"/>
      <c r="AQ2381" s="44"/>
      <c r="AR2381" s="44"/>
      <c r="AS2381" s="44"/>
      <c r="AT2381" s="44"/>
      <c r="AU2381" s="44"/>
    </row>
    <row r="2382" spans="27:47">
      <c r="AA2382" s="44"/>
      <c r="AB2382" s="44"/>
      <c r="AC2382" s="44"/>
      <c r="AD2382" s="44"/>
      <c r="AE2382" s="44"/>
      <c r="AF2382" s="47"/>
      <c r="AG2382" s="45"/>
      <c r="AN2382" s="44"/>
      <c r="AO2382" s="44"/>
      <c r="AP2382" s="44"/>
      <c r="AQ2382" s="44"/>
      <c r="AR2382" s="44"/>
      <c r="AS2382" s="44"/>
      <c r="AT2382" s="44"/>
      <c r="AU2382" s="44"/>
    </row>
    <row r="2383" spans="27:47">
      <c r="AA2383" s="44"/>
      <c r="AB2383" s="44"/>
      <c r="AC2383" s="44"/>
      <c r="AD2383" s="44"/>
      <c r="AE2383" s="44"/>
      <c r="AF2383" s="47"/>
      <c r="AG2383" s="45"/>
      <c r="AN2383" s="44"/>
      <c r="AO2383" s="44"/>
      <c r="AP2383" s="44"/>
      <c r="AQ2383" s="44"/>
      <c r="AR2383" s="44"/>
      <c r="AS2383" s="44"/>
      <c r="AT2383" s="44"/>
      <c r="AU2383" s="44"/>
    </row>
    <row r="2384" spans="27:47">
      <c r="AA2384" s="44"/>
      <c r="AB2384" s="44"/>
      <c r="AC2384" s="44"/>
      <c r="AD2384" s="44"/>
      <c r="AE2384" s="44"/>
      <c r="AF2384" s="47"/>
      <c r="AG2384" s="45"/>
      <c r="AN2384" s="44"/>
      <c r="AO2384" s="44"/>
      <c r="AP2384" s="44"/>
      <c r="AQ2384" s="44"/>
      <c r="AR2384" s="44"/>
      <c r="AS2384" s="44"/>
      <c r="AT2384" s="44"/>
      <c r="AU2384" s="44"/>
    </row>
    <row r="2385" spans="27:47">
      <c r="AA2385" s="44"/>
      <c r="AB2385" s="44"/>
      <c r="AC2385" s="44"/>
      <c r="AD2385" s="44"/>
      <c r="AE2385" s="44"/>
      <c r="AF2385" s="47"/>
      <c r="AG2385" s="45"/>
      <c r="AN2385" s="44"/>
      <c r="AO2385" s="44"/>
      <c r="AP2385" s="44"/>
      <c r="AQ2385" s="44"/>
      <c r="AR2385" s="44"/>
      <c r="AS2385" s="44"/>
      <c r="AT2385" s="44"/>
      <c r="AU2385" s="44"/>
    </row>
    <row r="2386" spans="27:47">
      <c r="AA2386" s="44"/>
      <c r="AB2386" s="44"/>
      <c r="AC2386" s="44"/>
      <c r="AD2386" s="44"/>
      <c r="AE2386" s="44"/>
      <c r="AF2386" s="47"/>
      <c r="AG2386" s="45"/>
      <c r="AN2386" s="44"/>
      <c r="AO2386" s="44"/>
      <c r="AP2386" s="44"/>
      <c r="AQ2386" s="44"/>
      <c r="AR2386" s="44"/>
      <c r="AS2386" s="44"/>
      <c r="AT2386" s="44"/>
      <c r="AU2386" s="44"/>
    </row>
    <row r="2387" spans="27:47">
      <c r="AA2387" s="44"/>
      <c r="AB2387" s="44"/>
      <c r="AC2387" s="44"/>
      <c r="AD2387" s="44"/>
      <c r="AE2387" s="44"/>
      <c r="AF2387" s="47"/>
      <c r="AG2387" s="45"/>
      <c r="AN2387" s="44"/>
      <c r="AO2387" s="44"/>
      <c r="AP2387" s="44"/>
      <c r="AQ2387" s="44"/>
      <c r="AR2387" s="44"/>
      <c r="AS2387" s="44"/>
      <c r="AT2387" s="44"/>
      <c r="AU2387" s="44"/>
    </row>
    <row r="2388" spans="27:47">
      <c r="AA2388" s="44"/>
      <c r="AB2388" s="44"/>
      <c r="AC2388" s="44"/>
      <c r="AD2388" s="44"/>
      <c r="AE2388" s="44"/>
      <c r="AF2388" s="47"/>
      <c r="AG2388" s="45"/>
      <c r="AN2388" s="44"/>
      <c r="AO2388" s="44"/>
      <c r="AP2388" s="44"/>
      <c r="AQ2388" s="44"/>
      <c r="AR2388" s="44"/>
      <c r="AS2388" s="44"/>
      <c r="AT2388" s="44"/>
      <c r="AU2388" s="44"/>
    </row>
    <row r="2389" spans="27:47">
      <c r="AA2389" s="44"/>
      <c r="AB2389" s="44"/>
      <c r="AC2389" s="44"/>
      <c r="AD2389" s="44"/>
      <c r="AE2389" s="44"/>
      <c r="AF2389" s="47"/>
      <c r="AG2389" s="45"/>
      <c r="AN2389" s="44"/>
      <c r="AO2389" s="44"/>
      <c r="AP2389" s="44"/>
      <c r="AQ2389" s="44"/>
      <c r="AR2389" s="44"/>
      <c r="AS2389" s="44"/>
      <c r="AT2389" s="44"/>
      <c r="AU2389" s="44"/>
    </row>
    <row r="2390" spans="27:47">
      <c r="AA2390" s="44"/>
      <c r="AB2390" s="44"/>
      <c r="AC2390" s="44"/>
      <c r="AD2390" s="44"/>
      <c r="AE2390" s="44"/>
      <c r="AF2390" s="47"/>
      <c r="AG2390" s="45"/>
      <c r="AN2390" s="44"/>
      <c r="AO2390" s="44"/>
      <c r="AP2390" s="44"/>
      <c r="AQ2390" s="44"/>
      <c r="AR2390" s="44"/>
      <c r="AS2390" s="44"/>
      <c r="AT2390" s="44"/>
      <c r="AU2390" s="44"/>
    </row>
    <row r="2391" spans="27:47">
      <c r="AA2391" s="44"/>
      <c r="AB2391" s="44"/>
      <c r="AC2391" s="44"/>
      <c r="AD2391" s="44"/>
      <c r="AE2391" s="44"/>
      <c r="AF2391" s="47"/>
      <c r="AG2391" s="45"/>
      <c r="AN2391" s="44"/>
      <c r="AO2391" s="44"/>
      <c r="AP2391" s="44"/>
      <c r="AQ2391" s="44"/>
      <c r="AR2391" s="44"/>
      <c r="AS2391" s="44"/>
      <c r="AT2391" s="44"/>
      <c r="AU2391" s="44"/>
    </row>
    <row r="2392" spans="27:47">
      <c r="AA2392" s="44"/>
      <c r="AB2392" s="44"/>
      <c r="AC2392" s="44"/>
      <c r="AD2392" s="44"/>
      <c r="AE2392" s="44"/>
      <c r="AF2392" s="47"/>
      <c r="AG2392" s="45"/>
      <c r="AN2392" s="44"/>
      <c r="AO2392" s="44"/>
      <c r="AP2392" s="44"/>
      <c r="AQ2392" s="44"/>
      <c r="AR2392" s="44"/>
      <c r="AS2392" s="44"/>
      <c r="AT2392" s="44"/>
      <c r="AU2392" s="44"/>
    </row>
    <row r="2393" spans="27:47">
      <c r="AA2393" s="44"/>
      <c r="AB2393" s="44"/>
      <c r="AC2393" s="44"/>
      <c r="AD2393" s="44"/>
      <c r="AE2393" s="44"/>
      <c r="AF2393" s="47"/>
      <c r="AG2393" s="45"/>
      <c r="AN2393" s="44"/>
      <c r="AO2393" s="44"/>
      <c r="AP2393" s="44"/>
      <c r="AQ2393" s="44"/>
      <c r="AR2393" s="44"/>
      <c r="AS2393" s="44"/>
      <c r="AT2393" s="44"/>
      <c r="AU2393" s="44"/>
    </row>
    <row r="2394" spans="27:47">
      <c r="AA2394" s="44"/>
      <c r="AB2394" s="44"/>
      <c r="AC2394" s="44"/>
      <c r="AD2394" s="44"/>
      <c r="AE2394" s="44"/>
      <c r="AF2394" s="47"/>
      <c r="AG2394" s="45"/>
      <c r="AN2394" s="44"/>
      <c r="AO2394" s="44"/>
      <c r="AP2394" s="44"/>
      <c r="AQ2394" s="44"/>
      <c r="AR2394" s="44"/>
      <c r="AS2394" s="44"/>
      <c r="AT2394" s="44"/>
      <c r="AU2394" s="44"/>
    </row>
    <row r="2395" spans="27:47">
      <c r="AA2395" s="44"/>
      <c r="AB2395" s="44"/>
      <c r="AC2395" s="44"/>
      <c r="AD2395" s="44"/>
      <c r="AE2395" s="44"/>
      <c r="AF2395" s="47"/>
      <c r="AG2395" s="45"/>
      <c r="AN2395" s="44"/>
      <c r="AO2395" s="44"/>
      <c r="AP2395" s="44"/>
      <c r="AQ2395" s="44"/>
      <c r="AR2395" s="44"/>
      <c r="AS2395" s="44"/>
      <c r="AT2395" s="44"/>
      <c r="AU2395" s="44"/>
    </row>
    <row r="2396" spans="27:47">
      <c r="AA2396" s="44"/>
      <c r="AB2396" s="44"/>
      <c r="AC2396" s="44"/>
      <c r="AD2396" s="44"/>
      <c r="AE2396" s="44"/>
      <c r="AF2396" s="47"/>
      <c r="AG2396" s="45"/>
      <c r="AN2396" s="44"/>
      <c r="AO2396" s="44"/>
      <c r="AP2396" s="44"/>
      <c r="AQ2396" s="44"/>
      <c r="AR2396" s="44"/>
      <c r="AS2396" s="44"/>
      <c r="AT2396" s="44"/>
      <c r="AU2396" s="44"/>
    </row>
    <row r="2397" spans="27:47">
      <c r="AA2397" s="44"/>
      <c r="AB2397" s="44"/>
      <c r="AC2397" s="44"/>
      <c r="AD2397" s="44"/>
      <c r="AE2397" s="44"/>
      <c r="AF2397" s="47"/>
      <c r="AG2397" s="45"/>
      <c r="AN2397" s="44"/>
      <c r="AO2397" s="44"/>
      <c r="AP2397" s="44"/>
      <c r="AQ2397" s="44"/>
      <c r="AR2397" s="44"/>
      <c r="AS2397" s="44"/>
      <c r="AT2397" s="44"/>
      <c r="AU2397" s="44"/>
    </row>
    <row r="2398" spans="27:47">
      <c r="AA2398" s="44"/>
      <c r="AB2398" s="44"/>
      <c r="AC2398" s="44"/>
      <c r="AD2398" s="44"/>
      <c r="AE2398" s="44"/>
      <c r="AF2398" s="47"/>
      <c r="AG2398" s="45"/>
      <c r="AN2398" s="44"/>
      <c r="AO2398" s="44"/>
      <c r="AP2398" s="44"/>
      <c r="AQ2398" s="44"/>
      <c r="AR2398" s="44"/>
      <c r="AS2398" s="44"/>
      <c r="AT2398" s="44"/>
      <c r="AU2398" s="44"/>
    </row>
    <row r="2399" spans="27:47">
      <c r="AA2399" s="44"/>
      <c r="AB2399" s="44"/>
      <c r="AC2399" s="44"/>
      <c r="AD2399" s="44"/>
      <c r="AE2399" s="44"/>
      <c r="AF2399" s="47"/>
      <c r="AG2399" s="45"/>
      <c r="AN2399" s="44"/>
      <c r="AO2399" s="44"/>
      <c r="AP2399" s="44"/>
      <c r="AQ2399" s="44"/>
      <c r="AR2399" s="44"/>
      <c r="AS2399" s="44"/>
      <c r="AT2399" s="44"/>
      <c r="AU2399" s="44"/>
    </row>
    <row r="2400" spans="27:47">
      <c r="AA2400" s="44"/>
      <c r="AB2400" s="44"/>
      <c r="AC2400" s="44"/>
      <c r="AD2400" s="44"/>
      <c r="AE2400" s="44"/>
      <c r="AF2400" s="47"/>
      <c r="AG2400" s="45"/>
      <c r="AN2400" s="44"/>
      <c r="AO2400" s="44"/>
      <c r="AP2400" s="44"/>
      <c r="AQ2400" s="44"/>
      <c r="AR2400" s="44"/>
      <c r="AS2400" s="44"/>
      <c r="AT2400" s="44"/>
      <c r="AU2400" s="44"/>
    </row>
    <row r="2401" spans="27:47">
      <c r="AA2401" s="44"/>
      <c r="AB2401" s="44"/>
      <c r="AC2401" s="44"/>
      <c r="AD2401" s="44"/>
      <c r="AE2401" s="44"/>
      <c r="AF2401" s="47"/>
      <c r="AG2401" s="45"/>
      <c r="AN2401" s="44"/>
      <c r="AO2401" s="44"/>
      <c r="AP2401" s="44"/>
      <c r="AQ2401" s="44"/>
      <c r="AR2401" s="44"/>
      <c r="AS2401" s="44"/>
      <c r="AT2401" s="44"/>
      <c r="AU2401" s="44"/>
    </row>
    <row r="2402" spans="27:47">
      <c r="AA2402" s="44"/>
      <c r="AB2402" s="44"/>
      <c r="AC2402" s="44"/>
      <c r="AD2402" s="44"/>
      <c r="AE2402" s="44"/>
      <c r="AF2402" s="47"/>
      <c r="AG2402" s="45"/>
      <c r="AN2402" s="44"/>
      <c r="AO2402" s="44"/>
      <c r="AP2402" s="44"/>
      <c r="AQ2402" s="44"/>
      <c r="AR2402" s="44"/>
      <c r="AS2402" s="44"/>
      <c r="AT2402" s="44"/>
      <c r="AU2402" s="44"/>
    </row>
    <row r="2403" spans="27:47">
      <c r="AA2403" s="44"/>
      <c r="AB2403" s="44"/>
      <c r="AC2403" s="44"/>
      <c r="AD2403" s="44"/>
      <c r="AE2403" s="44"/>
      <c r="AF2403" s="47"/>
      <c r="AG2403" s="45"/>
      <c r="AN2403" s="44"/>
      <c r="AO2403" s="44"/>
      <c r="AP2403" s="44"/>
      <c r="AQ2403" s="44"/>
      <c r="AR2403" s="44"/>
      <c r="AS2403" s="44"/>
      <c r="AT2403" s="44"/>
      <c r="AU2403" s="44"/>
    </row>
    <row r="2404" spans="27:47">
      <c r="AA2404" s="44"/>
      <c r="AB2404" s="44"/>
      <c r="AC2404" s="44"/>
      <c r="AD2404" s="44"/>
      <c r="AE2404" s="44"/>
      <c r="AF2404" s="47"/>
      <c r="AG2404" s="45"/>
      <c r="AN2404" s="44"/>
      <c r="AO2404" s="44"/>
      <c r="AP2404" s="44"/>
      <c r="AQ2404" s="44"/>
      <c r="AR2404" s="44"/>
      <c r="AS2404" s="44"/>
      <c r="AT2404" s="44"/>
      <c r="AU2404" s="44"/>
    </row>
    <row r="2405" spans="27:47">
      <c r="AA2405" s="44"/>
      <c r="AB2405" s="44"/>
      <c r="AC2405" s="44"/>
      <c r="AD2405" s="44"/>
      <c r="AE2405" s="44"/>
      <c r="AF2405" s="47"/>
      <c r="AG2405" s="45"/>
      <c r="AN2405" s="44"/>
      <c r="AO2405" s="44"/>
      <c r="AP2405" s="44"/>
      <c r="AQ2405" s="44"/>
      <c r="AR2405" s="44"/>
      <c r="AS2405" s="44"/>
      <c r="AT2405" s="44"/>
      <c r="AU2405" s="44"/>
    </row>
    <row r="2406" spans="27:47">
      <c r="AA2406" s="44"/>
      <c r="AB2406" s="44"/>
      <c r="AC2406" s="44"/>
      <c r="AD2406" s="44"/>
      <c r="AE2406" s="44"/>
      <c r="AF2406" s="47"/>
      <c r="AG2406" s="45"/>
      <c r="AN2406" s="44"/>
      <c r="AO2406" s="44"/>
      <c r="AP2406" s="44"/>
      <c r="AQ2406" s="44"/>
      <c r="AR2406" s="44"/>
      <c r="AS2406" s="44"/>
      <c r="AT2406" s="44"/>
      <c r="AU2406" s="44"/>
    </row>
    <row r="2407" spans="27:47">
      <c r="AA2407" s="44"/>
      <c r="AB2407" s="44"/>
      <c r="AC2407" s="44"/>
      <c r="AD2407" s="44"/>
      <c r="AE2407" s="44"/>
      <c r="AF2407" s="47"/>
      <c r="AG2407" s="45"/>
      <c r="AN2407" s="44"/>
      <c r="AO2407" s="44"/>
      <c r="AP2407" s="44"/>
      <c r="AQ2407" s="44"/>
      <c r="AR2407" s="44"/>
      <c r="AS2407" s="44"/>
      <c r="AT2407" s="44"/>
      <c r="AU2407" s="44"/>
    </row>
    <row r="2408" spans="27:47">
      <c r="AA2408" s="44"/>
      <c r="AB2408" s="44"/>
      <c r="AC2408" s="44"/>
      <c r="AD2408" s="44"/>
      <c r="AE2408" s="44"/>
      <c r="AF2408" s="47"/>
      <c r="AG2408" s="45"/>
      <c r="AN2408" s="44"/>
      <c r="AO2408" s="44"/>
      <c r="AP2408" s="44"/>
      <c r="AQ2408" s="44"/>
      <c r="AR2408" s="44"/>
      <c r="AS2408" s="44"/>
      <c r="AT2408" s="44"/>
      <c r="AU2408" s="44"/>
    </row>
    <row r="2409" spans="27:47">
      <c r="AA2409" s="44"/>
      <c r="AB2409" s="44"/>
      <c r="AC2409" s="44"/>
      <c r="AD2409" s="44"/>
      <c r="AE2409" s="44"/>
      <c r="AF2409" s="47"/>
      <c r="AG2409" s="45"/>
      <c r="AN2409" s="44"/>
      <c r="AO2409" s="44"/>
      <c r="AP2409" s="44"/>
      <c r="AQ2409" s="44"/>
      <c r="AR2409" s="44"/>
      <c r="AS2409" s="44"/>
      <c r="AT2409" s="44"/>
      <c r="AU2409" s="44"/>
    </row>
    <row r="2410" spans="27:47">
      <c r="AA2410" s="44"/>
      <c r="AB2410" s="44"/>
      <c r="AC2410" s="44"/>
      <c r="AD2410" s="44"/>
      <c r="AE2410" s="44"/>
      <c r="AF2410" s="47"/>
      <c r="AG2410" s="45"/>
      <c r="AN2410" s="44"/>
      <c r="AO2410" s="44"/>
      <c r="AP2410" s="44"/>
      <c r="AQ2410" s="44"/>
      <c r="AR2410" s="44"/>
      <c r="AS2410" s="44"/>
      <c r="AT2410" s="44"/>
      <c r="AU2410" s="44"/>
    </row>
    <row r="2411" spans="27:47">
      <c r="AA2411" s="44"/>
      <c r="AB2411" s="44"/>
      <c r="AC2411" s="44"/>
      <c r="AD2411" s="44"/>
      <c r="AE2411" s="44"/>
      <c r="AF2411" s="47"/>
      <c r="AG2411" s="45"/>
      <c r="AN2411" s="44"/>
      <c r="AO2411" s="44"/>
      <c r="AP2411" s="44"/>
      <c r="AQ2411" s="44"/>
      <c r="AR2411" s="44"/>
      <c r="AS2411" s="44"/>
      <c r="AT2411" s="44"/>
      <c r="AU2411" s="44"/>
    </row>
    <row r="2412" spans="27:47">
      <c r="AA2412" s="44"/>
      <c r="AB2412" s="44"/>
      <c r="AC2412" s="44"/>
      <c r="AD2412" s="44"/>
      <c r="AE2412" s="44"/>
      <c r="AF2412" s="47"/>
      <c r="AG2412" s="45"/>
      <c r="AN2412" s="44"/>
      <c r="AO2412" s="44"/>
      <c r="AP2412" s="44"/>
      <c r="AQ2412" s="44"/>
      <c r="AR2412" s="44"/>
      <c r="AS2412" s="44"/>
      <c r="AT2412" s="44"/>
      <c r="AU2412" s="44"/>
    </row>
    <row r="2413" spans="27:47">
      <c r="AA2413" s="44"/>
      <c r="AB2413" s="44"/>
      <c r="AC2413" s="44"/>
      <c r="AD2413" s="44"/>
      <c r="AE2413" s="44"/>
      <c r="AF2413" s="47"/>
      <c r="AG2413" s="45"/>
      <c r="AN2413" s="44"/>
      <c r="AO2413" s="44"/>
      <c r="AP2413" s="44"/>
      <c r="AQ2413" s="44"/>
      <c r="AR2413" s="44"/>
      <c r="AS2413" s="44"/>
      <c r="AT2413" s="44"/>
      <c r="AU2413" s="44"/>
    </row>
    <row r="2414" spans="27:47">
      <c r="AA2414" s="44"/>
      <c r="AB2414" s="44"/>
      <c r="AC2414" s="44"/>
      <c r="AD2414" s="44"/>
      <c r="AE2414" s="44"/>
      <c r="AF2414" s="47"/>
      <c r="AG2414" s="45"/>
      <c r="AN2414" s="44"/>
      <c r="AO2414" s="44"/>
      <c r="AP2414" s="44"/>
      <c r="AQ2414" s="44"/>
      <c r="AR2414" s="44"/>
      <c r="AS2414" s="44"/>
      <c r="AT2414" s="44"/>
      <c r="AU2414" s="44"/>
    </row>
    <row r="2415" spans="27:47">
      <c r="AA2415" s="44"/>
      <c r="AB2415" s="44"/>
      <c r="AC2415" s="44"/>
      <c r="AD2415" s="44"/>
      <c r="AE2415" s="44"/>
      <c r="AF2415" s="47"/>
      <c r="AG2415" s="45"/>
      <c r="AN2415" s="44"/>
      <c r="AO2415" s="44"/>
      <c r="AP2415" s="44"/>
      <c r="AQ2415" s="44"/>
      <c r="AR2415" s="44"/>
      <c r="AS2415" s="44"/>
      <c r="AT2415" s="44"/>
      <c r="AU2415" s="44"/>
    </row>
    <row r="2416" spans="27:47">
      <c r="AA2416" s="44"/>
      <c r="AB2416" s="44"/>
      <c r="AC2416" s="44"/>
      <c r="AD2416" s="44"/>
      <c r="AE2416" s="44"/>
      <c r="AF2416" s="47"/>
      <c r="AG2416" s="45"/>
      <c r="AN2416" s="44"/>
      <c r="AO2416" s="44"/>
      <c r="AP2416" s="44"/>
      <c r="AQ2416" s="44"/>
      <c r="AR2416" s="44"/>
      <c r="AS2416" s="44"/>
      <c r="AT2416" s="44"/>
      <c r="AU2416" s="44"/>
    </row>
    <row r="2417" spans="27:47">
      <c r="AA2417" s="44"/>
      <c r="AB2417" s="44"/>
      <c r="AC2417" s="44"/>
      <c r="AD2417" s="44"/>
      <c r="AE2417" s="44"/>
      <c r="AF2417" s="47"/>
      <c r="AG2417" s="45"/>
      <c r="AN2417" s="44"/>
      <c r="AO2417" s="44"/>
      <c r="AP2417" s="44"/>
      <c r="AQ2417" s="44"/>
      <c r="AR2417" s="44"/>
      <c r="AS2417" s="44"/>
      <c r="AT2417" s="44"/>
      <c r="AU2417" s="44"/>
    </row>
    <row r="2418" spans="27:47">
      <c r="AA2418" s="44"/>
      <c r="AB2418" s="44"/>
      <c r="AC2418" s="44"/>
      <c r="AD2418" s="44"/>
      <c r="AE2418" s="44"/>
      <c r="AF2418" s="47"/>
      <c r="AG2418" s="45"/>
      <c r="AN2418" s="44"/>
      <c r="AO2418" s="44"/>
      <c r="AP2418" s="44"/>
      <c r="AQ2418" s="44"/>
      <c r="AR2418" s="44"/>
      <c r="AS2418" s="44"/>
      <c r="AT2418" s="44"/>
      <c r="AU2418" s="44"/>
    </row>
    <row r="2419" spans="27:47">
      <c r="AA2419" s="44"/>
      <c r="AB2419" s="44"/>
      <c r="AC2419" s="44"/>
      <c r="AD2419" s="44"/>
      <c r="AE2419" s="44"/>
      <c r="AF2419" s="47"/>
      <c r="AG2419" s="45"/>
      <c r="AN2419" s="44"/>
      <c r="AO2419" s="44"/>
      <c r="AP2419" s="44"/>
      <c r="AQ2419" s="44"/>
      <c r="AR2419" s="44"/>
      <c r="AS2419" s="44"/>
      <c r="AT2419" s="44"/>
      <c r="AU2419" s="44"/>
    </row>
    <row r="2420" spans="27:47">
      <c r="AA2420" s="44"/>
      <c r="AB2420" s="44"/>
      <c r="AC2420" s="44"/>
      <c r="AD2420" s="44"/>
      <c r="AE2420" s="44"/>
      <c r="AF2420" s="47"/>
      <c r="AG2420" s="45"/>
      <c r="AN2420" s="44"/>
      <c r="AO2420" s="44"/>
      <c r="AP2420" s="44"/>
      <c r="AQ2420" s="44"/>
      <c r="AR2420" s="44"/>
      <c r="AS2420" s="44"/>
      <c r="AT2420" s="44"/>
      <c r="AU2420" s="44"/>
    </row>
    <row r="2421" spans="27:47">
      <c r="AA2421" s="44"/>
      <c r="AB2421" s="44"/>
      <c r="AC2421" s="44"/>
      <c r="AD2421" s="44"/>
      <c r="AE2421" s="44"/>
      <c r="AF2421" s="47"/>
      <c r="AG2421" s="45"/>
      <c r="AN2421" s="44"/>
      <c r="AO2421" s="44"/>
      <c r="AP2421" s="44"/>
      <c r="AQ2421" s="44"/>
      <c r="AR2421" s="44"/>
      <c r="AS2421" s="44"/>
      <c r="AT2421" s="44"/>
      <c r="AU2421" s="44"/>
    </row>
    <row r="2422" spans="27:47">
      <c r="AA2422" s="44"/>
      <c r="AB2422" s="44"/>
      <c r="AC2422" s="44"/>
      <c r="AD2422" s="44"/>
      <c r="AE2422" s="44"/>
      <c r="AF2422" s="47"/>
      <c r="AG2422" s="45"/>
      <c r="AN2422" s="44"/>
      <c r="AO2422" s="44"/>
      <c r="AP2422" s="44"/>
      <c r="AQ2422" s="44"/>
      <c r="AR2422" s="44"/>
      <c r="AS2422" s="44"/>
      <c r="AT2422" s="44"/>
      <c r="AU2422" s="44"/>
    </row>
    <row r="2423" spans="27:47">
      <c r="AA2423" s="44"/>
      <c r="AB2423" s="44"/>
      <c r="AC2423" s="44"/>
      <c r="AD2423" s="44"/>
      <c r="AE2423" s="44"/>
      <c r="AF2423" s="47"/>
      <c r="AG2423" s="45"/>
      <c r="AN2423" s="44"/>
      <c r="AO2423" s="44"/>
      <c r="AP2423" s="44"/>
      <c r="AQ2423" s="44"/>
      <c r="AR2423" s="44"/>
      <c r="AS2423" s="44"/>
      <c r="AT2423" s="44"/>
      <c r="AU2423" s="44"/>
    </row>
    <row r="2424" spans="27:47">
      <c r="AA2424" s="44"/>
      <c r="AB2424" s="44"/>
      <c r="AC2424" s="44"/>
      <c r="AD2424" s="44"/>
      <c r="AE2424" s="44"/>
      <c r="AF2424" s="47"/>
      <c r="AG2424" s="45"/>
      <c r="AN2424" s="44"/>
      <c r="AO2424" s="44"/>
      <c r="AP2424" s="44"/>
      <c r="AQ2424" s="44"/>
      <c r="AR2424" s="44"/>
      <c r="AS2424" s="44"/>
      <c r="AT2424" s="44"/>
      <c r="AU2424" s="44"/>
    </row>
    <row r="2425" spans="27:47">
      <c r="AA2425" s="44"/>
      <c r="AB2425" s="44"/>
      <c r="AC2425" s="44"/>
      <c r="AD2425" s="44"/>
      <c r="AE2425" s="44"/>
      <c r="AF2425" s="47"/>
      <c r="AG2425" s="45"/>
      <c r="AN2425" s="44"/>
      <c r="AO2425" s="44"/>
      <c r="AP2425" s="44"/>
      <c r="AQ2425" s="44"/>
      <c r="AR2425" s="44"/>
      <c r="AS2425" s="44"/>
      <c r="AT2425" s="44"/>
      <c r="AU2425" s="44"/>
    </row>
    <row r="2426" spans="27:47">
      <c r="AA2426" s="44"/>
      <c r="AB2426" s="44"/>
      <c r="AC2426" s="44"/>
      <c r="AD2426" s="44"/>
      <c r="AE2426" s="44"/>
      <c r="AF2426" s="47"/>
      <c r="AG2426" s="45"/>
      <c r="AN2426" s="44"/>
      <c r="AO2426" s="44"/>
      <c r="AP2426" s="44"/>
      <c r="AQ2426" s="44"/>
      <c r="AR2426" s="44"/>
      <c r="AS2426" s="44"/>
      <c r="AT2426" s="44"/>
      <c r="AU2426" s="44"/>
    </row>
    <row r="2427" spans="27:47">
      <c r="AA2427" s="44"/>
      <c r="AB2427" s="44"/>
      <c r="AC2427" s="44"/>
      <c r="AD2427" s="44"/>
      <c r="AE2427" s="44"/>
      <c r="AF2427" s="47"/>
      <c r="AG2427" s="45"/>
      <c r="AN2427" s="44"/>
      <c r="AO2427" s="44"/>
      <c r="AP2427" s="44"/>
      <c r="AQ2427" s="44"/>
      <c r="AR2427" s="44"/>
      <c r="AS2427" s="44"/>
      <c r="AT2427" s="44"/>
      <c r="AU2427" s="44"/>
    </row>
    <row r="2428" spans="27:47">
      <c r="AA2428" s="44"/>
      <c r="AB2428" s="44"/>
      <c r="AC2428" s="44"/>
      <c r="AD2428" s="44"/>
      <c r="AE2428" s="44"/>
      <c r="AF2428" s="47"/>
      <c r="AG2428" s="45"/>
      <c r="AN2428" s="44"/>
      <c r="AO2428" s="44"/>
      <c r="AP2428" s="44"/>
      <c r="AQ2428" s="44"/>
      <c r="AR2428" s="44"/>
      <c r="AS2428" s="44"/>
      <c r="AT2428" s="44"/>
      <c r="AU2428" s="44"/>
    </row>
    <row r="2429" spans="27:47">
      <c r="AA2429" s="44"/>
      <c r="AB2429" s="44"/>
      <c r="AC2429" s="44"/>
      <c r="AD2429" s="44"/>
      <c r="AE2429" s="44"/>
      <c r="AF2429" s="47"/>
      <c r="AG2429" s="45"/>
      <c r="AN2429" s="44"/>
      <c r="AO2429" s="44"/>
      <c r="AP2429" s="44"/>
      <c r="AQ2429" s="44"/>
      <c r="AR2429" s="44"/>
      <c r="AS2429" s="44"/>
      <c r="AT2429" s="44"/>
      <c r="AU2429" s="44"/>
    </row>
    <row r="2430" spans="27:47">
      <c r="AA2430" s="44"/>
      <c r="AB2430" s="44"/>
      <c r="AC2430" s="44"/>
      <c r="AD2430" s="44"/>
      <c r="AE2430" s="44"/>
      <c r="AF2430" s="47"/>
      <c r="AG2430" s="45"/>
      <c r="AN2430" s="44"/>
      <c r="AO2430" s="44"/>
      <c r="AP2430" s="44"/>
      <c r="AQ2430" s="44"/>
      <c r="AR2430" s="44"/>
      <c r="AS2430" s="44"/>
      <c r="AT2430" s="44"/>
      <c r="AU2430" s="44"/>
    </row>
    <row r="2431" spans="27:47">
      <c r="AA2431" s="44"/>
      <c r="AB2431" s="44"/>
      <c r="AC2431" s="44"/>
      <c r="AD2431" s="44"/>
      <c r="AE2431" s="44"/>
      <c r="AF2431" s="47"/>
      <c r="AG2431" s="45"/>
      <c r="AN2431" s="44"/>
      <c r="AO2431" s="44"/>
      <c r="AP2431" s="44"/>
      <c r="AQ2431" s="44"/>
      <c r="AR2431" s="44"/>
      <c r="AS2431" s="44"/>
      <c r="AT2431" s="44"/>
      <c r="AU2431" s="44"/>
    </row>
    <row r="2432" spans="27:47">
      <c r="AA2432" s="44"/>
      <c r="AB2432" s="44"/>
      <c r="AC2432" s="44"/>
      <c r="AD2432" s="44"/>
      <c r="AE2432" s="44"/>
      <c r="AF2432" s="47"/>
      <c r="AG2432" s="45"/>
      <c r="AN2432" s="44"/>
      <c r="AO2432" s="44"/>
      <c r="AP2432" s="44"/>
      <c r="AQ2432" s="44"/>
      <c r="AR2432" s="44"/>
      <c r="AS2432" s="44"/>
      <c r="AT2432" s="44"/>
      <c r="AU2432" s="44"/>
    </row>
    <row r="2433" spans="27:47">
      <c r="AA2433" s="44"/>
      <c r="AB2433" s="44"/>
      <c r="AC2433" s="44"/>
      <c r="AD2433" s="44"/>
      <c r="AE2433" s="44"/>
      <c r="AF2433" s="47"/>
      <c r="AG2433" s="45"/>
      <c r="AN2433" s="44"/>
      <c r="AO2433" s="44"/>
      <c r="AP2433" s="44"/>
      <c r="AQ2433" s="44"/>
      <c r="AR2433" s="44"/>
      <c r="AS2433" s="44"/>
      <c r="AT2433" s="44"/>
      <c r="AU2433" s="44"/>
    </row>
    <row r="2434" spans="27:47">
      <c r="AA2434" s="44"/>
      <c r="AB2434" s="44"/>
      <c r="AC2434" s="44"/>
      <c r="AD2434" s="44"/>
      <c r="AE2434" s="44"/>
      <c r="AF2434" s="47"/>
      <c r="AG2434" s="45"/>
      <c r="AN2434" s="44"/>
      <c r="AO2434" s="44"/>
      <c r="AP2434" s="44"/>
      <c r="AQ2434" s="44"/>
      <c r="AR2434" s="44"/>
      <c r="AS2434" s="44"/>
      <c r="AT2434" s="44"/>
      <c r="AU2434" s="44"/>
    </row>
    <row r="2435" spans="27:47">
      <c r="AA2435" s="44"/>
      <c r="AB2435" s="44"/>
      <c r="AC2435" s="44"/>
      <c r="AD2435" s="44"/>
      <c r="AE2435" s="44"/>
      <c r="AF2435" s="47"/>
      <c r="AG2435" s="45"/>
      <c r="AN2435" s="44"/>
      <c r="AO2435" s="44"/>
      <c r="AP2435" s="44"/>
      <c r="AQ2435" s="44"/>
      <c r="AR2435" s="44"/>
      <c r="AS2435" s="44"/>
      <c r="AT2435" s="44"/>
      <c r="AU2435" s="44"/>
    </row>
    <row r="2436" spans="27:47">
      <c r="AA2436" s="44"/>
      <c r="AB2436" s="44"/>
      <c r="AC2436" s="44"/>
      <c r="AD2436" s="44"/>
      <c r="AE2436" s="44"/>
      <c r="AF2436" s="47"/>
      <c r="AG2436" s="45"/>
      <c r="AN2436" s="44"/>
      <c r="AO2436" s="44"/>
      <c r="AP2436" s="44"/>
      <c r="AQ2436" s="44"/>
      <c r="AR2436" s="44"/>
      <c r="AS2436" s="44"/>
      <c r="AT2436" s="44"/>
      <c r="AU2436" s="44"/>
    </row>
    <row r="2437" spans="27:47">
      <c r="AA2437" s="44"/>
      <c r="AB2437" s="44"/>
      <c r="AC2437" s="44"/>
      <c r="AD2437" s="44"/>
      <c r="AE2437" s="44"/>
      <c r="AF2437" s="47"/>
      <c r="AG2437" s="45"/>
      <c r="AN2437" s="44"/>
      <c r="AO2437" s="44"/>
      <c r="AP2437" s="44"/>
      <c r="AQ2437" s="44"/>
      <c r="AR2437" s="44"/>
      <c r="AS2437" s="44"/>
      <c r="AT2437" s="44"/>
      <c r="AU2437" s="44"/>
    </row>
    <row r="2438" spans="27:47">
      <c r="AA2438" s="44"/>
      <c r="AB2438" s="44"/>
      <c r="AC2438" s="44"/>
      <c r="AD2438" s="44"/>
      <c r="AE2438" s="44"/>
      <c r="AF2438" s="47"/>
      <c r="AG2438" s="45"/>
      <c r="AN2438" s="44"/>
      <c r="AO2438" s="44"/>
      <c r="AP2438" s="44"/>
      <c r="AQ2438" s="44"/>
      <c r="AR2438" s="44"/>
      <c r="AS2438" s="44"/>
      <c r="AT2438" s="44"/>
      <c r="AU2438" s="44"/>
    </row>
    <row r="2439" spans="27:47">
      <c r="AA2439" s="44"/>
      <c r="AB2439" s="44"/>
      <c r="AC2439" s="44"/>
      <c r="AD2439" s="44"/>
      <c r="AE2439" s="44"/>
      <c r="AF2439" s="47"/>
      <c r="AG2439" s="45"/>
      <c r="AN2439" s="44"/>
      <c r="AO2439" s="44"/>
      <c r="AP2439" s="44"/>
      <c r="AQ2439" s="44"/>
      <c r="AR2439" s="44"/>
      <c r="AS2439" s="44"/>
      <c r="AT2439" s="44"/>
      <c r="AU2439" s="44"/>
    </row>
    <row r="2440" spans="27:47">
      <c r="AA2440" s="44"/>
      <c r="AB2440" s="44"/>
      <c r="AC2440" s="44"/>
      <c r="AD2440" s="44"/>
      <c r="AE2440" s="44"/>
      <c r="AF2440" s="47"/>
      <c r="AG2440" s="45"/>
      <c r="AN2440" s="44"/>
      <c r="AO2440" s="44"/>
      <c r="AP2440" s="44"/>
      <c r="AQ2440" s="44"/>
      <c r="AR2440" s="44"/>
      <c r="AS2440" s="44"/>
      <c r="AT2440" s="44"/>
      <c r="AU2440" s="44"/>
    </row>
    <row r="2441" spans="27:47">
      <c r="AA2441" s="44"/>
      <c r="AB2441" s="44"/>
      <c r="AC2441" s="44"/>
      <c r="AD2441" s="44"/>
      <c r="AE2441" s="44"/>
      <c r="AF2441" s="47"/>
      <c r="AG2441" s="45"/>
      <c r="AN2441" s="44"/>
      <c r="AO2441" s="44"/>
      <c r="AP2441" s="44"/>
      <c r="AQ2441" s="44"/>
      <c r="AR2441" s="44"/>
      <c r="AS2441" s="44"/>
      <c r="AT2441" s="44"/>
      <c r="AU2441" s="44"/>
    </row>
    <row r="2442" spans="27:47">
      <c r="AA2442" s="44"/>
      <c r="AB2442" s="44"/>
      <c r="AC2442" s="44"/>
      <c r="AD2442" s="44"/>
      <c r="AE2442" s="44"/>
      <c r="AF2442" s="47"/>
      <c r="AG2442" s="45"/>
      <c r="AN2442" s="44"/>
      <c r="AO2442" s="44"/>
      <c r="AP2442" s="44"/>
      <c r="AQ2442" s="44"/>
      <c r="AR2442" s="44"/>
      <c r="AS2442" s="44"/>
      <c r="AT2442" s="44"/>
      <c r="AU2442" s="44"/>
    </row>
    <row r="2443" spans="27:47">
      <c r="AA2443" s="44"/>
      <c r="AB2443" s="44"/>
      <c r="AC2443" s="44"/>
      <c r="AD2443" s="44"/>
      <c r="AE2443" s="44"/>
      <c r="AF2443" s="47"/>
      <c r="AG2443" s="45"/>
      <c r="AN2443" s="44"/>
      <c r="AO2443" s="44"/>
      <c r="AP2443" s="44"/>
      <c r="AQ2443" s="44"/>
      <c r="AR2443" s="44"/>
      <c r="AS2443" s="44"/>
      <c r="AT2443" s="44"/>
      <c r="AU2443" s="44"/>
    </row>
    <row r="2444" spans="27:47">
      <c r="AA2444" s="44"/>
      <c r="AB2444" s="44"/>
      <c r="AC2444" s="44"/>
      <c r="AD2444" s="44"/>
      <c r="AE2444" s="44"/>
      <c r="AF2444" s="47"/>
      <c r="AG2444" s="45"/>
      <c r="AN2444" s="44"/>
      <c r="AO2444" s="44"/>
      <c r="AP2444" s="44"/>
      <c r="AQ2444" s="44"/>
      <c r="AR2444" s="44"/>
      <c r="AS2444" s="44"/>
      <c r="AT2444" s="44"/>
      <c r="AU2444" s="44"/>
    </row>
    <row r="2445" spans="27:47">
      <c r="AA2445" s="44"/>
      <c r="AB2445" s="44"/>
      <c r="AC2445" s="44"/>
      <c r="AD2445" s="44"/>
      <c r="AE2445" s="44"/>
      <c r="AF2445" s="47"/>
      <c r="AG2445" s="45"/>
      <c r="AN2445" s="44"/>
      <c r="AO2445" s="44"/>
      <c r="AP2445" s="44"/>
      <c r="AQ2445" s="44"/>
      <c r="AR2445" s="44"/>
      <c r="AS2445" s="44"/>
      <c r="AT2445" s="44"/>
      <c r="AU2445" s="44"/>
    </row>
    <row r="2446" spans="27:47">
      <c r="AA2446" s="44"/>
      <c r="AB2446" s="44"/>
      <c r="AC2446" s="44"/>
      <c r="AD2446" s="44"/>
      <c r="AE2446" s="44"/>
      <c r="AF2446" s="47"/>
      <c r="AG2446" s="45"/>
      <c r="AN2446" s="44"/>
      <c r="AO2446" s="44"/>
      <c r="AP2446" s="44"/>
      <c r="AQ2446" s="44"/>
      <c r="AR2446" s="44"/>
      <c r="AS2446" s="44"/>
      <c r="AT2446" s="44"/>
      <c r="AU2446" s="44"/>
    </row>
    <row r="2447" spans="27:47">
      <c r="AA2447" s="44"/>
      <c r="AB2447" s="44"/>
      <c r="AC2447" s="44"/>
      <c r="AD2447" s="44"/>
      <c r="AE2447" s="44"/>
      <c r="AF2447" s="47"/>
      <c r="AG2447" s="45"/>
      <c r="AN2447" s="44"/>
      <c r="AO2447" s="44"/>
      <c r="AP2447" s="44"/>
      <c r="AQ2447" s="44"/>
      <c r="AR2447" s="44"/>
      <c r="AS2447" s="44"/>
      <c r="AT2447" s="44"/>
      <c r="AU2447" s="44"/>
    </row>
    <row r="2448" spans="27:47">
      <c r="AA2448" s="44"/>
      <c r="AB2448" s="44"/>
      <c r="AC2448" s="44"/>
      <c r="AD2448" s="44"/>
      <c r="AE2448" s="44"/>
      <c r="AF2448" s="47"/>
      <c r="AG2448" s="45"/>
      <c r="AN2448" s="44"/>
      <c r="AO2448" s="44"/>
      <c r="AP2448" s="44"/>
      <c r="AQ2448" s="44"/>
      <c r="AR2448" s="44"/>
      <c r="AS2448" s="44"/>
      <c r="AT2448" s="44"/>
      <c r="AU2448" s="44"/>
    </row>
    <row r="2449" spans="27:47">
      <c r="AA2449" s="44"/>
      <c r="AB2449" s="44"/>
      <c r="AC2449" s="44"/>
      <c r="AD2449" s="44"/>
      <c r="AE2449" s="44"/>
      <c r="AF2449" s="47"/>
      <c r="AG2449" s="45"/>
      <c r="AN2449" s="44"/>
      <c r="AO2449" s="44"/>
      <c r="AP2449" s="44"/>
      <c r="AQ2449" s="44"/>
      <c r="AR2449" s="44"/>
      <c r="AS2449" s="44"/>
      <c r="AT2449" s="44"/>
      <c r="AU2449" s="44"/>
    </row>
    <row r="2450" spans="27:47">
      <c r="AA2450" s="44"/>
      <c r="AB2450" s="44"/>
      <c r="AC2450" s="44"/>
      <c r="AD2450" s="44"/>
      <c r="AE2450" s="44"/>
      <c r="AF2450" s="47"/>
      <c r="AG2450" s="45"/>
      <c r="AN2450" s="44"/>
      <c r="AO2450" s="44"/>
      <c r="AP2450" s="44"/>
      <c r="AQ2450" s="44"/>
      <c r="AR2450" s="44"/>
      <c r="AS2450" s="44"/>
      <c r="AT2450" s="44"/>
      <c r="AU2450" s="44"/>
    </row>
    <row r="2451" spans="27:47">
      <c r="AA2451" s="44"/>
      <c r="AB2451" s="44"/>
      <c r="AC2451" s="44"/>
      <c r="AD2451" s="44"/>
      <c r="AE2451" s="44"/>
      <c r="AF2451" s="47"/>
      <c r="AG2451" s="45"/>
      <c r="AN2451" s="44"/>
      <c r="AO2451" s="44"/>
      <c r="AP2451" s="44"/>
      <c r="AQ2451" s="44"/>
      <c r="AR2451" s="44"/>
      <c r="AS2451" s="44"/>
      <c r="AT2451" s="44"/>
      <c r="AU2451" s="44"/>
    </row>
    <row r="2452" spans="27:47">
      <c r="AA2452" s="44"/>
      <c r="AB2452" s="44"/>
      <c r="AC2452" s="44"/>
      <c r="AD2452" s="44"/>
      <c r="AE2452" s="44"/>
      <c r="AF2452" s="47"/>
      <c r="AG2452" s="45"/>
      <c r="AN2452" s="44"/>
      <c r="AO2452" s="44"/>
      <c r="AP2452" s="44"/>
      <c r="AQ2452" s="44"/>
      <c r="AR2452" s="44"/>
      <c r="AS2452" s="44"/>
      <c r="AT2452" s="44"/>
      <c r="AU2452" s="44"/>
    </row>
    <row r="2453" spans="27:47">
      <c r="AA2453" s="44"/>
      <c r="AB2453" s="44"/>
      <c r="AC2453" s="44"/>
      <c r="AD2453" s="44"/>
      <c r="AE2453" s="44"/>
      <c r="AF2453" s="47"/>
      <c r="AG2453" s="45"/>
      <c r="AN2453" s="44"/>
      <c r="AO2453" s="44"/>
      <c r="AP2453" s="44"/>
      <c r="AQ2453" s="44"/>
      <c r="AR2453" s="44"/>
      <c r="AS2453" s="44"/>
      <c r="AT2453" s="44"/>
      <c r="AU2453" s="44"/>
    </row>
    <row r="2454" spans="27:47">
      <c r="AA2454" s="44"/>
      <c r="AB2454" s="44"/>
      <c r="AC2454" s="44"/>
      <c r="AD2454" s="44"/>
      <c r="AE2454" s="44"/>
      <c r="AF2454" s="47"/>
      <c r="AG2454" s="45"/>
      <c r="AN2454" s="44"/>
      <c r="AO2454" s="44"/>
      <c r="AP2454" s="44"/>
      <c r="AQ2454" s="44"/>
      <c r="AR2454" s="44"/>
      <c r="AS2454" s="44"/>
      <c r="AT2454" s="44"/>
      <c r="AU2454" s="44"/>
    </row>
    <row r="2455" spans="27:47">
      <c r="AA2455" s="44"/>
      <c r="AB2455" s="44"/>
      <c r="AC2455" s="44"/>
      <c r="AD2455" s="44"/>
      <c r="AE2455" s="44"/>
      <c r="AF2455" s="47"/>
      <c r="AG2455" s="45"/>
      <c r="AN2455" s="44"/>
      <c r="AO2455" s="44"/>
      <c r="AP2455" s="44"/>
      <c r="AQ2455" s="44"/>
      <c r="AR2455" s="44"/>
      <c r="AS2455" s="44"/>
      <c r="AT2455" s="44"/>
      <c r="AU2455" s="44"/>
    </row>
    <row r="2456" spans="27:47">
      <c r="AA2456" s="44"/>
      <c r="AB2456" s="44"/>
      <c r="AC2456" s="44"/>
      <c r="AD2456" s="44"/>
      <c r="AE2456" s="44"/>
      <c r="AF2456" s="47"/>
      <c r="AG2456" s="45"/>
      <c r="AN2456" s="44"/>
      <c r="AO2456" s="44"/>
      <c r="AP2456" s="44"/>
      <c r="AQ2456" s="44"/>
      <c r="AR2456" s="44"/>
      <c r="AS2456" s="44"/>
      <c r="AT2456" s="44"/>
      <c r="AU2456" s="44"/>
    </row>
    <row r="2457" spans="27:47">
      <c r="AA2457" s="44"/>
      <c r="AB2457" s="44"/>
      <c r="AC2457" s="44"/>
      <c r="AD2457" s="44"/>
      <c r="AE2457" s="44"/>
      <c r="AF2457" s="47"/>
      <c r="AG2457" s="45"/>
      <c r="AN2457" s="44"/>
      <c r="AO2457" s="44"/>
      <c r="AP2457" s="44"/>
      <c r="AQ2457" s="44"/>
      <c r="AR2457" s="44"/>
      <c r="AS2457" s="44"/>
      <c r="AT2457" s="44"/>
      <c r="AU2457" s="44"/>
    </row>
    <row r="2458" spans="27:47">
      <c r="AA2458" s="44"/>
      <c r="AB2458" s="44"/>
      <c r="AC2458" s="44"/>
      <c r="AD2458" s="44"/>
      <c r="AE2458" s="44"/>
      <c r="AF2458" s="47"/>
      <c r="AG2458" s="45"/>
      <c r="AN2458" s="44"/>
      <c r="AO2458" s="44"/>
      <c r="AP2458" s="44"/>
      <c r="AQ2458" s="44"/>
      <c r="AR2458" s="44"/>
      <c r="AS2458" s="44"/>
      <c r="AT2458" s="44"/>
      <c r="AU2458" s="44"/>
    </row>
    <row r="2459" spans="27:47">
      <c r="AA2459" s="44"/>
      <c r="AB2459" s="44"/>
      <c r="AC2459" s="44"/>
      <c r="AD2459" s="44"/>
      <c r="AE2459" s="44"/>
      <c r="AF2459" s="47"/>
      <c r="AG2459" s="45"/>
      <c r="AN2459" s="44"/>
      <c r="AO2459" s="44"/>
      <c r="AP2459" s="44"/>
      <c r="AQ2459" s="44"/>
      <c r="AR2459" s="44"/>
      <c r="AS2459" s="44"/>
      <c r="AT2459" s="44"/>
      <c r="AU2459" s="44"/>
    </row>
    <row r="2460" spans="27:47">
      <c r="AA2460" s="44"/>
      <c r="AB2460" s="44"/>
      <c r="AC2460" s="44"/>
      <c r="AD2460" s="44"/>
      <c r="AE2460" s="44"/>
      <c r="AF2460" s="47"/>
      <c r="AG2460" s="45"/>
      <c r="AN2460" s="44"/>
      <c r="AO2460" s="44"/>
      <c r="AP2460" s="44"/>
      <c r="AQ2460" s="44"/>
      <c r="AR2460" s="44"/>
      <c r="AS2460" s="44"/>
      <c r="AT2460" s="44"/>
      <c r="AU2460" s="44"/>
    </row>
    <row r="2461" spans="27:47">
      <c r="AA2461" s="44"/>
      <c r="AB2461" s="44"/>
      <c r="AC2461" s="44"/>
      <c r="AD2461" s="44"/>
      <c r="AE2461" s="44"/>
      <c r="AF2461" s="47"/>
      <c r="AG2461" s="45"/>
      <c r="AN2461" s="44"/>
      <c r="AO2461" s="44"/>
      <c r="AP2461" s="44"/>
      <c r="AQ2461" s="44"/>
      <c r="AR2461" s="44"/>
      <c r="AS2461" s="44"/>
      <c r="AT2461" s="44"/>
      <c r="AU2461" s="44"/>
    </row>
    <row r="2462" spans="27:47">
      <c r="AA2462" s="44"/>
      <c r="AB2462" s="44"/>
      <c r="AC2462" s="44"/>
      <c r="AD2462" s="44"/>
      <c r="AE2462" s="44"/>
      <c r="AF2462" s="47"/>
      <c r="AG2462" s="45"/>
      <c r="AN2462" s="44"/>
      <c r="AO2462" s="44"/>
      <c r="AP2462" s="44"/>
      <c r="AQ2462" s="44"/>
      <c r="AR2462" s="44"/>
      <c r="AS2462" s="44"/>
      <c r="AT2462" s="44"/>
      <c r="AU2462" s="44"/>
    </row>
    <row r="2463" spans="27:47">
      <c r="AA2463" s="44"/>
      <c r="AB2463" s="44"/>
      <c r="AC2463" s="44"/>
      <c r="AD2463" s="44"/>
      <c r="AE2463" s="44"/>
      <c r="AF2463" s="47"/>
      <c r="AG2463" s="45"/>
      <c r="AN2463" s="44"/>
      <c r="AO2463" s="44"/>
      <c r="AP2463" s="44"/>
      <c r="AQ2463" s="44"/>
      <c r="AR2463" s="44"/>
      <c r="AS2463" s="44"/>
      <c r="AT2463" s="44"/>
      <c r="AU2463" s="44"/>
    </row>
    <row r="2464" spans="27:47">
      <c r="AA2464" s="44"/>
      <c r="AB2464" s="44"/>
      <c r="AC2464" s="44"/>
      <c r="AD2464" s="44"/>
      <c r="AE2464" s="44"/>
      <c r="AF2464" s="47"/>
      <c r="AG2464" s="45"/>
      <c r="AN2464" s="44"/>
      <c r="AO2464" s="44"/>
      <c r="AP2464" s="44"/>
      <c r="AQ2464" s="44"/>
      <c r="AR2464" s="44"/>
      <c r="AS2464" s="44"/>
      <c r="AT2464" s="44"/>
      <c r="AU2464" s="44"/>
    </row>
    <row r="2465" spans="27:47">
      <c r="AA2465" s="44"/>
      <c r="AB2465" s="44"/>
      <c r="AC2465" s="44"/>
      <c r="AD2465" s="44"/>
      <c r="AE2465" s="44"/>
      <c r="AF2465" s="47"/>
      <c r="AG2465" s="45"/>
      <c r="AN2465" s="44"/>
      <c r="AO2465" s="44"/>
      <c r="AP2465" s="44"/>
      <c r="AQ2465" s="44"/>
      <c r="AR2465" s="44"/>
      <c r="AS2465" s="44"/>
      <c r="AT2465" s="44"/>
      <c r="AU2465" s="44"/>
    </row>
    <row r="2466" spans="27:47">
      <c r="AA2466" s="44"/>
      <c r="AB2466" s="44"/>
      <c r="AC2466" s="44"/>
      <c r="AD2466" s="44"/>
      <c r="AE2466" s="44"/>
      <c r="AF2466" s="47"/>
      <c r="AG2466" s="45"/>
      <c r="AN2466" s="44"/>
      <c r="AO2466" s="44"/>
      <c r="AP2466" s="44"/>
      <c r="AQ2466" s="44"/>
      <c r="AR2466" s="44"/>
      <c r="AS2466" s="44"/>
      <c r="AT2466" s="44"/>
      <c r="AU2466" s="44"/>
    </row>
    <row r="2467" spans="27:47">
      <c r="AA2467" s="44"/>
      <c r="AB2467" s="44"/>
      <c r="AC2467" s="44"/>
      <c r="AD2467" s="44"/>
      <c r="AE2467" s="44"/>
      <c r="AF2467" s="47"/>
      <c r="AG2467" s="45"/>
      <c r="AN2467" s="44"/>
      <c r="AO2467" s="44"/>
      <c r="AP2467" s="44"/>
      <c r="AQ2467" s="44"/>
      <c r="AR2467" s="44"/>
      <c r="AS2467" s="44"/>
      <c r="AT2467" s="44"/>
      <c r="AU2467" s="44"/>
    </row>
    <row r="2468" spans="27:47">
      <c r="AA2468" s="44"/>
      <c r="AB2468" s="44"/>
      <c r="AC2468" s="44"/>
      <c r="AD2468" s="44"/>
      <c r="AE2468" s="44"/>
      <c r="AF2468" s="47"/>
      <c r="AG2468" s="45"/>
      <c r="AN2468" s="44"/>
      <c r="AO2468" s="44"/>
      <c r="AP2468" s="44"/>
      <c r="AQ2468" s="44"/>
      <c r="AR2468" s="44"/>
      <c r="AS2468" s="44"/>
      <c r="AT2468" s="44"/>
      <c r="AU2468" s="44"/>
    </row>
    <row r="2469" spans="27:47">
      <c r="AA2469" s="44"/>
      <c r="AB2469" s="44"/>
      <c r="AC2469" s="44"/>
      <c r="AD2469" s="44"/>
      <c r="AE2469" s="44"/>
      <c r="AF2469" s="47"/>
      <c r="AG2469" s="45"/>
      <c r="AN2469" s="44"/>
      <c r="AO2469" s="44"/>
      <c r="AP2469" s="44"/>
      <c r="AQ2469" s="44"/>
      <c r="AR2469" s="44"/>
      <c r="AS2469" s="44"/>
      <c r="AT2469" s="44"/>
      <c r="AU2469" s="44"/>
    </row>
    <row r="2470" spans="27:47">
      <c r="AA2470" s="44"/>
      <c r="AB2470" s="44"/>
      <c r="AC2470" s="44"/>
      <c r="AD2470" s="44"/>
      <c r="AE2470" s="44"/>
      <c r="AF2470" s="47"/>
      <c r="AG2470" s="45"/>
      <c r="AN2470" s="44"/>
      <c r="AO2470" s="44"/>
      <c r="AP2470" s="44"/>
      <c r="AQ2470" s="44"/>
      <c r="AR2470" s="44"/>
      <c r="AS2470" s="44"/>
      <c r="AT2470" s="44"/>
      <c r="AU2470" s="44"/>
    </row>
    <row r="2471" spans="27:47">
      <c r="AA2471" s="44"/>
      <c r="AB2471" s="44"/>
      <c r="AC2471" s="44"/>
      <c r="AD2471" s="44"/>
      <c r="AE2471" s="44"/>
      <c r="AF2471" s="47"/>
      <c r="AG2471" s="45"/>
      <c r="AN2471" s="44"/>
      <c r="AO2471" s="44"/>
      <c r="AP2471" s="44"/>
      <c r="AQ2471" s="44"/>
      <c r="AR2471" s="44"/>
      <c r="AS2471" s="44"/>
      <c r="AT2471" s="44"/>
      <c r="AU2471" s="44"/>
    </row>
    <row r="2472" spans="27:47">
      <c r="AA2472" s="44"/>
      <c r="AB2472" s="44"/>
      <c r="AC2472" s="44"/>
      <c r="AD2472" s="44"/>
      <c r="AE2472" s="44"/>
      <c r="AF2472" s="47"/>
      <c r="AG2472" s="45"/>
      <c r="AN2472" s="44"/>
      <c r="AO2472" s="44"/>
      <c r="AP2472" s="44"/>
      <c r="AQ2472" s="44"/>
      <c r="AR2472" s="44"/>
      <c r="AS2472" s="44"/>
      <c r="AT2472" s="44"/>
      <c r="AU2472" s="44"/>
    </row>
    <row r="2473" spans="27:47">
      <c r="AA2473" s="44"/>
      <c r="AB2473" s="44"/>
      <c r="AC2473" s="44"/>
      <c r="AD2473" s="44"/>
      <c r="AE2473" s="44"/>
      <c r="AF2473" s="47"/>
      <c r="AG2473" s="45"/>
      <c r="AN2473" s="44"/>
      <c r="AO2473" s="44"/>
      <c r="AP2473" s="44"/>
      <c r="AQ2473" s="44"/>
      <c r="AR2473" s="44"/>
      <c r="AS2473" s="44"/>
      <c r="AT2473" s="44"/>
      <c r="AU2473" s="44"/>
    </row>
    <row r="2474" spans="27:47">
      <c r="AA2474" s="44"/>
      <c r="AB2474" s="44"/>
      <c r="AC2474" s="44"/>
      <c r="AD2474" s="44"/>
      <c r="AE2474" s="44"/>
      <c r="AF2474" s="47"/>
      <c r="AG2474" s="45"/>
      <c r="AN2474" s="44"/>
      <c r="AO2474" s="44"/>
      <c r="AP2474" s="44"/>
      <c r="AQ2474" s="44"/>
      <c r="AR2474" s="44"/>
      <c r="AS2474" s="44"/>
      <c r="AT2474" s="44"/>
      <c r="AU2474" s="44"/>
    </row>
    <row r="2475" spans="27:47">
      <c r="AA2475" s="44"/>
      <c r="AB2475" s="44"/>
      <c r="AC2475" s="44"/>
      <c r="AD2475" s="44"/>
      <c r="AE2475" s="44"/>
      <c r="AF2475" s="47"/>
      <c r="AG2475" s="45"/>
      <c r="AN2475" s="44"/>
      <c r="AO2475" s="44"/>
      <c r="AP2475" s="44"/>
      <c r="AQ2475" s="44"/>
      <c r="AR2475" s="44"/>
      <c r="AS2475" s="44"/>
      <c r="AT2475" s="44"/>
      <c r="AU2475" s="44"/>
    </row>
    <row r="2476" spans="27:47">
      <c r="AA2476" s="44"/>
      <c r="AB2476" s="44"/>
      <c r="AC2476" s="44"/>
      <c r="AD2476" s="44"/>
      <c r="AE2476" s="44"/>
      <c r="AF2476" s="47"/>
      <c r="AG2476" s="45"/>
      <c r="AN2476" s="44"/>
      <c r="AO2476" s="44"/>
      <c r="AP2476" s="44"/>
      <c r="AQ2476" s="44"/>
      <c r="AR2476" s="44"/>
      <c r="AS2476" s="44"/>
      <c r="AT2476" s="44"/>
      <c r="AU2476" s="44"/>
    </row>
    <row r="2477" spans="27:47">
      <c r="AA2477" s="44"/>
      <c r="AB2477" s="44"/>
      <c r="AC2477" s="44"/>
      <c r="AD2477" s="44"/>
      <c r="AE2477" s="44"/>
      <c r="AF2477" s="47"/>
      <c r="AG2477" s="45"/>
      <c r="AN2477" s="44"/>
      <c r="AO2477" s="44"/>
      <c r="AP2477" s="44"/>
      <c r="AQ2477" s="44"/>
      <c r="AR2477" s="44"/>
      <c r="AS2477" s="44"/>
      <c r="AT2477" s="44"/>
      <c r="AU2477" s="44"/>
    </row>
    <row r="2478" spans="27:47">
      <c r="AA2478" s="44"/>
      <c r="AB2478" s="44"/>
      <c r="AC2478" s="44"/>
      <c r="AD2478" s="44"/>
      <c r="AE2478" s="44"/>
      <c r="AF2478" s="47"/>
      <c r="AG2478" s="45"/>
      <c r="AN2478" s="44"/>
      <c r="AO2478" s="44"/>
      <c r="AP2478" s="44"/>
      <c r="AQ2478" s="44"/>
      <c r="AR2478" s="44"/>
      <c r="AS2478" s="44"/>
      <c r="AT2478" s="44"/>
      <c r="AU2478" s="44"/>
    </row>
    <row r="2479" spans="27:47">
      <c r="AA2479" s="44"/>
      <c r="AB2479" s="44"/>
      <c r="AC2479" s="44"/>
      <c r="AD2479" s="44"/>
      <c r="AE2479" s="44"/>
      <c r="AF2479" s="47"/>
      <c r="AG2479" s="45"/>
      <c r="AN2479" s="44"/>
      <c r="AO2479" s="44"/>
      <c r="AP2479" s="44"/>
      <c r="AQ2479" s="44"/>
      <c r="AR2479" s="44"/>
      <c r="AS2479" s="44"/>
      <c r="AT2479" s="44"/>
      <c r="AU2479" s="44"/>
    </row>
    <row r="2480" spans="27:47">
      <c r="AA2480" s="44"/>
      <c r="AB2480" s="44"/>
      <c r="AC2480" s="44"/>
      <c r="AD2480" s="44"/>
      <c r="AE2480" s="44"/>
      <c r="AF2480" s="47"/>
      <c r="AG2480" s="45"/>
      <c r="AN2480" s="44"/>
      <c r="AO2480" s="44"/>
      <c r="AP2480" s="44"/>
      <c r="AQ2480" s="44"/>
      <c r="AR2480" s="44"/>
      <c r="AS2480" s="44"/>
      <c r="AT2480" s="44"/>
      <c r="AU2480" s="44"/>
    </row>
    <row r="2481" spans="27:47">
      <c r="AA2481" s="44"/>
      <c r="AB2481" s="44"/>
      <c r="AC2481" s="44"/>
      <c r="AD2481" s="44"/>
      <c r="AE2481" s="44"/>
      <c r="AF2481" s="47"/>
      <c r="AG2481" s="45"/>
      <c r="AN2481" s="44"/>
      <c r="AO2481" s="44"/>
      <c r="AP2481" s="44"/>
      <c r="AQ2481" s="44"/>
      <c r="AR2481" s="44"/>
      <c r="AS2481" s="44"/>
      <c r="AT2481" s="44"/>
      <c r="AU2481" s="44"/>
    </row>
    <row r="2482" spans="27:47">
      <c r="AA2482" s="44"/>
      <c r="AB2482" s="44"/>
      <c r="AC2482" s="44"/>
      <c r="AD2482" s="44"/>
      <c r="AE2482" s="44"/>
      <c r="AF2482" s="47"/>
      <c r="AG2482" s="45"/>
      <c r="AN2482" s="44"/>
      <c r="AO2482" s="44"/>
      <c r="AP2482" s="44"/>
      <c r="AQ2482" s="44"/>
      <c r="AR2482" s="44"/>
      <c r="AS2482" s="44"/>
      <c r="AT2482" s="44"/>
      <c r="AU2482" s="44"/>
    </row>
    <row r="2483" spans="27:47">
      <c r="AA2483" s="44"/>
      <c r="AB2483" s="44"/>
      <c r="AC2483" s="44"/>
      <c r="AD2483" s="44"/>
      <c r="AE2483" s="44"/>
      <c r="AF2483" s="47"/>
      <c r="AG2483" s="45"/>
      <c r="AN2483" s="44"/>
      <c r="AO2483" s="44"/>
      <c r="AP2483" s="44"/>
      <c r="AQ2483" s="44"/>
      <c r="AR2483" s="44"/>
      <c r="AS2483" s="44"/>
      <c r="AT2483" s="44"/>
      <c r="AU2483" s="44"/>
    </row>
    <row r="2484" spans="27:47">
      <c r="AA2484" s="44"/>
      <c r="AB2484" s="44"/>
      <c r="AC2484" s="44"/>
      <c r="AD2484" s="44"/>
      <c r="AE2484" s="44"/>
      <c r="AF2484" s="47"/>
      <c r="AG2484" s="45"/>
      <c r="AN2484" s="44"/>
      <c r="AO2484" s="44"/>
      <c r="AP2484" s="44"/>
      <c r="AQ2484" s="44"/>
      <c r="AR2484" s="44"/>
      <c r="AS2484" s="44"/>
      <c r="AT2484" s="44"/>
      <c r="AU2484" s="44"/>
    </row>
    <row r="2485" spans="27:47">
      <c r="AA2485" s="44"/>
      <c r="AB2485" s="44"/>
      <c r="AC2485" s="44"/>
      <c r="AD2485" s="44"/>
      <c r="AE2485" s="44"/>
      <c r="AF2485" s="47"/>
      <c r="AG2485" s="45"/>
      <c r="AN2485" s="44"/>
      <c r="AO2485" s="44"/>
      <c r="AP2485" s="44"/>
      <c r="AQ2485" s="44"/>
      <c r="AR2485" s="44"/>
      <c r="AS2485" s="44"/>
      <c r="AT2485" s="44"/>
      <c r="AU2485" s="44"/>
    </row>
    <row r="2486" spans="27:47">
      <c r="AA2486" s="44"/>
      <c r="AB2486" s="44"/>
      <c r="AC2486" s="44"/>
      <c r="AD2486" s="44"/>
      <c r="AE2486" s="44"/>
      <c r="AF2486" s="47"/>
      <c r="AG2486" s="45"/>
      <c r="AN2486" s="44"/>
      <c r="AO2486" s="44"/>
      <c r="AP2486" s="44"/>
      <c r="AQ2486" s="44"/>
      <c r="AR2486" s="44"/>
      <c r="AS2486" s="44"/>
      <c r="AT2486" s="44"/>
      <c r="AU2486" s="44"/>
    </row>
    <row r="2487" spans="27:47">
      <c r="AA2487" s="44"/>
      <c r="AB2487" s="44"/>
      <c r="AC2487" s="44"/>
      <c r="AD2487" s="44"/>
      <c r="AE2487" s="44"/>
      <c r="AF2487" s="47"/>
      <c r="AG2487" s="45"/>
      <c r="AN2487" s="44"/>
      <c r="AO2487" s="44"/>
      <c r="AP2487" s="44"/>
      <c r="AQ2487" s="44"/>
      <c r="AR2487" s="44"/>
      <c r="AS2487" s="44"/>
      <c r="AT2487" s="44"/>
      <c r="AU2487" s="44"/>
    </row>
    <row r="2488" spans="27:47">
      <c r="AA2488" s="44"/>
      <c r="AB2488" s="44"/>
      <c r="AC2488" s="44"/>
      <c r="AD2488" s="44"/>
      <c r="AE2488" s="44"/>
      <c r="AF2488" s="47"/>
      <c r="AG2488" s="45"/>
      <c r="AN2488" s="44"/>
      <c r="AO2488" s="44"/>
      <c r="AP2488" s="44"/>
      <c r="AQ2488" s="44"/>
      <c r="AR2488" s="44"/>
      <c r="AS2488" s="44"/>
      <c r="AT2488" s="44"/>
      <c r="AU2488" s="44"/>
    </row>
    <row r="2489" spans="27:47">
      <c r="AA2489" s="44"/>
      <c r="AB2489" s="44"/>
      <c r="AC2489" s="44"/>
      <c r="AD2489" s="44"/>
      <c r="AE2489" s="44"/>
      <c r="AF2489" s="47"/>
      <c r="AG2489" s="45"/>
      <c r="AN2489" s="44"/>
      <c r="AO2489" s="44"/>
      <c r="AP2489" s="44"/>
      <c r="AQ2489" s="44"/>
      <c r="AR2489" s="44"/>
      <c r="AS2489" s="44"/>
      <c r="AT2489" s="44"/>
      <c r="AU2489" s="44"/>
    </row>
    <row r="2490" spans="27:47">
      <c r="AA2490" s="44"/>
      <c r="AB2490" s="44"/>
      <c r="AC2490" s="44"/>
      <c r="AD2490" s="44"/>
      <c r="AE2490" s="44"/>
      <c r="AF2490" s="47"/>
      <c r="AG2490" s="45"/>
      <c r="AN2490" s="44"/>
      <c r="AO2490" s="44"/>
      <c r="AP2490" s="44"/>
      <c r="AQ2490" s="44"/>
      <c r="AR2490" s="44"/>
      <c r="AS2490" s="44"/>
      <c r="AT2490" s="44"/>
      <c r="AU2490" s="44"/>
    </row>
    <row r="2491" spans="27:47">
      <c r="AA2491" s="44"/>
      <c r="AB2491" s="44"/>
      <c r="AC2491" s="44"/>
      <c r="AD2491" s="44"/>
      <c r="AE2491" s="44"/>
      <c r="AF2491" s="47"/>
      <c r="AG2491" s="45"/>
      <c r="AN2491" s="44"/>
      <c r="AO2491" s="44"/>
      <c r="AP2491" s="44"/>
      <c r="AQ2491" s="44"/>
      <c r="AR2491" s="44"/>
      <c r="AS2491" s="44"/>
      <c r="AT2491" s="44"/>
      <c r="AU2491" s="44"/>
    </row>
    <row r="2492" spans="27:47">
      <c r="AA2492" s="44"/>
      <c r="AB2492" s="44"/>
      <c r="AC2492" s="44"/>
      <c r="AD2492" s="44"/>
      <c r="AE2492" s="44"/>
      <c r="AF2492" s="47"/>
      <c r="AG2492" s="45"/>
      <c r="AN2492" s="44"/>
      <c r="AO2492" s="44"/>
      <c r="AP2492" s="44"/>
      <c r="AQ2492" s="44"/>
      <c r="AR2492" s="44"/>
      <c r="AS2492" s="44"/>
      <c r="AT2492" s="44"/>
      <c r="AU2492" s="44"/>
    </row>
    <row r="2493" spans="27:47">
      <c r="AA2493" s="44"/>
      <c r="AB2493" s="44"/>
      <c r="AC2493" s="44"/>
      <c r="AD2493" s="44"/>
      <c r="AE2493" s="44"/>
      <c r="AF2493" s="47"/>
      <c r="AG2493" s="45"/>
      <c r="AN2493" s="44"/>
      <c r="AO2493" s="44"/>
      <c r="AP2493" s="44"/>
      <c r="AQ2493" s="44"/>
      <c r="AR2493" s="44"/>
      <c r="AS2493" s="44"/>
      <c r="AT2493" s="44"/>
      <c r="AU2493" s="44"/>
    </row>
    <row r="2494" spans="27:47">
      <c r="AA2494" s="44"/>
      <c r="AB2494" s="44"/>
      <c r="AC2494" s="44"/>
      <c r="AD2494" s="44"/>
      <c r="AE2494" s="44"/>
      <c r="AF2494" s="47"/>
      <c r="AG2494" s="45"/>
      <c r="AN2494" s="44"/>
      <c r="AO2494" s="44"/>
      <c r="AP2494" s="44"/>
      <c r="AQ2494" s="44"/>
      <c r="AR2494" s="44"/>
      <c r="AS2494" s="44"/>
      <c r="AT2494" s="44"/>
      <c r="AU2494" s="44"/>
    </row>
    <row r="2495" spans="27:47">
      <c r="AA2495" s="44"/>
      <c r="AB2495" s="44"/>
      <c r="AC2495" s="44"/>
      <c r="AD2495" s="44"/>
      <c r="AE2495" s="44"/>
      <c r="AF2495" s="47"/>
      <c r="AG2495" s="45"/>
      <c r="AN2495" s="44"/>
      <c r="AO2495" s="44"/>
      <c r="AP2495" s="44"/>
      <c r="AQ2495" s="44"/>
      <c r="AR2495" s="44"/>
      <c r="AS2495" s="44"/>
      <c r="AT2495" s="44"/>
      <c r="AU2495" s="44"/>
    </row>
    <row r="2496" spans="27:47">
      <c r="AA2496" s="44"/>
      <c r="AB2496" s="44"/>
      <c r="AC2496" s="44"/>
      <c r="AD2496" s="44"/>
      <c r="AE2496" s="44"/>
      <c r="AF2496" s="47"/>
      <c r="AG2496" s="45"/>
      <c r="AN2496" s="44"/>
      <c r="AO2496" s="44"/>
      <c r="AP2496" s="44"/>
      <c r="AQ2496" s="44"/>
      <c r="AR2496" s="44"/>
      <c r="AS2496" s="44"/>
      <c r="AT2496" s="44"/>
      <c r="AU2496" s="44"/>
    </row>
    <row r="2497" spans="27:47">
      <c r="AA2497" s="44"/>
      <c r="AB2497" s="44"/>
      <c r="AC2497" s="44"/>
      <c r="AD2497" s="44"/>
      <c r="AE2497" s="44"/>
      <c r="AF2497" s="47"/>
      <c r="AG2497" s="45"/>
      <c r="AN2497" s="44"/>
      <c r="AO2497" s="44"/>
      <c r="AP2497" s="44"/>
      <c r="AQ2497" s="44"/>
      <c r="AR2497" s="44"/>
      <c r="AS2497" s="44"/>
      <c r="AT2497" s="44"/>
      <c r="AU2497" s="44"/>
    </row>
    <row r="2498" spans="27:47">
      <c r="AA2498" s="44"/>
      <c r="AB2498" s="44"/>
      <c r="AC2498" s="44"/>
      <c r="AD2498" s="44"/>
      <c r="AE2498" s="44"/>
      <c r="AF2498" s="47"/>
      <c r="AG2498" s="45"/>
      <c r="AN2498" s="44"/>
      <c r="AO2498" s="44"/>
      <c r="AP2498" s="44"/>
      <c r="AQ2498" s="44"/>
      <c r="AR2498" s="44"/>
      <c r="AS2498" s="44"/>
      <c r="AT2498" s="44"/>
      <c r="AU2498" s="44"/>
    </row>
    <row r="2499" spans="27:47">
      <c r="AA2499" s="44"/>
      <c r="AB2499" s="44"/>
      <c r="AC2499" s="44"/>
      <c r="AD2499" s="44"/>
      <c r="AE2499" s="44"/>
      <c r="AF2499" s="47"/>
      <c r="AG2499" s="45"/>
      <c r="AN2499" s="44"/>
      <c r="AO2499" s="44"/>
      <c r="AP2499" s="44"/>
      <c r="AQ2499" s="44"/>
      <c r="AR2499" s="44"/>
      <c r="AS2499" s="44"/>
      <c r="AT2499" s="44"/>
      <c r="AU2499" s="44"/>
    </row>
    <row r="2500" spans="27:47">
      <c r="AA2500" s="44"/>
      <c r="AB2500" s="44"/>
      <c r="AC2500" s="44"/>
      <c r="AD2500" s="44"/>
      <c r="AE2500" s="44"/>
      <c r="AF2500" s="47"/>
      <c r="AG2500" s="45"/>
      <c r="AN2500" s="44"/>
      <c r="AO2500" s="44"/>
      <c r="AP2500" s="44"/>
      <c r="AQ2500" s="44"/>
      <c r="AR2500" s="44"/>
      <c r="AS2500" s="44"/>
      <c r="AT2500" s="44"/>
      <c r="AU2500" s="44"/>
    </row>
    <row r="2501" spans="27:47">
      <c r="AA2501" s="44"/>
      <c r="AB2501" s="44"/>
      <c r="AC2501" s="44"/>
      <c r="AD2501" s="44"/>
      <c r="AE2501" s="44"/>
      <c r="AF2501" s="47"/>
      <c r="AG2501" s="45"/>
      <c r="AN2501" s="44"/>
      <c r="AO2501" s="44"/>
      <c r="AP2501" s="44"/>
      <c r="AQ2501" s="44"/>
      <c r="AR2501" s="44"/>
      <c r="AS2501" s="44"/>
      <c r="AT2501" s="44"/>
      <c r="AU2501" s="44"/>
    </row>
    <row r="2502" spans="27:47">
      <c r="AA2502" s="44"/>
      <c r="AB2502" s="44"/>
      <c r="AC2502" s="44"/>
      <c r="AD2502" s="44"/>
      <c r="AE2502" s="44"/>
      <c r="AF2502" s="47"/>
      <c r="AG2502" s="45"/>
      <c r="AN2502" s="44"/>
      <c r="AO2502" s="44"/>
      <c r="AP2502" s="44"/>
      <c r="AQ2502" s="44"/>
      <c r="AR2502" s="44"/>
      <c r="AS2502" s="44"/>
      <c r="AT2502" s="44"/>
      <c r="AU2502" s="44"/>
    </row>
    <row r="2503" spans="27:47">
      <c r="AA2503" s="44"/>
      <c r="AB2503" s="44"/>
      <c r="AC2503" s="44"/>
      <c r="AD2503" s="44"/>
      <c r="AE2503" s="44"/>
      <c r="AF2503" s="47"/>
      <c r="AG2503" s="45"/>
      <c r="AN2503" s="44"/>
      <c r="AO2503" s="44"/>
      <c r="AP2503" s="44"/>
      <c r="AQ2503" s="44"/>
      <c r="AR2503" s="44"/>
      <c r="AS2503" s="44"/>
      <c r="AT2503" s="44"/>
      <c r="AU2503" s="44"/>
    </row>
    <row r="2504" spans="27:47">
      <c r="AA2504" s="44"/>
      <c r="AB2504" s="44"/>
      <c r="AC2504" s="44"/>
      <c r="AD2504" s="44"/>
      <c r="AE2504" s="44"/>
      <c r="AF2504" s="47"/>
      <c r="AG2504" s="45"/>
      <c r="AN2504" s="44"/>
      <c r="AO2504" s="44"/>
      <c r="AP2504" s="44"/>
      <c r="AQ2504" s="44"/>
      <c r="AR2504" s="44"/>
      <c r="AS2504" s="44"/>
      <c r="AT2504" s="44"/>
      <c r="AU2504" s="44"/>
    </row>
    <row r="2505" spans="27:47">
      <c r="AA2505" s="44"/>
      <c r="AB2505" s="44"/>
      <c r="AC2505" s="44"/>
      <c r="AD2505" s="44"/>
      <c r="AE2505" s="44"/>
      <c r="AF2505" s="47"/>
      <c r="AG2505" s="45"/>
      <c r="AN2505" s="44"/>
      <c r="AO2505" s="44"/>
      <c r="AP2505" s="44"/>
      <c r="AQ2505" s="44"/>
      <c r="AR2505" s="44"/>
      <c r="AS2505" s="44"/>
      <c r="AT2505" s="44"/>
      <c r="AU2505" s="44"/>
    </row>
    <row r="2506" spans="27:47">
      <c r="AA2506" s="44"/>
      <c r="AB2506" s="44"/>
      <c r="AC2506" s="44"/>
      <c r="AD2506" s="44"/>
      <c r="AE2506" s="44"/>
      <c r="AF2506" s="47"/>
      <c r="AG2506" s="45"/>
      <c r="AN2506" s="44"/>
      <c r="AO2506" s="44"/>
      <c r="AP2506" s="44"/>
      <c r="AQ2506" s="44"/>
      <c r="AR2506" s="44"/>
      <c r="AS2506" s="44"/>
      <c r="AT2506" s="44"/>
      <c r="AU2506" s="44"/>
    </row>
    <row r="2507" spans="27:47">
      <c r="AA2507" s="44"/>
      <c r="AB2507" s="44"/>
      <c r="AC2507" s="44"/>
      <c r="AD2507" s="44"/>
      <c r="AE2507" s="44"/>
      <c r="AF2507" s="47"/>
      <c r="AG2507" s="45"/>
      <c r="AN2507" s="44"/>
      <c r="AO2507" s="44"/>
      <c r="AP2507" s="44"/>
      <c r="AQ2507" s="44"/>
      <c r="AR2507" s="44"/>
      <c r="AS2507" s="44"/>
      <c r="AT2507" s="44"/>
      <c r="AU2507" s="44"/>
    </row>
    <row r="2508" spans="27:47">
      <c r="AA2508" s="44"/>
      <c r="AB2508" s="44"/>
      <c r="AC2508" s="44"/>
      <c r="AD2508" s="44"/>
      <c r="AE2508" s="44"/>
      <c r="AF2508" s="47"/>
      <c r="AG2508" s="45"/>
      <c r="AN2508" s="44"/>
      <c r="AO2508" s="44"/>
      <c r="AP2508" s="44"/>
      <c r="AQ2508" s="44"/>
      <c r="AR2508" s="44"/>
      <c r="AS2508" s="44"/>
      <c r="AT2508" s="44"/>
      <c r="AU2508" s="44"/>
    </row>
    <row r="2509" spans="27:47">
      <c r="AA2509" s="44"/>
      <c r="AB2509" s="44"/>
      <c r="AC2509" s="44"/>
      <c r="AD2509" s="44"/>
      <c r="AE2509" s="44"/>
      <c r="AF2509" s="47"/>
      <c r="AG2509" s="45"/>
      <c r="AN2509" s="44"/>
      <c r="AO2509" s="44"/>
      <c r="AP2509" s="44"/>
      <c r="AQ2509" s="44"/>
      <c r="AR2509" s="44"/>
      <c r="AS2509" s="44"/>
      <c r="AT2509" s="44"/>
      <c r="AU2509" s="44"/>
    </row>
    <row r="2510" spans="27:47">
      <c r="AA2510" s="44"/>
      <c r="AB2510" s="44"/>
      <c r="AC2510" s="44"/>
      <c r="AD2510" s="44"/>
      <c r="AE2510" s="44"/>
      <c r="AF2510" s="47"/>
      <c r="AG2510" s="45"/>
      <c r="AN2510" s="44"/>
      <c r="AO2510" s="44"/>
      <c r="AP2510" s="44"/>
      <c r="AQ2510" s="44"/>
      <c r="AR2510" s="44"/>
      <c r="AS2510" s="44"/>
      <c r="AT2510" s="44"/>
      <c r="AU2510" s="44"/>
    </row>
    <row r="2511" spans="27:47">
      <c r="AA2511" s="44"/>
      <c r="AB2511" s="44"/>
      <c r="AC2511" s="44"/>
      <c r="AD2511" s="44"/>
      <c r="AE2511" s="44"/>
      <c r="AF2511" s="47"/>
      <c r="AG2511" s="45"/>
      <c r="AN2511" s="44"/>
      <c r="AO2511" s="44"/>
      <c r="AP2511" s="44"/>
      <c r="AQ2511" s="44"/>
      <c r="AR2511" s="44"/>
      <c r="AS2511" s="44"/>
      <c r="AT2511" s="44"/>
      <c r="AU2511" s="44"/>
    </row>
    <row r="2512" spans="27:47">
      <c r="AA2512" s="44"/>
      <c r="AB2512" s="44"/>
      <c r="AC2512" s="44"/>
      <c r="AD2512" s="44"/>
      <c r="AE2512" s="44"/>
      <c r="AF2512" s="47"/>
      <c r="AG2512" s="45"/>
      <c r="AN2512" s="44"/>
      <c r="AO2512" s="44"/>
      <c r="AP2512" s="44"/>
      <c r="AQ2512" s="44"/>
      <c r="AR2512" s="44"/>
      <c r="AS2512" s="44"/>
      <c r="AT2512" s="44"/>
      <c r="AU2512" s="44"/>
    </row>
    <row r="2513" spans="27:47">
      <c r="AA2513" s="44"/>
      <c r="AB2513" s="44"/>
      <c r="AC2513" s="44"/>
      <c r="AD2513" s="44"/>
      <c r="AE2513" s="44"/>
      <c r="AF2513" s="47"/>
      <c r="AG2513" s="45"/>
      <c r="AN2513" s="44"/>
      <c r="AO2513" s="44"/>
      <c r="AP2513" s="44"/>
      <c r="AQ2513" s="44"/>
      <c r="AR2513" s="44"/>
      <c r="AS2513" s="44"/>
      <c r="AT2513" s="44"/>
      <c r="AU2513" s="44"/>
    </row>
    <row r="2514" spans="27:47">
      <c r="AA2514" s="44"/>
      <c r="AB2514" s="44"/>
      <c r="AC2514" s="44"/>
      <c r="AD2514" s="44"/>
      <c r="AE2514" s="44"/>
      <c r="AF2514" s="47"/>
      <c r="AG2514" s="45"/>
      <c r="AN2514" s="44"/>
      <c r="AO2514" s="44"/>
      <c r="AP2514" s="44"/>
      <c r="AQ2514" s="44"/>
      <c r="AR2514" s="44"/>
      <c r="AS2514" s="44"/>
      <c r="AT2514" s="44"/>
      <c r="AU2514" s="44"/>
    </row>
    <row r="2515" spans="27:47">
      <c r="AA2515" s="44"/>
      <c r="AB2515" s="44"/>
      <c r="AC2515" s="44"/>
      <c r="AD2515" s="44"/>
      <c r="AE2515" s="44"/>
      <c r="AF2515" s="47"/>
      <c r="AG2515" s="45"/>
      <c r="AN2515" s="44"/>
      <c r="AO2515" s="44"/>
      <c r="AP2515" s="44"/>
      <c r="AQ2515" s="44"/>
      <c r="AR2515" s="44"/>
      <c r="AS2515" s="44"/>
      <c r="AT2515" s="44"/>
      <c r="AU2515" s="44"/>
    </row>
    <row r="2516" spans="27:47">
      <c r="AA2516" s="44"/>
      <c r="AB2516" s="44"/>
      <c r="AC2516" s="44"/>
      <c r="AD2516" s="44"/>
      <c r="AE2516" s="44"/>
      <c r="AF2516" s="47"/>
      <c r="AG2516" s="45"/>
      <c r="AN2516" s="44"/>
      <c r="AO2516" s="44"/>
      <c r="AP2516" s="44"/>
      <c r="AQ2516" s="44"/>
      <c r="AR2516" s="44"/>
      <c r="AS2516" s="44"/>
      <c r="AT2516" s="44"/>
      <c r="AU2516" s="44"/>
    </row>
    <row r="2517" spans="27:47">
      <c r="AA2517" s="44"/>
      <c r="AB2517" s="44"/>
      <c r="AC2517" s="44"/>
      <c r="AD2517" s="44"/>
      <c r="AE2517" s="44"/>
      <c r="AF2517" s="47"/>
      <c r="AG2517" s="45"/>
      <c r="AN2517" s="44"/>
      <c r="AO2517" s="44"/>
      <c r="AP2517" s="44"/>
      <c r="AQ2517" s="44"/>
      <c r="AR2517" s="44"/>
      <c r="AS2517" s="44"/>
      <c r="AT2517" s="44"/>
      <c r="AU2517" s="44"/>
    </row>
    <row r="2518" spans="27:47">
      <c r="AA2518" s="44"/>
      <c r="AB2518" s="44"/>
      <c r="AC2518" s="44"/>
      <c r="AD2518" s="44"/>
      <c r="AE2518" s="44"/>
      <c r="AF2518" s="47"/>
      <c r="AG2518" s="45"/>
      <c r="AN2518" s="44"/>
      <c r="AO2518" s="44"/>
      <c r="AP2518" s="44"/>
      <c r="AQ2518" s="44"/>
      <c r="AR2518" s="44"/>
      <c r="AS2518" s="44"/>
      <c r="AT2518" s="44"/>
      <c r="AU2518" s="44"/>
    </row>
    <row r="2519" spans="27:47">
      <c r="AA2519" s="44"/>
      <c r="AB2519" s="44"/>
      <c r="AC2519" s="44"/>
      <c r="AD2519" s="44"/>
      <c r="AE2519" s="44"/>
      <c r="AF2519" s="47"/>
      <c r="AG2519" s="45"/>
      <c r="AN2519" s="44"/>
      <c r="AO2519" s="44"/>
      <c r="AP2519" s="44"/>
      <c r="AQ2519" s="44"/>
      <c r="AR2519" s="44"/>
      <c r="AS2519" s="44"/>
      <c r="AT2519" s="44"/>
      <c r="AU2519" s="44"/>
    </row>
    <row r="2520" spans="27:47">
      <c r="AA2520" s="44"/>
      <c r="AB2520" s="44"/>
      <c r="AC2520" s="44"/>
      <c r="AD2520" s="44"/>
      <c r="AE2520" s="44"/>
      <c r="AF2520" s="47"/>
      <c r="AG2520" s="45"/>
      <c r="AN2520" s="44"/>
      <c r="AO2520" s="44"/>
      <c r="AP2520" s="44"/>
      <c r="AQ2520" s="44"/>
      <c r="AR2520" s="44"/>
      <c r="AS2520" s="44"/>
      <c r="AT2520" s="44"/>
      <c r="AU2520" s="44"/>
    </row>
    <row r="2521" spans="27:47">
      <c r="AA2521" s="44"/>
      <c r="AB2521" s="44"/>
      <c r="AC2521" s="44"/>
      <c r="AD2521" s="44"/>
      <c r="AE2521" s="44"/>
      <c r="AF2521" s="47"/>
      <c r="AG2521" s="45"/>
      <c r="AN2521" s="44"/>
      <c r="AO2521" s="44"/>
      <c r="AP2521" s="44"/>
      <c r="AQ2521" s="44"/>
      <c r="AR2521" s="44"/>
      <c r="AS2521" s="44"/>
      <c r="AT2521" s="44"/>
      <c r="AU2521" s="44"/>
    </row>
    <row r="2522" spans="27:47">
      <c r="AA2522" s="44"/>
      <c r="AB2522" s="44"/>
      <c r="AC2522" s="44"/>
      <c r="AD2522" s="44"/>
      <c r="AE2522" s="44"/>
      <c r="AF2522" s="47"/>
      <c r="AG2522" s="45"/>
      <c r="AN2522" s="44"/>
      <c r="AO2522" s="44"/>
      <c r="AP2522" s="44"/>
      <c r="AQ2522" s="44"/>
      <c r="AR2522" s="44"/>
      <c r="AS2522" s="44"/>
      <c r="AT2522" s="44"/>
      <c r="AU2522" s="44"/>
    </row>
    <row r="2523" spans="27:47">
      <c r="AA2523" s="44"/>
      <c r="AB2523" s="44"/>
      <c r="AC2523" s="44"/>
      <c r="AD2523" s="44"/>
      <c r="AE2523" s="44"/>
      <c r="AF2523" s="47"/>
      <c r="AG2523" s="45"/>
      <c r="AN2523" s="44"/>
      <c r="AO2523" s="44"/>
      <c r="AP2523" s="44"/>
      <c r="AQ2523" s="44"/>
      <c r="AR2523" s="44"/>
      <c r="AS2523" s="44"/>
      <c r="AT2523" s="44"/>
      <c r="AU2523" s="44"/>
    </row>
    <row r="2524" spans="27:47">
      <c r="AA2524" s="44"/>
      <c r="AB2524" s="44"/>
      <c r="AC2524" s="44"/>
      <c r="AD2524" s="44"/>
      <c r="AE2524" s="44"/>
      <c r="AF2524" s="47"/>
      <c r="AG2524" s="45"/>
      <c r="AN2524" s="44"/>
      <c r="AO2524" s="44"/>
      <c r="AP2524" s="44"/>
      <c r="AQ2524" s="44"/>
      <c r="AR2524" s="44"/>
      <c r="AS2524" s="44"/>
      <c r="AT2524" s="44"/>
      <c r="AU2524" s="44"/>
    </row>
    <row r="2525" spans="27:47">
      <c r="AA2525" s="44"/>
      <c r="AB2525" s="44"/>
      <c r="AC2525" s="44"/>
      <c r="AD2525" s="44"/>
      <c r="AE2525" s="44"/>
      <c r="AF2525" s="47"/>
      <c r="AG2525" s="45"/>
      <c r="AN2525" s="44"/>
      <c r="AO2525" s="44"/>
      <c r="AP2525" s="44"/>
      <c r="AQ2525" s="44"/>
      <c r="AR2525" s="44"/>
      <c r="AS2525" s="44"/>
      <c r="AT2525" s="44"/>
      <c r="AU2525" s="44"/>
    </row>
    <row r="2526" spans="27:47">
      <c r="AA2526" s="44"/>
      <c r="AB2526" s="44"/>
      <c r="AC2526" s="44"/>
      <c r="AD2526" s="44"/>
      <c r="AE2526" s="44"/>
      <c r="AF2526" s="47"/>
      <c r="AG2526" s="45"/>
      <c r="AN2526" s="44"/>
      <c r="AO2526" s="44"/>
      <c r="AP2526" s="44"/>
      <c r="AQ2526" s="44"/>
      <c r="AR2526" s="44"/>
      <c r="AS2526" s="44"/>
      <c r="AT2526" s="44"/>
      <c r="AU2526" s="44"/>
    </row>
    <row r="2527" spans="27:47">
      <c r="AA2527" s="44"/>
      <c r="AB2527" s="44"/>
      <c r="AC2527" s="44"/>
      <c r="AD2527" s="44"/>
      <c r="AE2527" s="44"/>
      <c r="AF2527" s="47"/>
      <c r="AG2527" s="45"/>
      <c r="AN2527" s="44"/>
      <c r="AO2527" s="44"/>
      <c r="AP2527" s="44"/>
      <c r="AQ2527" s="44"/>
      <c r="AR2527" s="44"/>
      <c r="AS2527" s="44"/>
      <c r="AT2527" s="44"/>
      <c r="AU2527" s="44"/>
    </row>
    <row r="2528" spans="27:47">
      <c r="AA2528" s="44"/>
      <c r="AB2528" s="44"/>
      <c r="AC2528" s="44"/>
      <c r="AD2528" s="44"/>
      <c r="AE2528" s="44"/>
      <c r="AF2528" s="47"/>
      <c r="AG2528" s="45"/>
      <c r="AN2528" s="44"/>
      <c r="AO2528" s="44"/>
      <c r="AP2528" s="44"/>
      <c r="AQ2528" s="44"/>
      <c r="AR2528" s="44"/>
      <c r="AS2528" s="44"/>
      <c r="AT2528" s="44"/>
      <c r="AU2528" s="44"/>
    </row>
    <row r="2529" spans="27:47">
      <c r="AA2529" s="44"/>
      <c r="AB2529" s="44"/>
      <c r="AC2529" s="44"/>
      <c r="AD2529" s="44"/>
      <c r="AE2529" s="44"/>
      <c r="AF2529" s="47"/>
      <c r="AG2529" s="45"/>
      <c r="AN2529" s="44"/>
      <c r="AO2529" s="44"/>
      <c r="AP2529" s="44"/>
      <c r="AQ2529" s="44"/>
      <c r="AR2529" s="44"/>
      <c r="AS2529" s="44"/>
      <c r="AT2529" s="44"/>
      <c r="AU2529" s="44"/>
    </row>
    <row r="2530" spans="27:47">
      <c r="AA2530" s="44"/>
      <c r="AB2530" s="44"/>
      <c r="AC2530" s="44"/>
      <c r="AD2530" s="44"/>
      <c r="AE2530" s="44"/>
      <c r="AF2530" s="47"/>
      <c r="AG2530" s="45"/>
      <c r="AN2530" s="44"/>
      <c r="AO2530" s="44"/>
      <c r="AP2530" s="44"/>
      <c r="AQ2530" s="44"/>
      <c r="AR2530" s="44"/>
      <c r="AS2530" s="44"/>
      <c r="AT2530" s="44"/>
      <c r="AU2530" s="44"/>
    </row>
    <row r="2531" spans="27:47">
      <c r="AA2531" s="44"/>
      <c r="AB2531" s="44"/>
      <c r="AC2531" s="44"/>
      <c r="AD2531" s="44"/>
      <c r="AE2531" s="44"/>
      <c r="AF2531" s="47"/>
      <c r="AG2531" s="45"/>
      <c r="AN2531" s="44"/>
      <c r="AO2531" s="44"/>
      <c r="AP2531" s="44"/>
      <c r="AQ2531" s="44"/>
      <c r="AR2531" s="44"/>
      <c r="AS2531" s="44"/>
      <c r="AT2531" s="44"/>
      <c r="AU2531" s="44"/>
    </row>
    <row r="2532" spans="27:47">
      <c r="AA2532" s="44"/>
      <c r="AB2532" s="44"/>
      <c r="AC2532" s="44"/>
      <c r="AD2532" s="44"/>
      <c r="AE2532" s="44"/>
      <c r="AF2532" s="47"/>
      <c r="AG2532" s="45"/>
      <c r="AN2532" s="44"/>
      <c r="AO2532" s="44"/>
      <c r="AP2532" s="44"/>
      <c r="AQ2532" s="44"/>
      <c r="AR2532" s="44"/>
      <c r="AS2532" s="44"/>
      <c r="AT2532" s="44"/>
      <c r="AU2532" s="44"/>
    </row>
    <row r="2533" spans="27:47">
      <c r="AA2533" s="44"/>
      <c r="AB2533" s="44"/>
      <c r="AC2533" s="44"/>
      <c r="AD2533" s="44"/>
      <c r="AE2533" s="44"/>
      <c r="AF2533" s="47"/>
      <c r="AG2533" s="45"/>
      <c r="AN2533" s="44"/>
      <c r="AO2533" s="44"/>
      <c r="AP2533" s="44"/>
      <c r="AQ2533" s="44"/>
      <c r="AR2533" s="44"/>
      <c r="AS2533" s="44"/>
      <c r="AT2533" s="44"/>
      <c r="AU2533" s="44"/>
    </row>
    <row r="2534" spans="27:47">
      <c r="AA2534" s="44"/>
      <c r="AB2534" s="44"/>
      <c r="AC2534" s="44"/>
      <c r="AD2534" s="44"/>
      <c r="AE2534" s="44"/>
      <c r="AF2534" s="47"/>
      <c r="AG2534" s="45"/>
      <c r="AN2534" s="44"/>
      <c r="AO2534" s="44"/>
      <c r="AP2534" s="44"/>
      <c r="AQ2534" s="44"/>
      <c r="AR2534" s="44"/>
      <c r="AS2534" s="44"/>
      <c r="AT2534" s="44"/>
      <c r="AU2534" s="44"/>
    </row>
    <row r="2535" spans="27:47">
      <c r="AA2535" s="44"/>
      <c r="AB2535" s="44"/>
      <c r="AC2535" s="44"/>
      <c r="AD2535" s="44"/>
      <c r="AE2535" s="44"/>
      <c r="AF2535" s="47"/>
      <c r="AG2535" s="45"/>
      <c r="AN2535" s="44"/>
      <c r="AO2535" s="44"/>
      <c r="AP2535" s="44"/>
      <c r="AQ2535" s="44"/>
      <c r="AR2535" s="44"/>
      <c r="AS2535" s="44"/>
      <c r="AT2535" s="44"/>
      <c r="AU2535" s="44"/>
    </row>
    <row r="2536" spans="27:47">
      <c r="AA2536" s="44"/>
      <c r="AB2536" s="44"/>
      <c r="AC2536" s="44"/>
      <c r="AD2536" s="44"/>
      <c r="AE2536" s="44"/>
      <c r="AF2536" s="47"/>
      <c r="AG2536" s="45"/>
      <c r="AN2536" s="44"/>
      <c r="AO2536" s="44"/>
      <c r="AP2536" s="44"/>
      <c r="AQ2536" s="44"/>
      <c r="AR2536" s="44"/>
      <c r="AS2536" s="44"/>
      <c r="AT2536" s="44"/>
      <c r="AU2536" s="44"/>
    </row>
    <row r="2537" spans="27:47">
      <c r="AA2537" s="44"/>
      <c r="AB2537" s="44"/>
      <c r="AC2537" s="44"/>
      <c r="AD2537" s="44"/>
      <c r="AE2537" s="44"/>
      <c r="AF2537" s="47"/>
      <c r="AG2537" s="45"/>
      <c r="AN2537" s="44"/>
      <c r="AO2537" s="44"/>
      <c r="AP2537" s="44"/>
      <c r="AQ2537" s="44"/>
      <c r="AR2537" s="44"/>
      <c r="AS2537" s="44"/>
      <c r="AT2537" s="44"/>
      <c r="AU2537" s="44"/>
    </row>
    <row r="2538" spans="27:47">
      <c r="AA2538" s="44"/>
      <c r="AB2538" s="44"/>
      <c r="AC2538" s="44"/>
      <c r="AD2538" s="44"/>
      <c r="AE2538" s="44"/>
      <c r="AF2538" s="47"/>
      <c r="AG2538" s="45"/>
      <c r="AN2538" s="44"/>
      <c r="AO2538" s="44"/>
      <c r="AP2538" s="44"/>
      <c r="AQ2538" s="44"/>
      <c r="AR2538" s="44"/>
      <c r="AS2538" s="44"/>
      <c r="AT2538" s="44"/>
      <c r="AU2538" s="44"/>
    </row>
    <row r="2539" spans="27:47">
      <c r="AA2539" s="44"/>
      <c r="AB2539" s="44"/>
      <c r="AC2539" s="44"/>
      <c r="AD2539" s="44"/>
      <c r="AE2539" s="44"/>
      <c r="AF2539" s="47"/>
      <c r="AG2539" s="45"/>
      <c r="AN2539" s="44"/>
      <c r="AO2539" s="44"/>
      <c r="AP2539" s="44"/>
      <c r="AQ2539" s="44"/>
      <c r="AR2539" s="44"/>
      <c r="AS2539" s="44"/>
      <c r="AT2539" s="44"/>
      <c r="AU2539" s="44"/>
    </row>
    <row r="2540" spans="27:47">
      <c r="AA2540" s="44"/>
      <c r="AB2540" s="44"/>
      <c r="AC2540" s="44"/>
      <c r="AD2540" s="44"/>
      <c r="AE2540" s="44"/>
      <c r="AF2540" s="47"/>
      <c r="AG2540" s="45"/>
      <c r="AN2540" s="44"/>
      <c r="AO2540" s="44"/>
      <c r="AP2540" s="44"/>
      <c r="AQ2540" s="44"/>
      <c r="AR2540" s="44"/>
      <c r="AS2540" s="44"/>
      <c r="AT2540" s="44"/>
      <c r="AU2540" s="44"/>
    </row>
    <row r="2541" spans="27:47">
      <c r="AA2541" s="44"/>
      <c r="AB2541" s="44"/>
      <c r="AC2541" s="44"/>
      <c r="AD2541" s="44"/>
      <c r="AE2541" s="44"/>
      <c r="AF2541" s="47"/>
      <c r="AG2541" s="45"/>
      <c r="AN2541" s="44"/>
      <c r="AO2541" s="44"/>
      <c r="AP2541" s="44"/>
      <c r="AQ2541" s="44"/>
      <c r="AR2541" s="44"/>
      <c r="AS2541" s="44"/>
      <c r="AT2541" s="44"/>
      <c r="AU2541" s="44"/>
    </row>
    <row r="2542" spans="27:47">
      <c r="AA2542" s="44"/>
      <c r="AB2542" s="44"/>
      <c r="AC2542" s="44"/>
      <c r="AD2542" s="44"/>
      <c r="AE2542" s="44"/>
      <c r="AF2542" s="47"/>
      <c r="AG2542" s="45"/>
      <c r="AN2542" s="44"/>
      <c r="AO2542" s="44"/>
      <c r="AP2542" s="44"/>
      <c r="AQ2542" s="44"/>
      <c r="AR2542" s="44"/>
      <c r="AS2542" s="44"/>
      <c r="AT2542" s="44"/>
      <c r="AU2542" s="44"/>
    </row>
  </sheetData>
  <phoneticPr fontId="8" type="noConversion"/>
  <hyperlinks>
    <hyperlink ref="H64647" r:id="rId1" display="http://vsolj.cetus-net.org/bulletin.html"/>
    <hyperlink ref="H64640" r:id="rId2" display="https://www.aavso.org/ejaavso"/>
    <hyperlink ref="AP791" r:id="rId3" display="http://cdsbib.u-strasbg.fr/cgi-bin/cdsbib?1990RMxAA..21..381G"/>
    <hyperlink ref="AP795" r:id="rId4" display="http://cdsbib.u-strasbg.fr/cgi-bin/cdsbib?1990RMxAA..21..381G"/>
    <hyperlink ref="AP794" r:id="rId5" display="http://cdsbib.u-strasbg.fr/cgi-bin/cdsbib?1990RMxAA..21..381G"/>
    <hyperlink ref="AP775" r:id="rId6" display="http://cdsbib.u-strasbg.fr/cgi-bin/cdsbib?1990RMxAA..21..381G"/>
    <hyperlink ref="I64647" r:id="rId7" display="http://vsolj.cetus-net.org/bulletin.html"/>
    <hyperlink ref="AQ931" r:id="rId8" display="http://cdsbib.u-strasbg.fr/cgi-bin/cdsbib?1990RMxAA..21..381G"/>
    <hyperlink ref="AQ55697" r:id="rId9" display="http://cdsbib.u-strasbg.fr/cgi-bin/cdsbib?1990RMxAA..21..381G"/>
    <hyperlink ref="AQ932" r:id="rId10" display="http://cdsbib.u-strasbg.fr/cgi-bin/cdsbib?1990RMxAA..21..381G"/>
    <hyperlink ref="H64644" r:id="rId11" display="https://www.aavso.org/ejaavso"/>
    <hyperlink ref="H1817" r:id="rId12" display="http://vsolj.cetus-net.org/bulletin.html"/>
    <hyperlink ref="AP3061" r:id="rId13" display="http://cdsbib.u-strasbg.fr/cgi-bin/cdsbib?1990RMxAA..21..381G"/>
    <hyperlink ref="AP3064" r:id="rId14" display="http://cdsbib.u-strasbg.fr/cgi-bin/cdsbib?1990RMxAA..21..381G"/>
    <hyperlink ref="AP3062" r:id="rId15" display="http://cdsbib.u-strasbg.fr/cgi-bin/cdsbib?1990RMxAA..21..381G"/>
    <hyperlink ref="AP3046" r:id="rId16" display="http://cdsbib.u-strasbg.fr/cgi-bin/cdsbib?1990RMxAA..21..381G"/>
    <hyperlink ref="I1817" r:id="rId17" display="http://vsolj.cetus-net.org/bulletin.html"/>
    <hyperlink ref="AQ3275" r:id="rId18" display="http://cdsbib.u-strasbg.fr/cgi-bin/cdsbib?1990RMxAA..21..381G"/>
    <hyperlink ref="AQ65512" r:id="rId19" display="http://cdsbib.u-strasbg.fr/cgi-bin/cdsbib?1990RMxAA..21..381G"/>
    <hyperlink ref="AQ327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0"/>
  <sheetViews>
    <sheetView workbookViewId="0">
      <selection activeCell="U47" sqref="U4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81" width="10.28515625" customWidth="1"/>
  </cols>
  <sheetData>
    <row r="1" spans="1:19" ht="20.25">
      <c r="A1" s="1" t="s">
        <v>84</v>
      </c>
    </row>
    <row r="2" spans="1:19">
      <c r="A2" t="s">
        <v>51</v>
      </c>
      <c r="B2" s="83" t="s">
        <v>83</v>
      </c>
    </row>
    <row r="3" spans="1:19" ht="13.5" thickBot="1">
      <c r="C3" s="15" t="s">
        <v>101</v>
      </c>
    </row>
    <row r="4" spans="1:19" ht="14.25" thickTop="1" thickBot="1">
      <c r="A4" s="8" t="s">
        <v>25</v>
      </c>
      <c r="C4" s="3">
        <v>26355.233</v>
      </c>
      <c r="D4" s="4">
        <v>2.3466559999999999</v>
      </c>
    </row>
    <row r="5" spans="1:19" ht="13.5" thickTop="1">
      <c r="A5" s="27" t="s">
        <v>86</v>
      </c>
      <c r="B5" s="84"/>
      <c r="C5" s="29">
        <v>8</v>
      </c>
      <c r="D5" s="28" t="s">
        <v>87</v>
      </c>
    </row>
    <row r="6" spans="1:19">
      <c r="A6" s="8" t="s">
        <v>26</v>
      </c>
    </row>
    <row r="7" spans="1:19">
      <c r="A7" t="s">
        <v>27</v>
      </c>
      <c r="C7">
        <f>+C4</f>
        <v>26355.233</v>
      </c>
    </row>
    <row r="8" spans="1:19">
      <c r="A8" t="s">
        <v>28</v>
      </c>
      <c r="C8">
        <v>2.34663383</v>
      </c>
      <c r="D8" t="s">
        <v>64</v>
      </c>
    </row>
    <row r="9" spans="1:19">
      <c r="A9" s="42" t="s">
        <v>92</v>
      </c>
      <c r="B9" s="43">
        <v>47</v>
      </c>
      <c r="C9" s="31" t="str">
        <f>"F"&amp;B9</f>
        <v>F47</v>
      </c>
      <c r="D9" s="32" t="str">
        <f>"G"&amp;B9</f>
        <v>G47</v>
      </c>
    </row>
    <row r="10" spans="1:19" ht="13.5" thickBot="1">
      <c r="A10" s="28"/>
      <c r="B10" s="84"/>
      <c r="C10" s="7" t="s">
        <v>46</v>
      </c>
      <c r="D10" s="7" t="s">
        <v>47</v>
      </c>
      <c r="E10" s="28"/>
    </row>
    <row r="11" spans="1:19">
      <c r="A11" s="28" t="s">
        <v>41</v>
      </c>
      <c r="B11" s="84"/>
      <c r="C11" s="30">
        <f ca="1">INTERCEPT(INDIRECT($D$9):G986,INDIRECT($C$9):F986)</f>
        <v>-6.9786102173690079E-3</v>
      </c>
      <c r="D11" s="6"/>
      <c r="E11" s="28"/>
    </row>
    <row r="12" spans="1:19">
      <c r="A12" s="28" t="s">
        <v>42</v>
      </c>
      <c r="B12" s="84"/>
      <c r="C12" s="30">
        <f ca="1">SLOPE(INDIRECT($D$9):G986,INDIRECT($C$9):F986)</f>
        <v>2.1288508442164978E-5</v>
      </c>
      <c r="D12" s="6"/>
      <c r="E12" s="28"/>
    </row>
    <row r="13" spans="1:19">
      <c r="A13" s="28" t="s">
        <v>45</v>
      </c>
      <c r="B13" s="84"/>
      <c r="C13" s="6" t="s">
        <v>39</v>
      </c>
    </row>
    <row r="14" spans="1:19">
      <c r="A14" s="28"/>
      <c r="B14" s="84"/>
      <c r="C14" s="28"/>
    </row>
    <row r="15" spans="1:19">
      <c r="A15" s="33" t="s">
        <v>43</v>
      </c>
      <c r="B15" s="84"/>
      <c r="C15" s="34">
        <f ca="1">(C7+C11)+(C8+C12)*INT(MAX(F21:F3527))</f>
        <v>57657.25864717389</v>
      </c>
      <c r="E15" s="35" t="s">
        <v>94</v>
      </c>
      <c r="F15" s="29">
        <v>1</v>
      </c>
      <c r="R15" t="s">
        <v>3</v>
      </c>
      <c r="S15" s="6">
        <v>0.2</v>
      </c>
    </row>
    <row r="16" spans="1:19">
      <c r="A16" s="37" t="s">
        <v>29</v>
      </c>
      <c r="B16" s="84"/>
      <c r="C16" s="38">
        <f ca="1">+C8+C12</f>
        <v>2.3466551185084423</v>
      </c>
      <c r="E16" s="35" t="s">
        <v>88</v>
      </c>
      <c r="F16" s="36">
        <f ca="1">NOW()+15018.5+$C$5/24</f>
        <v>59958.452461226858</v>
      </c>
      <c r="R16" t="s">
        <v>4</v>
      </c>
      <c r="S16" s="6">
        <v>0.1</v>
      </c>
    </row>
    <row r="17" spans="1:25" ht="13.5" thickBot="1">
      <c r="A17" s="35" t="s">
        <v>90</v>
      </c>
      <c r="B17" s="84"/>
      <c r="C17" s="28">
        <f>COUNT(C21:C2185)</f>
        <v>66</v>
      </c>
      <c r="E17" s="35" t="s">
        <v>95</v>
      </c>
      <c r="F17" s="36">
        <f ca="1">ROUND(2*(F16-$C$7)/$C$8,0)/2+F15</f>
        <v>14321</v>
      </c>
      <c r="R17" t="s">
        <v>5</v>
      </c>
      <c r="S17" s="6">
        <v>1</v>
      </c>
    </row>
    <row r="18" spans="1:25" ht="14.25" thickTop="1" thickBot="1">
      <c r="A18" s="37" t="s">
        <v>30</v>
      </c>
      <c r="B18" s="84"/>
      <c r="C18" s="40">
        <f ca="1">+C15</f>
        <v>57657.25864717389</v>
      </c>
      <c r="D18" s="41">
        <f ca="1">+C16</f>
        <v>2.3466551185084423</v>
      </c>
      <c r="E18" s="35" t="s">
        <v>89</v>
      </c>
      <c r="F18" s="32">
        <f ca="1">ROUND(2*(F16-$C$15)/$C$16,0)/2+F15</f>
        <v>981.5</v>
      </c>
      <c r="R18" t="s">
        <v>6</v>
      </c>
      <c r="S18" s="6">
        <v>1</v>
      </c>
    </row>
    <row r="19" spans="1:25" ht="13.5" thickTop="1">
      <c r="E19" s="35" t="s">
        <v>91</v>
      </c>
      <c r="F19" s="39">
        <f ca="1">+$C$15+$C$16*F18-15018.5-$C$5/24</f>
        <v>44941.667312656595</v>
      </c>
    </row>
    <row r="20" spans="1:25" ht="13.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109</v>
      </c>
      <c r="I20" s="10" t="s">
        <v>112</v>
      </c>
      <c r="J20" s="10" t="s">
        <v>106</v>
      </c>
      <c r="K20" s="10" t="s">
        <v>104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48</v>
      </c>
      <c r="Q20" s="7" t="s">
        <v>40</v>
      </c>
      <c r="S20" s="86" t="s">
        <v>2</v>
      </c>
    </row>
    <row r="21" spans="1:25">
      <c r="A21" s="44" t="s">
        <v>37</v>
      </c>
      <c r="B21" s="45"/>
      <c r="C21" s="46">
        <v>26355.233</v>
      </c>
      <c r="D21" s="46" t="s">
        <v>39</v>
      </c>
      <c r="E21" s="44">
        <f t="shared" ref="E21:E52" si="0">+(C21-C$7)/C$8</f>
        <v>0</v>
      </c>
      <c r="F21" s="44">
        <f t="shared" ref="F21:F52" si="1">ROUND(2*E21,0)/2</f>
        <v>0</v>
      </c>
      <c r="G21" s="44">
        <f t="shared" ref="G21:G52" si="2">+C21-(C$7+F21*C$8)</f>
        <v>0</v>
      </c>
      <c r="H21" s="44">
        <f>+G21</f>
        <v>0</v>
      </c>
      <c r="I21" s="44"/>
      <c r="J21" s="44"/>
      <c r="K21" s="44"/>
      <c r="L21" s="44"/>
      <c r="M21" s="44"/>
      <c r="N21" s="44"/>
      <c r="O21" s="44"/>
      <c r="P21" s="44"/>
      <c r="Q21" s="47">
        <f t="shared" ref="Q21:Q52" si="3">+C21-15018.5</f>
        <v>11336.733</v>
      </c>
      <c r="R21" s="44"/>
      <c r="S21" s="45">
        <f>S$15</f>
        <v>0.2</v>
      </c>
      <c r="T21" s="44"/>
      <c r="U21" s="44"/>
      <c r="V21" s="44"/>
      <c r="W21" s="44"/>
      <c r="X21" s="44"/>
      <c r="Y21" s="44"/>
    </row>
    <row r="22" spans="1:25">
      <c r="A22" s="82" t="s">
        <v>119</v>
      </c>
      <c r="B22" s="85" t="s">
        <v>67</v>
      </c>
      <c r="C22" s="82">
        <v>26355.244999999999</v>
      </c>
      <c r="D22" s="82" t="s">
        <v>112</v>
      </c>
      <c r="E22" s="44">
        <f t="shared" si="0"/>
        <v>5.1137079187197872E-3</v>
      </c>
      <c r="F22" s="44">
        <f t="shared" si="1"/>
        <v>0</v>
      </c>
      <c r="G22" s="44">
        <f t="shared" si="2"/>
        <v>1.1999999998806743E-2</v>
      </c>
      <c r="H22" s="44"/>
      <c r="I22" s="44">
        <f t="shared" ref="I22:I39" si="4">G22</f>
        <v>1.1999999998806743E-2</v>
      </c>
      <c r="J22" s="44"/>
      <c r="K22" s="44"/>
      <c r="L22" s="44"/>
      <c r="M22" s="44"/>
      <c r="N22" s="44"/>
      <c r="O22" s="44"/>
      <c r="P22" s="44"/>
      <c r="Q22" s="47">
        <f t="shared" si="3"/>
        <v>11336.744999999999</v>
      </c>
      <c r="S22" s="45">
        <f t="shared" ref="S22:S39" si="5">S$16</f>
        <v>0.1</v>
      </c>
    </row>
    <row r="23" spans="1:25">
      <c r="A23" s="82" t="s">
        <v>119</v>
      </c>
      <c r="B23" s="85" t="s">
        <v>67</v>
      </c>
      <c r="C23" s="82">
        <v>26512.46</v>
      </c>
      <c r="D23" s="82" t="s">
        <v>112</v>
      </c>
      <c r="E23" s="44">
        <f t="shared" si="0"/>
        <v>67.00107958470835</v>
      </c>
      <c r="F23" s="44">
        <f t="shared" si="1"/>
        <v>67</v>
      </c>
      <c r="G23" s="44">
        <f t="shared" si="2"/>
        <v>2.533389997552149E-3</v>
      </c>
      <c r="H23" s="44"/>
      <c r="I23" s="44">
        <f t="shared" si="4"/>
        <v>2.533389997552149E-3</v>
      </c>
      <c r="J23" s="44"/>
      <c r="K23" s="44"/>
      <c r="L23" s="44"/>
      <c r="M23" s="44"/>
      <c r="N23" s="44"/>
      <c r="O23" s="44"/>
      <c r="P23" s="44"/>
      <c r="Q23" s="47">
        <f t="shared" si="3"/>
        <v>11493.96</v>
      </c>
      <c r="S23" s="45">
        <f t="shared" si="5"/>
        <v>0.1</v>
      </c>
    </row>
    <row r="24" spans="1:25">
      <c r="A24" s="82" t="s">
        <v>119</v>
      </c>
      <c r="B24" s="85" t="s">
        <v>67</v>
      </c>
      <c r="C24" s="82">
        <v>26925.475999999999</v>
      </c>
      <c r="D24" s="82" t="s">
        <v>112</v>
      </c>
      <c r="E24" s="44">
        <f t="shared" si="0"/>
        <v>243.00467874870728</v>
      </c>
      <c r="F24" s="44">
        <f t="shared" si="1"/>
        <v>243</v>
      </c>
      <c r="G24" s="44">
        <f t="shared" si="2"/>
        <v>1.0979309998219833E-2</v>
      </c>
      <c r="H24" s="44"/>
      <c r="I24" s="44">
        <f t="shared" si="4"/>
        <v>1.0979309998219833E-2</v>
      </c>
      <c r="J24" s="44"/>
      <c r="K24" s="44"/>
      <c r="L24" s="44"/>
      <c r="M24" s="44"/>
      <c r="N24" s="44"/>
      <c r="O24" s="44"/>
      <c r="P24" s="44"/>
      <c r="Q24" s="47">
        <f t="shared" si="3"/>
        <v>11906.975999999999</v>
      </c>
      <c r="S24" s="45">
        <f t="shared" si="5"/>
        <v>0.1</v>
      </c>
    </row>
    <row r="25" spans="1:25">
      <c r="A25" s="82" t="s">
        <v>119</v>
      </c>
      <c r="B25" s="85" t="s">
        <v>67</v>
      </c>
      <c r="C25" s="82">
        <v>26958.31</v>
      </c>
      <c r="D25" s="82" t="s">
        <v>112</v>
      </c>
      <c r="E25" s="44">
        <f t="shared" si="0"/>
        <v>256.99663590037017</v>
      </c>
      <c r="F25" s="44">
        <f t="shared" si="1"/>
        <v>257</v>
      </c>
      <c r="G25" s="44">
        <f t="shared" si="2"/>
        <v>-7.8943099979369435E-3</v>
      </c>
      <c r="H25" s="44"/>
      <c r="I25" s="44">
        <f t="shared" si="4"/>
        <v>-7.8943099979369435E-3</v>
      </c>
      <c r="J25" s="44"/>
      <c r="K25" s="44"/>
      <c r="L25" s="44"/>
      <c r="M25" s="44"/>
      <c r="N25" s="44"/>
      <c r="O25" s="44"/>
      <c r="P25" s="44"/>
      <c r="Q25" s="47">
        <f t="shared" si="3"/>
        <v>11939.810000000001</v>
      </c>
      <c r="S25" s="45">
        <f t="shared" si="5"/>
        <v>0.1</v>
      </c>
    </row>
    <row r="26" spans="1:25">
      <c r="A26" s="82" t="s">
        <v>119</v>
      </c>
      <c r="B26" s="85" t="s">
        <v>67</v>
      </c>
      <c r="C26" s="82">
        <v>26958.334999999999</v>
      </c>
      <c r="D26" s="82" t="s">
        <v>112</v>
      </c>
      <c r="E26" s="44">
        <f t="shared" si="0"/>
        <v>257.00728945853427</v>
      </c>
      <c r="F26" s="44">
        <f t="shared" si="1"/>
        <v>257</v>
      </c>
      <c r="G26" s="44">
        <f t="shared" si="2"/>
        <v>1.7105689999880269E-2</v>
      </c>
      <c r="H26" s="44"/>
      <c r="I26" s="44">
        <f t="shared" si="4"/>
        <v>1.7105689999880269E-2</v>
      </c>
      <c r="J26" s="44"/>
      <c r="K26" s="44"/>
      <c r="L26" s="44"/>
      <c r="M26" s="44"/>
      <c r="N26" s="44"/>
      <c r="O26" s="44"/>
      <c r="P26" s="44"/>
      <c r="Q26" s="47">
        <f t="shared" si="3"/>
        <v>11939.834999999999</v>
      </c>
      <c r="S26" s="45">
        <f t="shared" si="5"/>
        <v>0.1</v>
      </c>
    </row>
    <row r="27" spans="1:25">
      <c r="A27" s="82" t="s">
        <v>119</v>
      </c>
      <c r="B27" s="85" t="s">
        <v>67</v>
      </c>
      <c r="C27" s="82">
        <v>27183.594000000001</v>
      </c>
      <c r="D27" s="82" t="s">
        <v>112</v>
      </c>
      <c r="E27" s="44">
        <f t="shared" si="0"/>
        <v>352.99968380665541</v>
      </c>
      <c r="F27" s="44">
        <f t="shared" si="1"/>
        <v>353</v>
      </c>
      <c r="G27" s="44">
        <f t="shared" si="2"/>
        <v>-7.4198999936925247E-4</v>
      </c>
      <c r="H27" s="44"/>
      <c r="I27" s="44">
        <f t="shared" si="4"/>
        <v>-7.4198999936925247E-4</v>
      </c>
      <c r="J27" s="44"/>
      <c r="K27" s="44"/>
      <c r="L27" s="44"/>
      <c r="M27" s="44"/>
      <c r="N27" s="44"/>
      <c r="O27" s="44"/>
      <c r="P27" s="44"/>
      <c r="Q27" s="47">
        <f t="shared" si="3"/>
        <v>12165.094000000001</v>
      </c>
      <c r="S27" s="45">
        <f t="shared" si="5"/>
        <v>0.1</v>
      </c>
    </row>
    <row r="28" spans="1:25">
      <c r="A28" s="82" t="s">
        <v>119</v>
      </c>
      <c r="B28" s="85" t="s">
        <v>67</v>
      </c>
      <c r="C28" s="82">
        <v>28692.483</v>
      </c>
      <c r="D28" s="82" t="s">
        <v>112</v>
      </c>
      <c r="E28" s="44">
        <f t="shared" si="0"/>
        <v>996.00115285135894</v>
      </c>
      <c r="F28" s="44">
        <f t="shared" si="1"/>
        <v>996</v>
      </c>
      <c r="G28" s="44">
        <f t="shared" si="2"/>
        <v>2.7053199992224108E-3</v>
      </c>
      <c r="H28" s="44"/>
      <c r="I28" s="44">
        <f t="shared" si="4"/>
        <v>2.7053199992224108E-3</v>
      </c>
      <c r="J28" s="44"/>
      <c r="K28" s="44"/>
      <c r="L28" s="44"/>
      <c r="M28" s="44"/>
      <c r="N28" s="44"/>
      <c r="O28" s="44"/>
      <c r="P28" s="44"/>
      <c r="Q28" s="47">
        <f t="shared" si="3"/>
        <v>13673.983</v>
      </c>
      <c r="S28" s="45">
        <f t="shared" si="5"/>
        <v>0.1</v>
      </c>
    </row>
    <row r="29" spans="1:25">
      <c r="A29" s="82" t="s">
        <v>119</v>
      </c>
      <c r="B29" s="85" t="s">
        <v>67</v>
      </c>
      <c r="C29" s="82">
        <v>28753.487000000001</v>
      </c>
      <c r="D29" s="82" t="s">
        <v>112</v>
      </c>
      <c r="E29" s="44">
        <f t="shared" si="0"/>
        <v>1021.9975393434095</v>
      </c>
      <c r="F29" s="44">
        <f t="shared" si="1"/>
        <v>1022</v>
      </c>
      <c r="G29" s="44">
        <f t="shared" si="2"/>
        <v>-5.7742600001802202E-3</v>
      </c>
      <c r="H29" s="44"/>
      <c r="I29" s="44">
        <f t="shared" si="4"/>
        <v>-5.7742600001802202E-3</v>
      </c>
      <c r="J29" s="44"/>
      <c r="K29" s="44"/>
      <c r="L29" s="44"/>
      <c r="M29" s="44"/>
      <c r="N29" s="44"/>
      <c r="O29" s="44"/>
      <c r="P29" s="44"/>
      <c r="Q29" s="47">
        <f t="shared" si="3"/>
        <v>13734.987000000001</v>
      </c>
      <c r="S29" s="45">
        <f t="shared" si="5"/>
        <v>0.1</v>
      </c>
    </row>
    <row r="30" spans="1:25">
      <c r="A30" s="82" t="s">
        <v>119</v>
      </c>
      <c r="B30" s="85" t="s">
        <v>67</v>
      </c>
      <c r="C30" s="82">
        <v>36788.464999999997</v>
      </c>
      <c r="D30" s="82" t="s">
        <v>112</v>
      </c>
      <c r="E30" s="44">
        <f t="shared" si="0"/>
        <v>4446.0417584621609</v>
      </c>
      <c r="F30" s="44">
        <f t="shared" si="1"/>
        <v>4446</v>
      </c>
      <c r="G30" s="44">
        <f t="shared" si="2"/>
        <v>9.7991819995513652E-2</v>
      </c>
      <c r="H30" s="44"/>
      <c r="I30" s="44">
        <f t="shared" si="4"/>
        <v>9.7991819995513652E-2</v>
      </c>
      <c r="J30" s="44"/>
      <c r="K30" s="44"/>
      <c r="L30" s="44"/>
      <c r="M30" s="44"/>
      <c r="N30" s="44"/>
      <c r="O30" s="44"/>
      <c r="P30" s="44"/>
      <c r="Q30" s="47">
        <f t="shared" si="3"/>
        <v>21769.964999999997</v>
      </c>
      <c r="S30" s="45">
        <f t="shared" si="5"/>
        <v>0.1</v>
      </c>
    </row>
    <row r="31" spans="1:25">
      <c r="A31" s="82" t="s">
        <v>119</v>
      </c>
      <c r="B31" s="85" t="s">
        <v>67</v>
      </c>
      <c r="C31" s="82">
        <v>36868.260999999999</v>
      </c>
      <c r="D31" s="82" t="s">
        <v>112</v>
      </c>
      <c r="E31" s="44">
        <f t="shared" si="0"/>
        <v>4480.0462115557239</v>
      </c>
      <c r="F31" s="44">
        <f t="shared" si="1"/>
        <v>4480</v>
      </c>
      <c r="G31" s="44">
        <f t="shared" si="2"/>
        <v>0.10844159999396652</v>
      </c>
      <c r="H31" s="44"/>
      <c r="I31" s="44">
        <f t="shared" si="4"/>
        <v>0.10844159999396652</v>
      </c>
      <c r="J31" s="44"/>
      <c r="K31" s="44"/>
      <c r="L31" s="44"/>
      <c r="M31" s="44"/>
      <c r="N31" s="44"/>
      <c r="O31" s="44"/>
      <c r="P31" s="44"/>
      <c r="Q31" s="47">
        <f t="shared" si="3"/>
        <v>21849.760999999999</v>
      </c>
      <c r="S31" s="45">
        <f t="shared" si="5"/>
        <v>0.1</v>
      </c>
    </row>
    <row r="32" spans="1:25">
      <c r="A32" s="82" t="s">
        <v>152</v>
      </c>
      <c r="B32" s="85" t="s">
        <v>67</v>
      </c>
      <c r="C32" s="82">
        <v>44166.347000000002</v>
      </c>
      <c r="D32" s="82" t="s">
        <v>112</v>
      </c>
      <c r="E32" s="44">
        <f t="shared" si="0"/>
        <v>7590.0695593398141</v>
      </c>
      <c r="F32" s="44">
        <f t="shared" si="1"/>
        <v>7590</v>
      </c>
      <c r="G32" s="44">
        <f t="shared" si="2"/>
        <v>0.1632303000005777</v>
      </c>
      <c r="H32" s="44"/>
      <c r="I32" s="44">
        <f t="shared" si="4"/>
        <v>0.1632303000005777</v>
      </c>
      <c r="J32" s="44"/>
      <c r="K32" s="44"/>
      <c r="L32" s="44"/>
      <c r="M32" s="44"/>
      <c r="N32" s="44"/>
      <c r="O32" s="44"/>
      <c r="P32" s="44"/>
      <c r="Q32" s="47">
        <f t="shared" si="3"/>
        <v>29147.847000000002</v>
      </c>
      <c r="S32" s="45">
        <f t="shared" si="5"/>
        <v>0.1</v>
      </c>
    </row>
    <row r="33" spans="1:81">
      <c r="A33" s="82" t="s">
        <v>157</v>
      </c>
      <c r="B33" s="85" t="s">
        <v>67</v>
      </c>
      <c r="C33" s="82">
        <v>45229.383000000002</v>
      </c>
      <c r="D33" s="82" t="s">
        <v>112</v>
      </c>
      <c r="E33" s="44">
        <f t="shared" si="0"/>
        <v>8043.0741936418781</v>
      </c>
      <c r="F33" s="44">
        <f t="shared" si="1"/>
        <v>8043</v>
      </c>
      <c r="G33" s="44">
        <f t="shared" si="2"/>
        <v>0.17410530999768525</v>
      </c>
      <c r="H33" s="44"/>
      <c r="I33" s="44">
        <f t="shared" si="4"/>
        <v>0.17410530999768525</v>
      </c>
      <c r="J33" s="44"/>
      <c r="K33" s="44"/>
      <c r="L33" s="44"/>
      <c r="M33" s="44"/>
      <c r="N33" s="44"/>
      <c r="O33" s="44"/>
      <c r="P33" s="44"/>
      <c r="Q33" s="47">
        <f t="shared" si="3"/>
        <v>30210.883000000002</v>
      </c>
      <c r="S33" s="45">
        <f t="shared" si="5"/>
        <v>0.1</v>
      </c>
    </row>
    <row r="34" spans="1:81">
      <c r="A34" s="82" t="s">
        <v>162</v>
      </c>
      <c r="B34" s="85" t="s">
        <v>67</v>
      </c>
      <c r="C34" s="82">
        <v>45229.385000000002</v>
      </c>
      <c r="D34" s="82" t="s">
        <v>112</v>
      </c>
      <c r="E34" s="44">
        <f t="shared" si="0"/>
        <v>8043.0750459265309</v>
      </c>
      <c r="F34" s="44">
        <f t="shared" si="1"/>
        <v>8043</v>
      </c>
      <c r="G34" s="44">
        <f t="shared" si="2"/>
        <v>0.17610530999809271</v>
      </c>
      <c r="H34" s="44"/>
      <c r="I34" s="44">
        <f t="shared" si="4"/>
        <v>0.17610530999809271</v>
      </c>
      <c r="J34" s="44"/>
      <c r="K34" s="44"/>
      <c r="L34" s="44"/>
      <c r="M34" s="44"/>
      <c r="N34" s="44"/>
      <c r="O34" s="44"/>
      <c r="P34" s="44"/>
      <c r="Q34" s="47">
        <f t="shared" si="3"/>
        <v>30210.885000000002</v>
      </c>
      <c r="S34" s="45">
        <f t="shared" si="5"/>
        <v>0.1</v>
      </c>
    </row>
    <row r="35" spans="1:81">
      <c r="A35" s="82" t="s">
        <v>167</v>
      </c>
      <c r="B35" s="85" t="s">
        <v>67</v>
      </c>
      <c r="C35" s="82">
        <v>45933.377</v>
      </c>
      <c r="D35" s="82" t="s">
        <v>112</v>
      </c>
      <c r="E35" s="44">
        <f t="shared" si="0"/>
        <v>8343.0758347159772</v>
      </c>
      <c r="F35" s="44">
        <f t="shared" si="1"/>
        <v>8343</v>
      </c>
      <c r="G35" s="44">
        <f t="shared" si="2"/>
        <v>0.17795630999899004</v>
      </c>
      <c r="H35" s="44"/>
      <c r="I35" s="44">
        <f t="shared" si="4"/>
        <v>0.17795630999899004</v>
      </c>
      <c r="J35" s="44"/>
      <c r="K35" s="44"/>
      <c r="L35" s="44"/>
      <c r="M35" s="44"/>
      <c r="N35" s="44"/>
      <c r="O35" s="44"/>
      <c r="P35" s="44"/>
      <c r="Q35" s="47">
        <f t="shared" si="3"/>
        <v>30914.877</v>
      </c>
      <c r="S35" s="45">
        <f t="shared" si="5"/>
        <v>0.1</v>
      </c>
    </row>
    <row r="36" spans="1:81">
      <c r="A36" s="82" t="s">
        <v>167</v>
      </c>
      <c r="B36" s="85" t="s">
        <v>67</v>
      </c>
      <c r="C36" s="82">
        <v>46001.438000000002</v>
      </c>
      <c r="D36" s="82" t="s">
        <v>112</v>
      </c>
      <c r="E36" s="44">
        <f t="shared" si="0"/>
        <v>8372.0795076068607</v>
      </c>
      <c r="F36" s="44">
        <f t="shared" si="1"/>
        <v>8372</v>
      </c>
      <c r="G36" s="44">
        <f t="shared" si="2"/>
        <v>0.18657523999718251</v>
      </c>
      <c r="H36" s="44"/>
      <c r="I36" s="44">
        <f t="shared" si="4"/>
        <v>0.18657523999718251</v>
      </c>
      <c r="J36" s="44"/>
      <c r="K36" s="44"/>
      <c r="L36" s="44"/>
      <c r="M36" s="44"/>
      <c r="N36" s="44"/>
      <c r="O36" s="44"/>
      <c r="P36" s="44"/>
      <c r="Q36" s="47">
        <f t="shared" si="3"/>
        <v>30982.938000000002</v>
      </c>
      <c r="S36" s="45">
        <f t="shared" si="5"/>
        <v>0.1</v>
      </c>
    </row>
    <row r="37" spans="1:81">
      <c r="A37" s="44" t="s">
        <v>57</v>
      </c>
      <c r="B37" s="45"/>
      <c r="C37" s="46">
        <v>46651.451500000003</v>
      </c>
      <c r="D37" s="46"/>
      <c r="E37" s="44">
        <f t="shared" si="0"/>
        <v>8649.0777728198027</v>
      </c>
      <c r="F37" s="44">
        <f t="shared" si="1"/>
        <v>8649</v>
      </c>
      <c r="G37" s="44">
        <f t="shared" si="2"/>
        <v>0.18250432999775512</v>
      </c>
      <c r="H37" s="44"/>
      <c r="I37" s="44">
        <f t="shared" si="4"/>
        <v>0.18250432999775512</v>
      </c>
      <c r="J37" s="44"/>
      <c r="K37" s="44"/>
      <c r="L37" s="44"/>
      <c r="M37" s="44"/>
      <c r="N37" s="44"/>
      <c r="O37" s="44"/>
      <c r="P37" s="44"/>
      <c r="Q37" s="47">
        <f t="shared" si="3"/>
        <v>31632.951500000003</v>
      </c>
      <c r="R37" s="44"/>
      <c r="S37" s="45">
        <f t="shared" si="5"/>
        <v>0.1</v>
      </c>
      <c r="T37" s="44"/>
      <c r="U37" s="44"/>
      <c r="V37" s="44"/>
      <c r="W37" s="44"/>
      <c r="X37" s="44"/>
      <c r="Y37" s="44"/>
    </row>
    <row r="38" spans="1:81">
      <c r="A38" s="82" t="s">
        <v>180</v>
      </c>
      <c r="B38" s="85" t="s">
        <v>67</v>
      </c>
      <c r="C38" s="82">
        <v>46705.42</v>
      </c>
      <c r="D38" s="82" t="s">
        <v>112</v>
      </c>
      <c r="E38" s="44">
        <f t="shared" si="0"/>
        <v>8672.076034973039</v>
      </c>
      <c r="F38" s="44">
        <f t="shared" si="1"/>
        <v>8672</v>
      </c>
      <c r="G38" s="44">
        <f t="shared" si="2"/>
        <v>0.17842623999604257</v>
      </c>
      <c r="H38" s="44"/>
      <c r="I38" s="44">
        <f t="shared" si="4"/>
        <v>0.17842623999604257</v>
      </c>
      <c r="J38" s="44"/>
      <c r="K38" s="44"/>
      <c r="L38" s="44"/>
      <c r="M38" s="44"/>
      <c r="N38" s="44"/>
      <c r="O38" s="44"/>
      <c r="P38" s="44"/>
      <c r="Q38" s="47">
        <f t="shared" si="3"/>
        <v>31686.92</v>
      </c>
      <c r="S38" s="45">
        <f t="shared" si="5"/>
        <v>0.1</v>
      </c>
    </row>
    <row r="39" spans="1:81">
      <c r="A39" s="82" t="s">
        <v>185</v>
      </c>
      <c r="B39" s="85" t="s">
        <v>67</v>
      </c>
      <c r="C39" s="82">
        <v>47355.442000000003</v>
      </c>
      <c r="D39" s="82" t="s">
        <v>112</v>
      </c>
      <c r="E39" s="44">
        <f t="shared" si="0"/>
        <v>8949.0779223957579</v>
      </c>
      <c r="F39" s="44">
        <f t="shared" si="1"/>
        <v>8949</v>
      </c>
      <c r="G39" s="44">
        <f t="shared" si="2"/>
        <v>0.18285533000744181</v>
      </c>
      <c r="H39" s="44"/>
      <c r="I39" s="44">
        <f t="shared" si="4"/>
        <v>0.18285533000744181</v>
      </c>
      <c r="J39" s="44"/>
      <c r="K39" s="44"/>
      <c r="L39" s="44"/>
      <c r="M39" s="44"/>
      <c r="N39" s="44"/>
      <c r="O39" s="44"/>
      <c r="P39" s="44"/>
      <c r="Q39" s="47">
        <f t="shared" si="3"/>
        <v>32336.942000000003</v>
      </c>
      <c r="S39" s="45">
        <f t="shared" si="5"/>
        <v>0.1</v>
      </c>
    </row>
    <row r="40" spans="1:81">
      <c r="A40" s="82" t="s">
        <v>185</v>
      </c>
      <c r="B40" s="85" t="s">
        <v>67</v>
      </c>
      <c r="C40" s="82">
        <v>47362.476600000002</v>
      </c>
      <c r="D40" s="82" t="s">
        <v>112</v>
      </c>
      <c r="E40" s="44">
        <f t="shared" si="0"/>
        <v>8952.0756632064749</v>
      </c>
      <c r="F40" s="44">
        <f t="shared" si="1"/>
        <v>8952</v>
      </c>
      <c r="G40" s="44">
        <f t="shared" si="2"/>
        <v>0.17755384000338381</v>
      </c>
      <c r="H40" s="44"/>
      <c r="J40" s="44"/>
      <c r="K40" s="44">
        <f>G40</f>
        <v>0.17755384000338381</v>
      </c>
      <c r="L40" s="44"/>
      <c r="M40" s="44"/>
      <c r="N40" s="44"/>
      <c r="O40" s="44"/>
      <c r="P40" s="44"/>
      <c r="Q40" s="47">
        <f t="shared" si="3"/>
        <v>32343.976600000002</v>
      </c>
      <c r="S40" s="45">
        <f>S$18</f>
        <v>1</v>
      </c>
    </row>
    <row r="41" spans="1:81">
      <c r="A41" s="82" t="s">
        <v>196</v>
      </c>
      <c r="B41" s="85" t="s">
        <v>67</v>
      </c>
      <c r="C41" s="82">
        <v>48972.2716</v>
      </c>
      <c r="D41" s="82" t="s">
        <v>112</v>
      </c>
      <c r="E41" s="44">
        <f t="shared" si="0"/>
        <v>9638.0774498593164</v>
      </c>
      <c r="F41" s="44">
        <f t="shared" si="1"/>
        <v>9638</v>
      </c>
      <c r="G41" s="44">
        <f t="shared" si="2"/>
        <v>0.18174645999533823</v>
      </c>
      <c r="H41" s="44"/>
      <c r="J41" s="44"/>
      <c r="K41" s="44">
        <f>G41</f>
        <v>0.18174645999533823</v>
      </c>
      <c r="L41" s="44"/>
      <c r="M41" s="44"/>
      <c r="N41" s="44"/>
      <c r="O41" s="44"/>
      <c r="P41" s="44"/>
      <c r="Q41" s="47">
        <f t="shared" si="3"/>
        <v>33953.7716</v>
      </c>
      <c r="S41" s="45">
        <f>S$18</f>
        <v>1</v>
      </c>
    </row>
    <row r="42" spans="1:81">
      <c r="A42" s="82" t="s">
        <v>196</v>
      </c>
      <c r="B42" s="85" t="s">
        <v>67</v>
      </c>
      <c r="C42" s="82">
        <v>48972.273500000003</v>
      </c>
      <c r="D42" s="82" t="s">
        <v>112</v>
      </c>
      <c r="E42" s="44">
        <f t="shared" si="0"/>
        <v>9638.0782595297369</v>
      </c>
      <c r="F42" s="44">
        <f t="shared" si="1"/>
        <v>9638</v>
      </c>
      <c r="G42" s="44">
        <f t="shared" si="2"/>
        <v>0.18364645999827189</v>
      </c>
      <c r="H42" s="44"/>
      <c r="J42" s="44"/>
      <c r="K42" s="44">
        <f>G42</f>
        <v>0.18364645999827189</v>
      </c>
      <c r="L42" s="44"/>
      <c r="M42" s="44"/>
      <c r="N42" s="44"/>
      <c r="O42" s="44"/>
      <c r="P42" s="44"/>
      <c r="Q42" s="47">
        <f t="shared" si="3"/>
        <v>33953.773500000003</v>
      </c>
      <c r="S42" s="45">
        <f>S$18</f>
        <v>1</v>
      </c>
    </row>
    <row r="43" spans="1:81">
      <c r="A43" s="82" t="s">
        <v>204</v>
      </c>
      <c r="B43" s="85" t="s">
        <v>67</v>
      </c>
      <c r="C43" s="82">
        <v>49528.413</v>
      </c>
      <c r="D43" s="82" t="s">
        <v>112</v>
      </c>
      <c r="E43" s="44">
        <f t="shared" si="0"/>
        <v>9875.0728399752079</v>
      </c>
      <c r="F43" s="44">
        <f t="shared" si="1"/>
        <v>9875</v>
      </c>
      <c r="G43" s="44">
        <f t="shared" si="2"/>
        <v>0.17092874999798369</v>
      </c>
      <c r="H43" s="44"/>
      <c r="J43" s="44"/>
      <c r="K43" s="44">
        <f>G43</f>
        <v>0.17092874999798369</v>
      </c>
      <c r="L43" s="44"/>
      <c r="M43" s="44"/>
      <c r="N43" s="44"/>
      <c r="O43" s="44"/>
      <c r="P43" s="44"/>
      <c r="Q43" s="47">
        <f t="shared" si="3"/>
        <v>34509.913</v>
      </c>
      <c r="S43" s="45">
        <f>S$18</f>
        <v>1</v>
      </c>
    </row>
    <row r="44" spans="1:81">
      <c r="A44" s="44" t="s">
        <v>70</v>
      </c>
      <c r="B44" s="45"/>
      <c r="C44" s="46">
        <v>49535.479899999998</v>
      </c>
      <c r="D44" s="46">
        <v>5.9999999999999995E-4</v>
      </c>
      <c r="E44" s="44">
        <f t="shared" si="0"/>
        <v>9878.0843451830733</v>
      </c>
      <c r="F44" s="44">
        <f t="shared" si="1"/>
        <v>9878</v>
      </c>
      <c r="G44" s="44">
        <f t="shared" si="2"/>
        <v>0.19792725999286631</v>
      </c>
      <c r="H44" s="44"/>
      <c r="I44" s="44"/>
      <c r="J44" s="44">
        <f>G44</f>
        <v>0.19792725999286631</v>
      </c>
      <c r="K44" s="44"/>
      <c r="L44" s="44"/>
      <c r="M44" s="44"/>
      <c r="N44" s="44"/>
      <c r="O44" s="44"/>
      <c r="P44" s="44"/>
      <c r="Q44" s="47">
        <f t="shared" si="3"/>
        <v>34516.979899999998</v>
      </c>
      <c r="R44" s="44"/>
      <c r="S44" s="45">
        <f>S$17</f>
        <v>1</v>
      </c>
      <c r="T44" s="44"/>
      <c r="U44" s="44"/>
      <c r="V44" s="44"/>
      <c r="W44" s="44"/>
      <c r="X44" s="44"/>
      <c r="Y44" s="44"/>
    </row>
    <row r="45" spans="1:81">
      <c r="A45" s="25" t="s">
        <v>70</v>
      </c>
      <c r="B45" s="26"/>
      <c r="C45" s="25">
        <v>49535.480199999998</v>
      </c>
      <c r="D45" s="48"/>
      <c r="E45" s="44">
        <f t="shared" si="0"/>
        <v>9878.0844730257722</v>
      </c>
      <c r="F45" s="44">
        <f t="shared" si="1"/>
        <v>9878</v>
      </c>
      <c r="G45" s="44">
        <f t="shared" si="2"/>
        <v>0.19822725999256363</v>
      </c>
      <c r="H45" s="49"/>
      <c r="I45" s="44"/>
      <c r="J45" s="44">
        <f>G45</f>
        <v>0.19822725999256363</v>
      </c>
      <c r="K45" s="44"/>
      <c r="L45" s="44"/>
      <c r="M45" s="44"/>
      <c r="N45" s="44"/>
      <c r="O45" s="44"/>
      <c r="P45" s="44"/>
      <c r="Q45" s="47">
        <f t="shared" si="3"/>
        <v>34516.980199999998</v>
      </c>
      <c r="R45" s="44"/>
      <c r="S45" s="45">
        <f>S$17</f>
        <v>1</v>
      </c>
      <c r="T45" s="44"/>
      <c r="U45" s="44"/>
      <c r="V45" s="44"/>
      <c r="W45" s="44"/>
      <c r="X45" s="44"/>
      <c r="Y45" s="44"/>
    </row>
    <row r="46" spans="1:81" s="44" customFormat="1">
      <c r="A46" s="44" t="s">
        <v>69</v>
      </c>
      <c r="B46" s="45"/>
      <c r="C46" s="50">
        <v>49941.456599999998</v>
      </c>
      <c r="D46" s="50">
        <v>4.0000000000000002E-4</v>
      </c>
      <c r="E46" s="44">
        <f t="shared" si="0"/>
        <v>10051.08820066742</v>
      </c>
      <c r="F46" s="44">
        <f t="shared" si="1"/>
        <v>10051</v>
      </c>
      <c r="G46" s="44">
        <f t="shared" si="2"/>
        <v>0.2069746699926327</v>
      </c>
      <c r="J46" s="44">
        <f>G46</f>
        <v>0.2069746699926327</v>
      </c>
      <c r="Q46" s="47">
        <f t="shared" si="3"/>
        <v>34922.956599999998</v>
      </c>
      <c r="S46" s="45">
        <f>S$17</f>
        <v>1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s="44" customFormat="1">
      <c r="A47" s="44" t="s">
        <v>69</v>
      </c>
      <c r="B47" s="45"/>
      <c r="C47" s="50">
        <v>49941.457199999997</v>
      </c>
      <c r="D47" s="50">
        <v>2.9999999999999997E-4</v>
      </c>
      <c r="E47" s="44">
        <f t="shared" si="0"/>
        <v>10051.088456352816</v>
      </c>
      <c r="F47" s="44">
        <f t="shared" si="1"/>
        <v>10051</v>
      </c>
      <c r="G47" s="44">
        <f t="shared" si="2"/>
        <v>0.20757466999202734</v>
      </c>
      <c r="J47" s="44">
        <f>G47</f>
        <v>0.20757466999202734</v>
      </c>
      <c r="Q47" s="47">
        <f t="shared" si="3"/>
        <v>34922.957199999997</v>
      </c>
      <c r="S47" s="45">
        <f>S$17</f>
        <v>1</v>
      </c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s="44" customFormat="1">
      <c r="A48" s="82" t="s">
        <v>221</v>
      </c>
      <c r="B48" s="85" t="s">
        <v>67</v>
      </c>
      <c r="C48" s="82">
        <v>50286.425999999999</v>
      </c>
      <c r="D48" s="82" t="s">
        <v>112</v>
      </c>
      <c r="E48" s="44">
        <f t="shared" si="0"/>
        <v>10198.094263390039</v>
      </c>
      <c r="F48" s="44">
        <f t="shared" si="1"/>
        <v>10198</v>
      </c>
      <c r="G48" s="44">
        <f t="shared" si="2"/>
        <v>0.22120166000240715</v>
      </c>
      <c r="I48" s="44">
        <f>G48</f>
        <v>0.22120166000240715</v>
      </c>
      <c r="Q48" s="47">
        <f t="shared" si="3"/>
        <v>35267.925999999999</v>
      </c>
      <c r="R48"/>
      <c r="S48" s="45">
        <f>S$16</f>
        <v>0.1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s="44" customFormat="1">
      <c r="A49" s="44" t="s">
        <v>68</v>
      </c>
      <c r="B49" s="45" t="s">
        <v>67</v>
      </c>
      <c r="C49" s="46">
        <v>51159.378900000003</v>
      </c>
      <c r="D49" s="46">
        <v>1.1000000000000001E-3</v>
      </c>
      <c r="E49" s="44">
        <f t="shared" si="0"/>
        <v>10570.096443210317</v>
      </c>
      <c r="F49" s="44">
        <f t="shared" si="1"/>
        <v>10570</v>
      </c>
      <c r="G49" s="44">
        <f t="shared" si="2"/>
        <v>0.22631689999980154</v>
      </c>
      <c r="J49" s="44">
        <f>G49</f>
        <v>0.22631689999980154</v>
      </c>
      <c r="Q49" s="47">
        <f t="shared" si="3"/>
        <v>36140.878900000003</v>
      </c>
      <c r="S49" s="45">
        <f>S$17</f>
        <v>1</v>
      </c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s="44" customFormat="1">
      <c r="A50" s="44" t="s">
        <v>66</v>
      </c>
      <c r="B50" s="45" t="s">
        <v>67</v>
      </c>
      <c r="C50" s="46">
        <v>52015.90554</v>
      </c>
      <c r="D50" s="46">
        <v>1.1E-4</v>
      </c>
      <c r="E50" s="44">
        <f t="shared" si="0"/>
        <v>10935.098698376814</v>
      </c>
      <c r="F50" s="44">
        <f t="shared" si="1"/>
        <v>10935</v>
      </c>
      <c r="G50" s="44">
        <f t="shared" si="2"/>
        <v>0.23160895000182791</v>
      </c>
      <c r="K50" s="44">
        <f t="shared" ref="K50:K69" si="6">G50</f>
        <v>0.23160895000182791</v>
      </c>
      <c r="Q50" s="47">
        <f t="shared" si="3"/>
        <v>36997.40554</v>
      </c>
      <c r="S50" s="45">
        <f t="shared" ref="S50:S69" si="7">S$18</f>
        <v>1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s="44" customFormat="1">
      <c r="A51" s="44" t="s">
        <v>63</v>
      </c>
      <c r="B51" s="51"/>
      <c r="C51" s="50">
        <v>52095.690900000001</v>
      </c>
      <c r="D51" s="50">
        <v>2.0000000000000001E-4</v>
      </c>
      <c r="E51" s="44">
        <f t="shared" si="0"/>
        <v>10969.098617316022</v>
      </c>
      <c r="F51" s="44">
        <f t="shared" si="1"/>
        <v>10969</v>
      </c>
      <c r="G51" s="44">
        <f t="shared" si="2"/>
        <v>0.23141872999985935</v>
      </c>
      <c r="H51" s="49"/>
      <c r="K51" s="44">
        <f t="shared" si="6"/>
        <v>0.23141872999985935</v>
      </c>
      <c r="Q51" s="47">
        <f t="shared" si="3"/>
        <v>37077.190900000001</v>
      </c>
      <c r="S51" s="45">
        <f t="shared" si="7"/>
        <v>1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s="44" customFormat="1">
      <c r="A52" s="44" t="s">
        <v>63</v>
      </c>
      <c r="B52" s="51"/>
      <c r="C52" s="50">
        <v>52102.731180000002</v>
      </c>
      <c r="D52" s="50">
        <v>1.4999999999999999E-4</v>
      </c>
      <c r="E52" s="44">
        <f t="shared" si="0"/>
        <v>10972.098778615155</v>
      </c>
      <c r="F52" s="44">
        <f t="shared" si="1"/>
        <v>10972</v>
      </c>
      <c r="G52" s="44">
        <f t="shared" si="2"/>
        <v>0.2317972400051076</v>
      </c>
      <c r="H52" s="49"/>
      <c r="K52" s="44">
        <f t="shared" si="6"/>
        <v>0.2317972400051076</v>
      </c>
      <c r="Q52" s="47">
        <f t="shared" si="3"/>
        <v>37084.231180000002</v>
      </c>
      <c r="S52" s="45">
        <f t="shared" si="7"/>
        <v>1</v>
      </c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>
      <c r="A53" s="82" t="s">
        <v>63</v>
      </c>
      <c r="B53" s="85" t="s">
        <v>67</v>
      </c>
      <c r="C53" s="82">
        <v>52102.731200000002</v>
      </c>
      <c r="D53" s="82" t="s">
        <v>112</v>
      </c>
      <c r="E53" s="44">
        <f t="shared" ref="E53:E86" si="8">+(C53-C$7)/C$8</f>
        <v>10972.098787138</v>
      </c>
      <c r="F53" s="44">
        <f t="shared" ref="F53:F84" si="9">ROUND(2*E53,0)/2</f>
        <v>10972</v>
      </c>
      <c r="G53" s="44">
        <f t="shared" ref="G53:G84" si="10">+C53-(C$7+F53*C$8)</f>
        <v>0.23181724000460235</v>
      </c>
      <c r="H53" s="44"/>
      <c r="I53" s="44"/>
      <c r="K53" s="44">
        <f t="shared" si="6"/>
        <v>0.23181724000460235</v>
      </c>
      <c r="L53" s="44"/>
      <c r="M53" s="44"/>
      <c r="N53" s="44"/>
      <c r="O53" s="44"/>
      <c r="P53" s="44"/>
      <c r="Q53" s="47">
        <f t="shared" ref="Q53:Q86" si="11">+C53-15018.5</f>
        <v>37084.231200000002</v>
      </c>
      <c r="R53" s="44"/>
      <c r="S53" s="45">
        <f t="shared" si="7"/>
        <v>1</v>
      </c>
    </row>
    <row r="54" spans="1:81" s="44" customFormat="1" ht="12.75" customHeight="1">
      <c r="A54" s="44" t="s">
        <v>63</v>
      </c>
      <c r="B54" s="51"/>
      <c r="C54" s="50">
        <v>52109.770799999998</v>
      </c>
      <c r="D54" s="50">
        <v>1.3999999999999999E-4</v>
      </c>
      <c r="E54" s="44">
        <f t="shared" si="8"/>
        <v>10975.098658660349</v>
      </c>
      <c r="F54" s="44">
        <f t="shared" si="9"/>
        <v>10975</v>
      </c>
      <c r="G54" s="44">
        <f t="shared" si="10"/>
        <v>0.23151574999792501</v>
      </c>
      <c r="H54" s="49"/>
      <c r="K54" s="44">
        <f t="shared" si="6"/>
        <v>0.23151574999792501</v>
      </c>
      <c r="Q54" s="47">
        <f t="shared" si="11"/>
        <v>37091.270799999998</v>
      </c>
      <c r="S54" s="45">
        <f t="shared" si="7"/>
        <v>1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s="44" customFormat="1">
      <c r="A55" s="44" t="s">
        <v>63</v>
      </c>
      <c r="B55" s="51"/>
      <c r="C55" s="50">
        <v>52149.6636</v>
      </c>
      <c r="D55" s="50">
        <v>4.0000000000000002E-4</v>
      </c>
      <c r="E55" s="44">
        <f t="shared" si="8"/>
        <v>10992.098669267032</v>
      </c>
      <c r="F55" s="44">
        <f t="shared" si="9"/>
        <v>10992</v>
      </c>
      <c r="G55" s="44">
        <f t="shared" si="10"/>
        <v>0.23154064000118524</v>
      </c>
      <c r="K55" s="44">
        <f t="shared" si="6"/>
        <v>0.23154064000118524</v>
      </c>
      <c r="Q55" s="47">
        <f t="shared" si="11"/>
        <v>37131.1636</v>
      </c>
      <c r="S55" s="45">
        <f t="shared" si="7"/>
        <v>1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s="44" customFormat="1">
      <c r="A56" s="44" t="s">
        <v>65</v>
      </c>
      <c r="B56" s="51" t="s">
        <v>61</v>
      </c>
      <c r="C56" s="50">
        <v>52448.8603</v>
      </c>
      <c r="D56" s="50">
        <v>2.9999999999999997E-4</v>
      </c>
      <c r="E56" s="44">
        <f t="shared" si="8"/>
        <v>11119.599047116781</v>
      </c>
      <c r="F56" s="44">
        <f t="shared" si="9"/>
        <v>11119.5</v>
      </c>
      <c r="G56" s="44">
        <f t="shared" si="10"/>
        <v>0.23242731500067748</v>
      </c>
      <c r="H56" s="49"/>
      <c r="K56" s="44">
        <f t="shared" si="6"/>
        <v>0.23242731500067748</v>
      </c>
      <c r="Q56" s="47">
        <f t="shared" si="11"/>
        <v>37430.3603</v>
      </c>
      <c r="S56" s="45">
        <f t="shared" si="7"/>
        <v>1</v>
      </c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s="44" customFormat="1">
      <c r="A57" s="44" t="s">
        <v>65</v>
      </c>
      <c r="B57" s="51"/>
      <c r="C57" s="50">
        <v>52482.886100000003</v>
      </c>
      <c r="D57" s="50">
        <v>2.9999999999999997E-4</v>
      </c>
      <c r="E57" s="44">
        <f t="shared" si="8"/>
        <v>11134.098880693287</v>
      </c>
      <c r="F57" s="44">
        <f t="shared" si="9"/>
        <v>11134</v>
      </c>
      <c r="G57" s="44">
        <f t="shared" si="10"/>
        <v>0.2320367799984524</v>
      </c>
      <c r="H57" s="49"/>
      <c r="K57" s="44">
        <f t="shared" si="6"/>
        <v>0.2320367799984524</v>
      </c>
      <c r="Q57" s="47">
        <f t="shared" si="11"/>
        <v>37464.386100000003</v>
      </c>
      <c r="S57" s="45">
        <f t="shared" si="7"/>
        <v>1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44" customFormat="1">
      <c r="A58" s="44" t="s">
        <v>65</v>
      </c>
      <c r="B58" s="51"/>
      <c r="C58" s="50">
        <v>52589.6558</v>
      </c>
      <c r="D58" s="50">
        <v>5.0000000000000001E-4</v>
      </c>
      <c r="E58" s="44">
        <f t="shared" si="8"/>
        <v>11179.597969061922</v>
      </c>
      <c r="F58" s="44">
        <f t="shared" si="9"/>
        <v>11179.5</v>
      </c>
      <c r="G58" s="44">
        <f t="shared" si="10"/>
        <v>0.22989751499699196</v>
      </c>
      <c r="H58" s="49"/>
      <c r="K58" s="44">
        <f t="shared" si="6"/>
        <v>0.22989751499699196</v>
      </c>
      <c r="Q58" s="47">
        <f t="shared" si="11"/>
        <v>37571.1558</v>
      </c>
      <c r="S58" s="45">
        <f t="shared" si="7"/>
        <v>1</v>
      </c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44" customFormat="1" ht="12.75" customHeight="1">
      <c r="A59" s="44" t="s">
        <v>65</v>
      </c>
      <c r="B59" s="51"/>
      <c r="C59" s="50">
        <v>52602.564310000002</v>
      </c>
      <c r="D59" s="50">
        <v>1.1E-4</v>
      </c>
      <c r="E59" s="44">
        <f t="shared" si="8"/>
        <v>11185.098831546293</v>
      </c>
      <c r="F59" s="44">
        <f t="shared" si="9"/>
        <v>11185</v>
      </c>
      <c r="G59" s="44">
        <f t="shared" si="10"/>
        <v>0.23192145000211895</v>
      </c>
      <c r="H59" s="49"/>
      <c r="K59" s="44">
        <f t="shared" si="6"/>
        <v>0.23192145000211895</v>
      </c>
      <c r="Q59" s="47">
        <f t="shared" si="11"/>
        <v>37584.064310000002</v>
      </c>
      <c r="S59" s="45">
        <f t="shared" si="7"/>
        <v>1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s="44" customFormat="1">
      <c r="A60" s="44" t="s">
        <v>65</v>
      </c>
      <c r="B60" s="51"/>
      <c r="C60" s="50">
        <v>52609.604379999997</v>
      </c>
      <c r="D60" s="50">
        <v>1.2E-4</v>
      </c>
      <c r="E60" s="44">
        <f t="shared" si="8"/>
        <v>11188.098903355534</v>
      </c>
      <c r="F60" s="44">
        <f t="shared" si="9"/>
        <v>11188</v>
      </c>
      <c r="G60" s="44">
        <f t="shared" si="10"/>
        <v>0.23208995999448234</v>
      </c>
      <c r="H60" s="49"/>
      <c r="K60" s="44">
        <f t="shared" si="6"/>
        <v>0.23208995999448234</v>
      </c>
      <c r="Q60" s="47">
        <f t="shared" si="11"/>
        <v>37591.104379999997</v>
      </c>
      <c r="S60" s="45">
        <f t="shared" si="7"/>
        <v>1</v>
      </c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s="44" customFormat="1">
      <c r="A61" s="44" t="s">
        <v>60</v>
      </c>
      <c r="B61" s="51" t="s">
        <v>61</v>
      </c>
      <c r="C61" s="50">
        <v>52786.7736</v>
      </c>
      <c r="D61" s="50">
        <v>4.0000000000000002E-4</v>
      </c>
      <c r="E61" s="44">
        <f t="shared" si="8"/>
        <v>11263.59820696866</v>
      </c>
      <c r="F61" s="44">
        <f t="shared" si="9"/>
        <v>11263.5</v>
      </c>
      <c r="G61" s="44">
        <f t="shared" si="10"/>
        <v>0.23045579499739688</v>
      </c>
      <c r="H61" s="49"/>
      <c r="K61" s="44">
        <f t="shared" si="6"/>
        <v>0.23045579499739688</v>
      </c>
      <c r="Q61" s="47">
        <f t="shared" si="11"/>
        <v>37768.2736</v>
      </c>
      <c r="S61" s="45">
        <f t="shared" si="7"/>
        <v>1</v>
      </c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s="44" customFormat="1">
      <c r="A62" s="44" t="s">
        <v>60</v>
      </c>
      <c r="B62" s="51"/>
      <c r="C62" s="50">
        <v>52813.760999999999</v>
      </c>
      <c r="D62" s="50">
        <v>2.0000000000000001E-4</v>
      </c>
      <c r="E62" s="44">
        <f t="shared" si="8"/>
        <v>11275.098680393608</v>
      </c>
      <c r="F62" s="44">
        <f t="shared" si="9"/>
        <v>11275</v>
      </c>
      <c r="G62" s="44">
        <f t="shared" si="10"/>
        <v>0.23156674999336246</v>
      </c>
      <c r="H62" s="49"/>
      <c r="K62" s="44">
        <f t="shared" si="6"/>
        <v>0.23156674999336246</v>
      </c>
      <c r="Q62" s="47">
        <f t="shared" si="11"/>
        <v>37795.260999999999</v>
      </c>
      <c r="S62" s="45">
        <f t="shared" si="7"/>
        <v>1</v>
      </c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s="44" customFormat="1">
      <c r="A63" s="52" t="s">
        <v>85</v>
      </c>
      <c r="B63" s="51" t="s">
        <v>67</v>
      </c>
      <c r="C63" s="50">
        <v>52818.451999999997</v>
      </c>
      <c r="D63" s="50">
        <v>8.9999999999999998E-4</v>
      </c>
      <c r="E63" s="44">
        <f t="shared" si="8"/>
        <v>11277.097714047699</v>
      </c>
      <c r="F63" s="44">
        <f t="shared" si="9"/>
        <v>11277</v>
      </c>
      <c r="G63" s="44">
        <f t="shared" si="10"/>
        <v>0.22929908999503823</v>
      </c>
      <c r="H63" s="49"/>
      <c r="K63" s="44">
        <f t="shared" si="6"/>
        <v>0.22929908999503823</v>
      </c>
      <c r="Q63" s="47">
        <f t="shared" si="11"/>
        <v>37799.951999999997</v>
      </c>
      <c r="S63" s="45">
        <f t="shared" si="7"/>
        <v>1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44" customFormat="1">
      <c r="A64" s="44" t="s">
        <v>60</v>
      </c>
      <c r="B64" s="51"/>
      <c r="C64" s="50">
        <v>52834.880400000002</v>
      </c>
      <c r="D64" s="50">
        <v>4.0000000000000002E-4</v>
      </c>
      <c r="E64" s="44">
        <f t="shared" si="8"/>
        <v>11284.098550646055</v>
      </c>
      <c r="F64" s="44">
        <f t="shared" si="9"/>
        <v>11284</v>
      </c>
      <c r="G64" s="44">
        <f t="shared" si="10"/>
        <v>0.23126228000182891</v>
      </c>
      <c r="H64" s="49"/>
      <c r="K64" s="44">
        <f t="shared" si="6"/>
        <v>0.23126228000182891</v>
      </c>
      <c r="Q64" s="47">
        <f t="shared" si="11"/>
        <v>37816.380400000002</v>
      </c>
      <c r="S64" s="45">
        <f t="shared" si="7"/>
        <v>1</v>
      </c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44" customFormat="1">
      <c r="A65" s="44" t="s">
        <v>60</v>
      </c>
      <c r="B65" s="51"/>
      <c r="C65" s="50">
        <v>52867.7336</v>
      </c>
      <c r="D65" s="50">
        <v>2.9999999999999997E-4</v>
      </c>
      <c r="E65" s="44">
        <f t="shared" si="8"/>
        <v>11298.098689730386</v>
      </c>
      <c r="F65" s="44">
        <f t="shared" si="9"/>
        <v>11298</v>
      </c>
      <c r="G65" s="44">
        <f t="shared" si="10"/>
        <v>0.23158866000449052</v>
      </c>
      <c r="H65" s="49"/>
      <c r="K65" s="44">
        <f t="shared" si="6"/>
        <v>0.23158866000449052</v>
      </c>
      <c r="Q65" s="47">
        <f t="shared" si="11"/>
        <v>37849.2336</v>
      </c>
      <c r="S65" s="45">
        <f t="shared" si="7"/>
        <v>1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s="44" customFormat="1">
      <c r="A66" s="44" t="s">
        <v>60</v>
      </c>
      <c r="B66" s="51"/>
      <c r="C66" s="50">
        <v>52887.681299999997</v>
      </c>
      <c r="D66" s="50">
        <v>4.0000000000000002E-4</v>
      </c>
      <c r="E66" s="44">
        <f t="shared" si="8"/>
        <v>11306.599249018751</v>
      </c>
      <c r="F66" s="44">
        <f t="shared" si="9"/>
        <v>11306.5</v>
      </c>
      <c r="G66" s="44">
        <f t="shared" si="10"/>
        <v>0.23290110499510774</v>
      </c>
      <c r="H66" s="49"/>
      <c r="K66" s="44">
        <f t="shared" si="6"/>
        <v>0.23290110499510774</v>
      </c>
      <c r="Q66" s="47">
        <f t="shared" si="11"/>
        <v>37869.181299999997</v>
      </c>
      <c r="S66" s="45">
        <f t="shared" si="7"/>
        <v>1</v>
      </c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s="44" customFormat="1">
      <c r="A67" s="55" t="s">
        <v>60</v>
      </c>
      <c r="B67" s="56"/>
      <c r="C67" s="57">
        <v>52907.625970000001</v>
      </c>
      <c r="D67" s="57">
        <v>1.3999999999999999E-4</v>
      </c>
      <c r="E67" s="44">
        <f t="shared" si="8"/>
        <v>11315.09851709587</v>
      </c>
      <c r="F67" s="44">
        <f t="shared" si="9"/>
        <v>11315</v>
      </c>
      <c r="G67" s="44">
        <f t="shared" si="10"/>
        <v>0.23118355000042357</v>
      </c>
      <c r="H67" s="49"/>
      <c r="K67" s="44">
        <f t="shared" si="6"/>
        <v>0.23118355000042357</v>
      </c>
      <c r="Q67" s="47">
        <f t="shared" si="11"/>
        <v>37889.125970000001</v>
      </c>
      <c r="S67" s="45">
        <f t="shared" si="7"/>
        <v>1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>
      <c r="A68" s="24" t="s">
        <v>82</v>
      </c>
      <c r="B68" s="56" t="s">
        <v>61</v>
      </c>
      <c r="C68" s="57">
        <v>53145.808299999997</v>
      </c>
      <c r="D68" s="58">
        <v>5.9999999999999995E-4</v>
      </c>
      <c r="E68" s="44">
        <f t="shared" si="8"/>
        <v>11416.598089357638</v>
      </c>
      <c r="F68" s="44">
        <f t="shared" si="9"/>
        <v>11416.5</v>
      </c>
      <c r="G68" s="44">
        <f t="shared" si="10"/>
        <v>0.23017980499571422</v>
      </c>
      <c r="H68" s="49"/>
      <c r="I68" s="44"/>
      <c r="J68" s="44"/>
      <c r="K68" s="44">
        <f t="shared" si="6"/>
        <v>0.23017980499571422</v>
      </c>
      <c r="L68" s="44"/>
      <c r="M68" s="44"/>
      <c r="N68" s="44"/>
      <c r="O68" s="44"/>
      <c r="P68" s="44"/>
      <c r="Q68" s="47">
        <f t="shared" si="11"/>
        <v>38127.308299999997</v>
      </c>
      <c r="R68" s="44"/>
      <c r="S68" s="45">
        <f t="shared" si="7"/>
        <v>1</v>
      </c>
      <c r="T68" s="44"/>
      <c r="U68" s="44"/>
      <c r="V68" s="44"/>
      <c r="W68" s="44"/>
      <c r="X68" s="44"/>
      <c r="Y68" s="44"/>
    </row>
    <row r="69" spans="1:81">
      <c r="A69" s="24" t="s">
        <v>82</v>
      </c>
      <c r="B69" s="56" t="s">
        <v>61</v>
      </c>
      <c r="C69" s="57">
        <v>53293.643400000001</v>
      </c>
      <c r="D69" s="58">
        <v>2.9999999999999997E-4</v>
      </c>
      <c r="E69" s="44">
        <f t="shared" si="8"/>
        <v>11479.596882825132</v>
      </c>
      <c r="F69" s="44">
        <f t="shared" si="9"/>
        <v>11479.5</v>
      </c>
      <c r="G69" s="44">
        <f t="shared" si="10"/>
        <v>0.22734851499990327</v>
      </c>
      <c r="H69" s="49"/>
      <c r="I69" s="44"/>
      <c r="J69" s="44"/>
      <c r="K69" s="44">
        <f t="shared" si="6"/>
        <v>0.22734851499990327</v>
      </c>
      <c r="L69" s="44"/>
      <c r="M69" s="44"/>
      <c r="N69" s="44"/>
      <c r="O69" s="44"/>
      <c r="P69" s="44"/>
      <c r="Q69" s="47">
        <f t="shared" si="11"/>
        <v>38275.143400000001</v>
      </c>
      <c r="R69" s="44"/>
      <c r="S69" s="45">
        <f t="shared" si="7"/>
        <v>1</v>
      </c>
      <c r="T69" s="44"/>
      <c r="U69" s="44"/>
      <c r="V69" s="44"/>
      <c r="W69" s="44"/>
      <c r="X69" s="44"/>
      <c r="Y69" s="44"/>
    </row>
    <row r="70" spans="1:81">
      <c r="A70" s="53" t="s">
        <v>93</v>
      </c>
      <c r="B70" s="54" t="s">
        <v>67</v>
      </c>
      <c r="C70" s="53">
        <v>54087.970600000001</v>
      </c>
      <c r="D70" s="53">
        <v>6.9999999999999999E-4</v>
      </c>
      <c r="E70" s="44">
        <f t="shared" si="8"/>
        <v>11818.093323916668</v>
      </c>
      <c r="F70" s="44">
        <f t="shared" si="9"/>
        <v>11818</v>
      </c>
      <c r="G70" s="44">
        <f t="shared" si="10"/>
        <v>0.21899706000112928</v>
      </c>
      <c r="H70" s="49"/>
      <c r="I70" s="44"/>
      <c r="J70" s="44">
        <f>G70</f>
        <v>0.21899706000112928</v>
      </c>
      <c r="K70" s="44"/>
      <c r="L70" s="44"/>
      <c r="M70" s="44"/>
      <c r="N70" s="44"/>
      <c r="O70" s="44">
        <f ca="1">+C$11+C$12*F70</f>
        <v>0.2446089825521367</v>
      </c>
      <c r="P70" s="44"/>
      <c r="Q70" s="47">
        <f t="shared" si="11"/>
        <v>39069.470600000001</v>
      </c>
      <c r="R70" s="44"/>
      <c r="S70" s="45">
        <f>S$17</f>
        <v>1</v>
      </c>
      <c r="T70" s="44"/>
      <c r="U70" s="44"/>
      <c r="V70" s="44"/>
      <c r="W70" s="44"/>
      <c r="X70" s="44"/>
      <c r="Y70" s="44"/>
    </row>
    <row r="71" spans="1:81" s="44" customFormat="1">
      <c r="A71" s="82" t="s">
        <v>283</v>
      </c>
      <c r="B71" s="85" t="s">
        <v>67</v>
      </c>
      <c r="C71" s="82">
        <v>54395.385999999999</v>
      </c>
      <c r="D71" s="82" t="s">
        <v>112</v>
      </c>
      <c r="E71" s="44">
        <f t="shared" si="8"/>
        <v>11949.09603770606</v>
      </c>
      <c r="F71" s="44">
        <f t="shared" si="9"/>
        <v>11949</v>
      </c>
      <c r="G71" s="44">
        <f t="shared" si="10"/>
        <v>0.22536532999947667</v>
      </c>
      <c r="I71" s="44">
        <f>G71</f>
        <v>0.22536532999947667</v>
      </c>
      <c r="Q71" s="47">
        <f t="shared" si="11"/>
        <v>39376.885999999999</v>
      </c>
      <c r="R71"/>
      <c r="S71" s="45">
        <f>S$16</f>
        <v>0.1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s="44" customFormat="1">
      <c r="A72" s="24" t="s">
        <v>96</v>
      </c>
      <c r="B72" s="59" t="s">
        <v>67</v>
      </c>
      <c r="C72" s="60">
        <v>55059.50301</v>
      </c>
      <c r="D72" s="60">
        <v>5.9999999999999995E-4</v>
      </c>
      <c r="E72" s="44">
        <f t="shared" si="8"/>
        <v>12232.104405483662</v>
      </c>
      <c r="F72" s="44">
        <f t="shared" si="9"/>
        <v>12232</v>
      </c>
      <c r="G72" s="44">
        <f t="shared" si="10"/>
        <v>0.24500143999466673</v>
      </c>
      <c r="H72" s="49"/>
      <c r="J72"/>
      <c r="K72" s="44">
        <f>G72</f>
        <v>0.24500143999466673</v>
      </c>
      <c r="O72" s="44">
        <f ca="1">+C$11+C$12*F72</f>
        <v>0.25342242504719298</v>
      </c>
      <c r="Q72" s="47">
        <f t="shared" si="11"/>
        <v>40041.00301</v>
      </c>
      <c r="S72" s="45">
        <f>S$18</f>
        <v>1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s="44" customFormat="1">
      <c r="A73" s="24" t="s">
        <v>96</v>
      </c>
      <c r="B73" s="59" t="s">
        <v>67</v>
      </c>
      <c r="C73" s="60">
        <v>55059.503210000003</v>
      </c>
      <c r="D73" s="60">
        <v>5.0000000000000001E-4</v>
      </c>
      <c r="E73" s="44">
        <f t="shared" si="8"/>
        <v>12232.104490712129</v>
      </c>
      <c r="F73" s="44">
        <f t="shared" si="9"/>
        <v>12232</v>
      </c>
      <c r="G73" s="44">
        <f t="shared" si="10"/>
        <v>0.24520143999689026</v>
      </c>
      <c r="H73" s="49"/>
      <c r="J73"/>
      <c r="K73" s="44">
        <f>G73</f>
        <v>0.24520143999689026</v>
      </c>
      <c r="O73" s="44">
        <f ca="1">+C$11+C$12*F73</f>
        <v>0.25342242504719298</v>
      </c>
      <c r="Q73" s="47">
        <f t="shared" si="11"/>
        <v>40041.003210000003</v>
      </c>
      <c r="S73" s="45">
        <f>S$18</f>
        <v>1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s="44" customFormat="1">
      <c r="A74" s="24" t="s">
        <v>96</v>
      </c>
      <c r="B74" s="59" t="s">
        <v>67</v>
      </c>
      <c r="C74" s="60">
        <v>55059.50331</v>
      </c>
      <c r="D74" s="60">
        <v>4.0000000000000002E-4</v>
      </c>
      <c r="E74" s="44">
        <f t="shared" si="8"/>
        <v>12232.104533326361</v>
      </c>
      <c r="F74" s="44">
        <f t="shared" si="9"/>
        <v>12232</v>
      </c>
      <c r="G74" s="44">
        <f t="shared" si="10"/>
        <v>0.24530143999436405</v>
      </c>
      <c r="H74" s="49"/>
      <c r="J74"/>
      <c r="K74" s="44">
        <f>G74</f>
        <v>0.24530143999436405</v>
      </c>
      <c r="O74" s="44">
        <f ca="1">+C$11+C$12*F74</f>
        <v>0.25342242504719298</v>
      </c>
      <c r="Q74" s="47">
        <f t="shared" si="11"/>
        <v>40041.00331</v>
      </c>
      <c r="S74" s="45">
        <f>S$18</f>
        <v>1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s="44" customFormat="1">
      <c r="A75" s="61" t="s">
        <v>97</v>
      </c>
      <c r="B75" s="62" t="s">
        <v>67</v>
      </c>
      <c r="C75" s="63">
        <v>55796.358569999997</v>
      </c>
      <c r="D75" s="63">
        <v>2.9999999999999997E-4</v>
      </c>
      <c r="E75" s="44">
        <f t="shared" si="8"/>
        <v>12546.109748191944</v>
      </c>
      <c r="F75" s="44">
        <f t="shared" si="9"/>
        <v>12546</v>
      </c>
      <c r="G75" s="44">
        <f t="shared" si="10"/>
        <v>0.25753881999116857</v>
      </c>
      <c r="H75" s="49"/>
      <c r="J75"/>
      <c r="K75" s="44">
        <f>G75</f>
        <v>0.25753881999116857</v>
      </c>
      <c r="O75" s="44">
        <f ca="1">+C$11+C$12*F75</f>
        <v>0.26010701669803282</v>
      </c>
      <c r="Q75" s="47">
        <f t="shared" si="11"/>
        <v>40777.858569999997</v>
      </c>
      <c r="S75" s="45">
        <f>S$18</f>
        <v>1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s="44" customFormat="1">
      <c r="A76" s="61" t="s">
        <v>97</v>
      </c>
      <c r="B76" s="62" t="s">
        <v>67</v>
      </c>
      <c r="C76" s="63">
        <v>55796.358670000001</v>
      </c>
      <c r="D76" s="63">
        <v>2.9999999999999997E-4</v>
      </c>
      <c r="E76" s="44">
        <f t="shared" si="8"/>
        <v>12546.109790806178</v>
      </c>
      <c r="F76" s="44">
        <f t="shared" si="9"/>
        <v>12546</v>
      </c>
      <c r="G76" s="44">
        <f t="shared" si="10"/>
        <v>0.25763881999591831</v>
      </c>
      <c r="H76" s="49"/>
      <c r="J76"/>
      <c r="K76" s="44">
        <f>G76</f>
        <v>0.25763881999591831</v>
      </c>
      <c r="O76" s="44">
        <f ca="1">+C$11+C$12*F76</f>
        <v>0.26010701669803282</v>
      </c>
      <c r="Q76" s="47">
        <f t="shared" si="11"/>
        <v>40777.858670000001</v>
      </c>
      <c r="S76" s="45">
        <f>S$18</f>
        <v>1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>
      <c r="A77" s="82" t="s">
        <v>304</v>
      </c>
      <c r="B77" s="85" t="s">
        <v>61</v>
      </c>
      <c r="C77" s="82">
        <v>55851.5121</v>
      </c>
      <c r="D77" s="82" t="s">
        <v>112</v>
      </c>
      <c r="E77" s="44">
        <f t="shared" si="8"/>
        <v>12569.613001786478</v>
      </c>
      <c r="F77" s="44">
        <f t="shared" si="9"/>
        <v>12569.5</v>
      </c>
      <c r="G77" s="44">
        <f t="shared" si="10"/>
        <v>0.26517381499434123</v>
      </c>
      <c r="H77" s="44"/>
      <c r="I77" s="44">
        <f>G77</f>
        <v>0.26517381499434123</v>
      </c>
      <c r="J77" s="44"/>
      <c r="K77" s="44"/>
      <c r="L77" s="44"/>
      <c r="M77" s="44"/>
      <c r="N77" s="44"/>
      <c r="O77" s="44"/>
      <c r="P77" s="44"/>
      <c r="Q77" s="47">
        <f t="shared" si="11"/>
        <v>40833.0121</v>
      </c>
      <c r="S77" s="45">
        <f>S$16</f>
        <v>0.1</v>
      </c>
    </row>
    <row r="78" spans="1:81">
      <c r="A78" s="61" t="s">
        <v>97</v>
      </c>
      <c r="B78" s="62" t="s">
        <v>67</v>
      </c>
      <c r="C78" s="63">
        <v>56155.40266</v>
      </c>
      <c r="D78" s="63">
        <v>2.0000000000000001E-4</v>
      </c>
      <c r="E78" s="44">
        <f t="shared" si="8"/>
        <v>12699.113632057371</v>
      </c>
      <c r="F78" s="44">
        <f t="shared" si="9"/>
        <v>12699</v>
      </c>
      <c r="G78" s="44">
        <f t="shared" si="10"/>
        <v>0.26665282999601914</v>
      </c>
      <c r="H78" s="49"/>
      <c r="I78" s="44"/>
      <c r="K78" s="44">
        <f>G78</f>
        <v>0.26665282999601914</v>
      </c>
      <c r="L78" s="44"/>
      <c r="M78" s="44"/>
      <c r="N78" s="44"/>
      <c r="O78" s="44">
        <f ca="1">+C$11+C$12*F78</f>
        <v>0.26336415848968403</v>
      </c>
      <c r="P78" s="44"/>
      <c r="Q78" s="47">
        <f t="shared" si="11"/>
        <v>41136.90266</v>
      </c>
      <c r="R78" s="44"/>
      <c r="S78" s="45">
        <f>S$18</f>
        <v>1</v>
      </c>
    </row>
    <row r="79" spans="1:81">
      <c r="A79" s="66" t="s">
        <v>99</v>
      </c>
      <c r="B79" s="67" t="s">
        <v>67</v>
      </c>
      <c r="C79" s="63">
        <v>56521.483099999998</v>
      </c>
      <c r="D79" s="68">
        <v>5.9999999999999995E-4</v>
      </c>
      <c r="E79" s="44">
        <f t="shared" si="8"/>
        <v>12855.116002482584</v>
      </c>
      <c r="F79" s="44">
        <f t="shared" si="9"/>
        <v>12855</v>
      </c>
      <c r="G79" s="44">
        <f t="shared" si="10"/>
        <v>0.27221534999262076</v>
      </c>
      <c r="H79" s="49"/>
      <c r="I79" s="44"/>
      <c r="J79" s="44">
        <f>G79</f>
        <v>0.27221534999262076</v>
      </c>
      <c r="L79" s="44"/>
      <c r="M79" s="44"/>
      <c r="N79" s="44"/>
      <c r="O79" s="44">
        <f ca="1">+C$11+C$12*F79</f>
        <v>0.26668516580666179</v>
      </c>
      <c r="P79" s="44"/>
      <c r="Q79" s="47">
        <f t="shared" si="11"/>
        <v>41502.983099999998</v>
      </c>
      <c r="R79" s="44"/>
      <c r="S79" s="45">
        <f>S$17</f>
        <v>1</v>
      </c>
    </row>
    <row r="80" spans="1:81">
      <c r="A80" s="63" t="s">
        <v>98</v>
      </c>
      <c r="B80" s="62" t="s">
        <v>61</v>
      </c>
      <c r="C80" s="63">
        <v>56521.484700000001</v>
      </c>
      <c r="D80" s="63">
        <v>6.9999999999999999E-4</v>
      </c>
      <c r="E80" s="44">
        <f t="shared" si="8"/>
        <v>12855.116684310309</v>
      </c>
      <c r="F80" s="44">
        <f t="shared" si="9"/>
        <v>12855</v>
      </c>
      <c r="G80" s="44">
        <f t="shared" si="10"/>
        <v>0.2738153499958571</v>
      </c>
      <c r="H80" s="49"/>
      <c r="I80" s="44"/>
      <c r="J80" s="44">
        <f>G80</f>
        <v>0.2738153499958571</v>
      </c>
      <c r="L80" s="44"/>
      <c r="M80" s="44"/>
      <c r="N80" s="44"/>
      <c r="O80" s="44">
        <f ca="1">+C$11+C$12*F80</f>
        <v>0.26668516580666179</v>
      </c>
      <c r="P80" s="44"/>
      <c r="Q80" s="47">
        <f t="shared" si="11"/>
        <v>41502.984700000001</v>
      </c>
      <c r="R80" s="44"/>
      <c r="S80" s="45">
        <f>S$17</f>
        <v>1</v>
      </c>
    </row>
    <row r="81" spans="1:19">
      <c r="A81" s="66" t="s">
        <v>99</v>
      </c>
      <c r="B81" s="67" t="s">
        <v>67</v>
      </c>
      <c r="C81" s="63">
        <v>56534.390599999999</v>
      </c>
      <c r="D81" s="68">
        <v>6.3E-3</v>
      </c>
      <c r="E81" s="44">
        <f t="shared" si="8"/>
        <v>12860.616434563204</v>
      </c>
      <c r="F81" s="44">
        <f t="shared" si="9"/>
        <v>12860.5</v>
      </c>
      <c r="G81" s="44">
        <f t="shared" si="10"/>
        <v>0.27322928499779664</v>
      </c>
      <c r="H81" s="49"/>
      <c r="I81" s="44"/>
      <c r="J81" s="44">
        <f>G81</f>
        <v>0.27322928499779664</v>
      </c>
      <c r="L81" s="44"/>
      <c r="M81" s="44"/>
      <c r="N81" s="44"/>
      <c r="O81" s="44">
        <f ca="1">+C$11+C$12*F81</f>
        <v>0.2668022526030937</v>
      </c>
      <c r="P81" s="44"/>
      <c r="Q81" s="47">
        <f t="shared" si="11"/>
        <v>41515.890599999999</v>
      </c>
      <c r="R81" s="44"/>
      <c r="S81" s="45">
        <f>S$17</f>
        <v>1</v>
      </c>
    </row>
    <row r="82" spans="1:19">
      <c r="A82" s="65" t="s">
        <v>100</v>
      </c>
      <c r="B82" s="64" t="s">
        <v>67</v>
      </c>
      <c r="C82" s="65">
        <v>56886.384299999998</v>
      </c>
      <c r="D82" s="65">
        <v>5.1999999999999998E-3</v>
      </c>
      <c r="E82" s="44">
        <f t="shared" si="8"/>
        <v>13010.615848830577</v>
      </c>
      <c r="F82" s="44">
        <f t="shared" si="9"/>
        <v>13010.5</v>
      </c>
      <c r="G82" s="44">
        <f t="shared" si="10"/>
        <v>0.27185478500177851</v>
      </c>
      <c r="H82" s="49"/>
      <c r="I82" s="44"/>
      <c r="J82" s="44">
        <f>G82</f>
        <v>0.27185478500177851</v>
      </c>
      <c r="L82" s="44"/>
      <c r="M82" s="44"/>
      <c r="N82" s="44"/>
      <c r="O82" s="44">
        <f ca="1">+C$11+C$12*F82</f>
        <v>0.26999552886941841</v>
      </c>
      <c r="P82" s="44"/>
      <c r="Q82" s="47">
        <f t="shared" si="11"/>
        <v>41867.884299999998</v>
      </c>
      <c r="R82" s="44"/>
      <c r="S82" s="45">
        <f>S$17</f>
        <v>1</v>
      </c>
    </row>
    <row r="83" spans="1:19">
      <c r="A83" s="82" t="s">
        <v>327</v>
      </c>
      <c r="B83" s="85" t="s">
        <v>67</v>
      </c>
      <c r="C83" s="82">
        <v>57225.479700000004</v>
      </c>
      <c r="D83" s="82" t="s">
        <v>112</v>
      </c>
      <c r="E83" s="44">
        <f t="shared" si="8"/>
        <v>13155.118751526736</v>
      </c>
      <c r="F83" s="44">
        <f t="shared" si="9"/>
        <v>13155</v>
      </c>
      <c r="G83" s="44">
        <f t="shared" si="10"/>
        <v>0.27866635000827955</v>
      </c>
      <c r="H83" s="44"/>
      <c r="I83" s="44">
        <f>G83</f>
        <v>0.27866635000827955</v>
      </c>
      <c r="J83" s="44"/>
      <c r="K83" s="44"/>
      <c r="L83" s="44"/>
      <c r="M83" s="44"/>
      <c r="N83" s="44"/>
      <c r="O83" s="44"/>
      <c r="P83" s="44"/>
      <c r="Q83" s="47">
        <f t="shared" si="11"/>
        <v>42206.979700000004</v>
      </c>
      <c r="S83" s="45">
        <f>S$16</f>
        <v>0.1</v>
      </c>
    </row>
    <row r="84" spans="1:19">
      <c r="A84" s="137" t="s">
        <v>361</v>
      </c>
      <c r="B84" s="138"/>
      <c r="C84" s="137">
        <v>57225.479700000004</v>
      </c>
      <c r="D84" s="137">
        <v>2.0999999999999999E-3</v>
      </c>
      <c r="E84" s="44">
        <f t="shared" si="8"/>
        <v>13155.118751526736</v>
      </c>
      <c r="F84" s="44">
        <f t="shared" si="9"/>
        <v>13155</v>
      </c>
      <c r="G84" s="44">
        <f t="shared" si="10"/>
        <v>0.27866635000827955</v>
      </c>
      <c r="H84" s="49"/>
      <c r="I84" s="44"/>
      <c r="K84" s="44">
        <f>G84</f>
        <v>0.27866635000827955</v>
      </c>
      <c r="L84" s="44"/>
      <c r="M84" s="44"/>
      <c r="N84" s="44"/>
      <c r="O84" s="44">
        <f ca="1">+C$11+C$12*F84</f>
        <v>0.27307171833931126</v>
      </c>
      <c r="P84" s="44"/>
      <c r="Q84" s="47">
        <f t="shared" si="11"/>
        <v>42206.979700000004</v>
      </c>
      <c r="R84" s="44"/>
      <c r="S84" s="45">
        <f>S$18</f>
        <v>1</v>
      </c>
    </row>
    <row r="85" spans="1:19">
      <c r="A85" s="139" t="s">
        <v>1</v>
      </c>
      <c r="B85" s="140" t="s">
        <v>67</v>
      </c>
      <c r="C85" s="141">
        <v>57366.281799999997</v>
      </c>
      <c r="D85" s="141">
        <v>5.0000000000000001E-3</v>
      </c>
      <c r="E85" s="44">
        <f t="shared" si="8"/>
        <v>13215.12048601123</v>
      </c>
      <c r="F85" s="44">
        <f>ROUND(2*E85,0)/2</f>
        <v>13215</v>
      </c>
      <c r="G85" s="44">
        <f>+C85-(C$7+F85*C$8)</f>
        <v>0.28273654999793507</v>
      </c>
      <c r="H85" s="49"/>
      <c r="I85" s="44"/>
      <c r="K85" s="44">
        <f>G85</f>
        <v>0.28273654999793507</v>
      </c>
      <c r="L85" s="44"/>
      <c r="M85" s="44"/>
      <c r="N85" s="44"/>
      <c r="O85" s="44">
        <f ca="1">+C$11+C$12*F85</f>
        <v>0.27434902884584117</v>
      </c>
      <c r="P85" s="44"/>
      <c r="Q85" s="47">
        <f t="shared" si="11"/>
        <v>42347.781799999997</v>
      </c>
      <c r="R85" s="44"/>
      <c r="S85" s="45">
        <f>S$18</f>
        <v>1</v>
      </c>
    </row>
    <row r="86" spans="1:19">
      <c r="A86" s="142" t="s">
        <v>362</v>
      </c>
      <c r="B86" s="143" t="s">
        <v>61</v>
      </c>
      <c r="C86" s="144">
        <v>57658.436419999998</v>
      </c>
      <c r="D86" s="144">
        <v>2.0000000000000001E-4</v>
      </c>
      <c r="E86" s="44">
        <f t="shared" si="8"/>
        <v>13339.61993550566</v>
      </c>
      <c r="F86" s="44">
        <f>ROUND(2*E86,0)/2</f>
        <v>13339.5</v>
      </c>
      <c r="G86" s="44">
        <f>+C86-(C$7+F86*C$8)</f>
        <v>0.28144471500127111</v>
      </c>
      <c r="H86" s="49"/>
      <c r="I86" s="44"/>
      <c r="K86" s="44">
        <f>G86</f>
        <v>0.28144471500127111</v>
      </c>
      <c r="L86" s="44"/>
      <c r="M86" s="44"/>
      <c r="N86" s="44"/>
      <c r="O86" s="44">
        <f ca="1">+C$11+C$12*F86</f>
        <v>0.2769994481468907</v>
      </c>
      <c r="P86" s="44"/>
      <c r="Q86" s="47">
        <f t="shared" si="11"/>
        <v>42639.936419999998</v>
      </c>
      <c r="R86" s="44"/>
      <c r="S86" s="45">
        <f>S$18</f>
        <v>1</v>
      </c>
    </row>
    <row r="87" spans="1:19">
      <c r="R87" s="44"/>
    </row>
    <row r="88" spans="1:19">
      <c r="R88" s="44"/>
    </row>
    <row r="89" spans="1:19">
      <c r="R89" s="44"/>
    </row>
    <row r="90" spans="1:19">
      <c r="R90" s="44"/>
    </row>
    <row r="91" spans="1:19">
      <c r="R91" s="44"/>
    </row>
    <row r="92" spans="1:19">
      <c r="R92" s="44"/>
    </row>
    <row r="93" spans="1:19">
      <c r="R93" s="44"/>
    </row>
    <row r="94" spans="1:19">
      <c r="R94" s="44"/>
    </row>
    <row r="95" spans="1:19">
      <c r="R95" s="44"/>
    </row>
    <row r="96" spans="1:19">
      <c r="R96" s="44"/>
    </row>
    <row r="97" spans="18:18">
      <c r="R97" s="44"/>
    </row>
    <row r="98" spans="18:18">
      <c r="R98" s="44"/>
    </row>
    <row r="99" spans="18:18">
      <c r="R99" s="44"/>
    </row>
    <row r="100" spans="18:18">
      <c r="R100" s="44"/>
    </row>
    <row r="101" spans="18:18">
      <c r="R101" s="44"/>
    </row>
    <row r="102" spans="18:18">
      <c r="R102" s="44"/>
    </row>
    <row r="103" spans="18:18">
      <c r="R103" s="44"/>
    </row>
    <row r="104" spans="18:18">
      <c r="R104" s="44"/>
    </row>
    <row r="105" spans="18:18">
      <c r="R105" s="44"/>
    </row>
    <row r="106" spans="18:18">
      <c r="R106" s="44"/>
    </row>
    <row r="107" spans="18:18">
      <c r="R107" s="44"/>
    </row>
    <row r="108" spans="18:18">
      <c r="R108" s="44"/>
    </row>
    <row r="109" spans="18:18">
      <c r="R109" s="44"/>
    </row>
    <row r="110" spans="18:18">
      <c r="R110" s="44"/>
    </row>
    <row r="111" spans="18:18">
      <c r="R111" s="44"/>
    </row>
    <row r="112" spans="18:18">
      <c r="R112" s="44"/>
    </row>
    <row r="113" spans="18:18">
      <c r="R113" s="44"/>
    </row>
    <row r="114" spans="18:18">
      <c r="R114" s="44"/>
    </row>
    <row r="115" spans="18:18">
      <c r="R115" s="44"/>
    </row>
    <row r="116" spans="18:18">
      <c r="R116" s="44"/>
    </row>
    <row r="117" spans="18:18">
      <c r="R117" s="44"/>
    </row>
    <row r="118" spans="18:18">
      <c r="R118" s="44"/>
    </row>
    <row r="119" spans="18:18">
      <c r="R119" s="44"/>
    </row>
    <row r="120" spans="18:18">
      <c r="R120" s="44"/>
    </row>
  </sheetData>
  <sheetProtection sheet="1"/>
  <phoneticPr fontId="8" type="noConversion"/>
  <hyperlinks>
    <hyperlink ref="H98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topLeftCell="A17" workbookViewId="0">
      <selection activeCell="A34" sqref="A34:D65"/>
    </sheetView>
  </sheetViews>
  <sheetFormatPr defaultRowHeight="12.75"/>
  <cols>
    <col min="1" max="1" width="19.7109375" style="13" customWidth="1"/>
    <col min="2" max="2" width="4.42578125" style="28" customWidth="1"/>
    <col min="3" max="3" width="12.7109375" style="13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3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69" t="s">
        <v>102</v>
      </c>
      <c r="I1" s="70" t="s">
        <v>103</v>
      </c>
      <c r="J1" s="71" t="s">
        <v>104</v>
      </c>
    </row>
    <row r="2" spans="1:16">
      <c r="I2" s="72" t="s">
        <v>105</v>
      </c>
      <c r="J2" s="73" t="s">
        <v>106</v>
      </c>
    </row>
    <row r="3" spans="1:16">
      <c r="A3" s="74" t="s">
        <v>107</v>
      </c>
      <c r="I3" s="72" t="s">
        <v>108</v>
      </c>
      <c r="J3" s="73" t="s">
        <v>109</v>
      </c>
    </row>
    <row r="4" spans="1:16">
      <c r="I4" s="72" t="s">
        <v>110</v>
      </c>
      <c r="J4" s="73" t="s">
        <v>109</v>
      </c>
    </row>
    <row r="5" spans="1:16" ht="13.5" thickBot="1">
      <c r="I5" s="75" t="s">
        <v>111</v>
      </c>
      <c r="J5" s="76" t="s">
        <v>112</v>
      </c>
    </row>
    <row r="10" spans="1:16" ht="13.5" thickBot="1"/>
    <row r="11" spans="1:16" ht="12.75" customHeight="1" thickBot="1">
      <c r="A11" s="13" t="str">
        <f t="shared" ref="A11:A42" si="0">P11</f>
        <v> BBS 81 </v>
      </c>
      <c r="B11" s="6" t="str">
        <f t="shared" ref="B11:B42" si="1">IF(H11=INT(H11),"I","II")</f>
        <v>I</v>
      </c>
      <c r="C11" s="13">
        <f t="shared" ref="C11:C42" si="2">1*G11</f>
        <v>46651.451500000003</v>
      </c>
      <c r="D11" s="28" t="str">
        <f t="shared" ref="D11:D42" si="3">VLOOKUP(F11,I$1:J$5,2,FALSE)</f>
        <v>vis</v>
      </c>
      <c r="E11" s="77">
        <f>VLOOKUP(C11,'A (old)'!C$21:E$967,3,FALSE)</f>
        <v>8649.0777728198027</v>
      </c>
      <c r="F11" s="6" t="s">
        <v>111</v>
      </c>
      <c r="G11" s="28" t="str">
        <f t="shared" ref="G11:G42" si="4">MID(I11,3,LEN(I11)-3)</f>
        <v>46651.4515</v>
      </c>
      <c r="H11" s="13">
        <f t="shared" ref="H11:H42" si="5">1*K11</f>
        <v>8649</v>
      </c>
      <c r="I11" s="78" t="s">
        <v>170</v>
      </c>
      <c r="J11" s="79" t="s">
        <v>171</v>
      </c>
      <c r="K11" s="78">
        <v>8649</v>
      </c>
      <c r="L11" s="78" t="s">
        <v>172</v>
      </c>
      <c r="M11" s="79" t="s">
        <v>173</v>
      </c>
      <c r="N11" s="79" t="s">
        <v>174</v>
      </c>
      <c r="O11" s="80" t="s">
        <v>175</v>
      </c>
      <c r="P11" s="80" t="s">
        <v>176</v>
      </c>
    </row>
    <row r="12" spans="1:16" ht="12.75" customHeight="1" thickBot="1">
      <c r="A12" s="13" t="str">
        <f t="shared" si="0"/>
        <v>BAVM 80 </v>
      </c>
      <c r="B12" s="6" t="str">
        <f t="shared" si="1"/>
        <v>I</v>
      </c>
      <c r="C12" s="13">
        <f t="shared" si="2"/>
        <v>49535.479899999998</v>
      </c>
      <c r="D12" s="28" t="str">
        <f t="shared" si="3"/>
        <v>vis</v>
      </c>
      <c r="E12" s="77">
        <f>VLOOKUP(C12,'A (old)'!C$21:E$967,3,FALSE)</f>
        <v>9878.0843451830733</v>
      </c>
      <c r="F12" s="6" t="s">
        <v>111</v>
      </c>
      <c r="G12" s="28" t="str">
        <f t="shared" si="4"/>
        <v>49535.4799</v>
      </c>
      <c r="H12" s="13">
        <f t="shared" si="5"/>
        <v>9878</v>
      </c>
      <c r="I12" s="78" t="s">
        <v>205</v>
      </c>
      <c r="J12" s="79" t="s">
        <v>206</v>
      </c>
      <c r="K12" s="78">
        <v>9878</v>
      </c>
      <c r="L12" s="78" t="s">
        <v>207</v>
      </c>
      <c r="M12" s="79" t="s">
        <v>173</v>
      </c>
      <c r="N12" s="79" t="s">
        <v>58</v>
      </c>
      <c r="O12" s="80" t="s">
        <v>195</v>
      </c>
      <c r="P12" s="81" t="s">
        <v>208</v>
      </c>
    </row>
    <row r="13" spans="1:16" ht="12.75" customHeight="1" thickBot="1">
      <c r="A13" s="13" t="str">
        <f t="shared" si="0"/>
        <v>BAVM 80 </v>
      </c>
      <c r="B13" s="6" t="str">
        <f t="shared" si="1"/>
        <v>I</v>
      </c>
      <c r="C13" s="13">
        <f t="shared" si="2"/>
        <v>49535.480199999998</v>
      </c>
      <c r="D13" s="28" t="str">
        <f t="shared" si="3"/>
        <v>vis</v>
      </c>
      <c r="E13" s="77">
        <f>VLOOKUP(C13,'A (old)'!C$21:E$967,3,FALSE)</f>
        <v>9878.0844730257722</v>
      </c>
      <c r="F13" s="6" t="s">
        <v>111</v>
      </c>
      <c r="G13" s="28" t="str">
        <f t="shared" si="4"/>
        <v>49535.4802</v>
      </c>
      <c r="H13" s="13">
        <f t="shared" si="5"/>
        <v>9878</v>
      </c>
      <c r="I13" s="78" t="s">
        <v>209</v>
      </c>
      <c r="J13" s="79" t="s">
        <v>206</v>
      </c>
      <c r="K13" s="78">
        <v>9878</v>
      </c>
      <c r="L13" s="78" t="s">
        <v>210</v>
      </c>
      <c r="M13" s="79" t="s">
        <v>173</v>
      </c>
      <c r="N13" s="79" t="s">
        <v>189</v>
      </c>
      <c r="O13" s="80" t="s">
        <v>195</v>
      </c>
      <c r="P13" s="81" t="s">
        <v>208</v>
      </c>
    </row>
    <row r="14" spans="1:16" ht="12.75" customHeight="1" thickBot="1">
      <c r="A14" s="13" t="str">
        <f t="shared" si="0"/>
        <v>BAVM 91 </v>
      </c>
      <c r="B14" s="6" t="str">
        <f t="shared" si="1"/>
        <v>I</v>
      </c>
      <c r="C14" s="13">
        <f t="shared" si="2"/>
        <v>49941.456599999998</v>
      </c>
      <c r="D14" s="28" t="str">
        <f t="shared" si="3"/>
        <v>vis</v>
      </c>
      <c r="E14" s="77">
        <f>VLOOKUP(C14,'A (old)'!C$21:E$967,3,FALSE)</f>
        <v>10051.08820066742</v>
      </c>
      <c r="F14" s="6" t="s">
        <v>111</v>
      </c>
      <c r="G14" s="28" t="str">
        <f t="shared" si="4"/>
        <v>49941.4566</v>
      </c>
      <c r="H14" s="13">
        <f t="shared" si="5"/>
        <v>10051</v>
      </c>
      <c r="I14" s="78" t="s">
        <v>211</v>
      </c>
      <c r="J14" s="79" t="s">
        <v>212</v>
      </c>
      <c r="K14" s="78">
        <v>10051</v>
      </c>
      <c r="L14" s="78" t="s">
        <v>213</v>
      </c>
      <c r="M14" s="79" t="s">
        <v>173</v>
      </c>
      <c r="N14" s="79" t="s">
        <v>194</v>
      </c>
      <c r="O14" s="80" t="s">
        <v>195</v>
      </c>
      <c r="P14" s="81" t="s">
        <v>214</v>
      </c>
    </row>
    <row r="15" spans="1:16" ht="12.75" customHeight="1" thickBot="1">
      <c r="A15" s="13" t="str">
        <f t="shared" si="0"/>
        <v>BAVM 91 </v>
      </c>
      <c r="B15" s="6" t="str">
        <f t="shared" si="1"/>
        <v>I</v>
      </c>
      <c r="C15" s="13">
        <f t="shared" si="2"/>
        <v>49941.457199999997</v>
      </c>
      <c r="D15" s="28" t="str">
        <f t="shared" si="3"/>
        <v>vis</v>
      </c>
      <c r="E15" s="77">
        <f>VLOOKUP(C15,'A (old)'!C$21:E$967,3,FALSE)</f>
        <v>10051.088456352816</v>
      </c>
      <c r="F15" s="6" t="s">
        <v>111</v>
      </c>
      <c r="G15" s="28" t="str">
        <f t="shared" si="4"/>
        <v>49941.4572</v>
      </c>
      <c r="H15" s="13">
        <f t="shared" si="5"/>
        <v>10051</v>
      </c>
      <c r="I15" s="78" t="s">
        <v>215</v>
      </c>
      <c r="J15" s="79" t="s">
        <v>216</v>
      </c>
      <c r="K15" s="78">
        <v>10051</v>
      </c>
      <c r="L15" s="78" t="s">
        <v>217</v>
      </c>
      <c r="M15" s="79" t="s">
        <v>173</v>
      </c>
      <c r="N15" s="79" t="s">
        <v>189</v>
      </c>
      <c r="O15" s="80" t="s">
        <v>195</v>
      </c>
      <c r="P15" s="81" t="s">
        <v>214</v>
      </c>
    </row>
    <row r="16" spans="1:16" ht="12.75" customHeight="1" thickBot="1">
      <c r="A16" s="13" t="str">
        <f t="shared" si="0"/>
        <v>IBVS 4877 </v>
      </c>
      <c r="B16" s="6" t="str">
        <f t="shared" si="1"/>
        <v>I</v>
      </c>
      <c r="C16" s="13">
        <f t="shared" si="2"/>
        <v>51159.378900000003</v>
      </c>
      <c r="D16" s="28" t="str">
        <f t="shared" si="3"/>
        <v>vis</v>
      </c>
      <c r="E16" s="77">
        <f>VLOOKUP(C16,'A (old)'!C$21:E$967,3,FALSE)</f>
        <v>10570.096443210317</v>
      </c>
      <c r="F16" s="6" t="s">
        <v>111</v>
      </c>
      <c r="G16" s="28" t="str">
        <f t="shared" si="4"/>
        <v>51159.3789</v>
      </c>
      <c r="H16" s="13">
        <f t="shared" si="5"/>
        <v>10570</v>
      </c>
      <c r="I16" s="78" t="s">
        <v>222</v>
      </c>
      <c r="J16" s="79" t="s">
        <v>223</v>
      </c>
      <c r="K16" s="78">
        <v>10570</v>
      </c>
      <c r="L16" s="78" t="s">
        <v>224</v>
      </c>
      <c r="M16" s="79" t="s">
        <v>173</v>
      </c>
      <c r="N16" s="79" t="s">
        <v>174</v>
      </c>
      <c r="O16" s="80" t="s">
        <v>225</v>
      </c>
      <c r="P16" s="81" t="s">
        <v>226</v>
      </c>
    </row>
    <row r="17" spans="1:16" ht="12.75" customHeight="1" thickBot="1">
      <c r="A17" s="13" t="str">
        <f t="shared" si="0"/>
        <v>IBVS 5251 </v>
      </c>
      <c r="B17" s="6" t="str">
        <f t="shared" si="1"/>
        <v>I</v>
      </c>
      <c r="C17" s="13">
        <f t="shared" si="2"/>
        <v>52095.690900000001</v>
      </c>
      <c r="D17" s="28" t="str">
        <f t="shared" si="3"/>
        <v>vis</v>
      </c>
      <c r="E17" s="77">
        <f>VLOOKUP(C17,'A (old)'!C$21:E$967,3,FALSE)</f>
        <v>10969.098617316022</v>
      </c>
      <c r="F17" s="6" t="s">
        <v>111</v>
      </c>
      <c r="G17" s="28" t="str">
        <f t="shared" si="4"/>
        <v>52095.6909</v>
      </c>
      <c r="H17" s="13">
        <f t="shared" si="5"/>
        <v>10969</v>
      </c>
      <c r="I17" s="78" t="s">
        <v>232</v>
      </c>
      <c r="J17" s="79" t="s">
        <v>233</v>
      </c>
      <c r="K17" s="78">
        <v>10969</v>
      </c>
      <c r="L17" s="78" t="s">
        <v>234</v>
      </c>
      <c r="M17" s="79" t="s">
        <v>173</v>
      </c>
      <c r="N17" s="79" t="s">
        <v>194</v>
      </c>
      <c r="O17" s="80" t="s">
        <v>235</v>
      </c>
      <c r="P17" s="81" t="s">
        <v>236</v>
      </c>
    </row>
    <row r="18" spans="1:16" ht="12.75" customHeight="1" thickBot="1">
      <c r="A18" s="13" t="str">
        <f t="shared" si="0"/>
        <v>IBVS 5251 </v>
      </c>
      <c r="B18" s="6" t="str">
        <f t="shared" si="1"/>
        <v>I</v>
      </c>
      <c r="C18" s="13">
        <f t="shared" si="2"/>
        <v>52109.770799999998</v>
      </c>
      <c r="D18" s="28" t="str">
        <f t="shared" si="3"/>
        <v>vis</v>
      </c>
      <c r="E18" s="77">
        <f>VLOOKUP(C18,'A (old)'!C$21:E$967,3,FALSE)</f>
        <v>10975.098658660349</v>
      </c>
      <c r="F18" s="6" t="s">
        <v>111</v>
      </c>
      <c r="G18" s="28" t="str">
        <f t="shared" si="4"/>
        <v>52109.7708</v>
      </c>
      <c r="H18" s="13">
        <f t="shared" si="5"/>
        <v>10975</v>
      </c>
      <c r="I18" s="78" t="s">
        <v>240</v>
      </c>
      <c r="J18" s="79" t="s">
        <v>241</v>
      </c>
      <c r="K18" s="78">
        <v>10975</v>
      </c>
      <c r="L18" s="78" t="s">
        <v>234</v>
      </c>
      <c r="M18" s="79" t="s">
        <v>173</v>
      </c>
      <c r="N18" s="79" t="s">
        <v>194</v>
      </c>
      <c r="O18" s="80" t="s">
        <v>235</v>
      </c>
      <c r="P18" s="81" t="s">
        <v>236</v>
      </c>
    </row>
    <row r="19" spans="1:16" ht="12.75" customHeight="1" thickBot="1">
      <c r="A19" s="13" t="str">
        <f t="shared" si="0"/>
        <v>IBVS 5251 </v>
      </c>
      <c r="B19" s="6" t="str">
        <f t="shared" si="1"/>
        <v>I</v>
      </c>
      <c r="C19" s="13">
        <f t="shared" si="2"/>
        <v>52149.6636</v>
      </c>
      <c r="D19" s="28" t="str">
        <f t="shared" si="3"/>
        <v>vis</v>
      </c>
      <c r="E19" s="77">
        <f>VLOOKUP(C19,'A (old)'!C$21:E$967,3,FALSE)</f>
        <v>10992.098669267032</v>
      </c>
      <c r="F19" s="6" t="s">
        <v>111</v>
      </c>
      <c r="G19" s="28" t="str">
        <f t="shared" si="4"/>
        <v>52149.6636</v>
      </c>
      <c r="H19" s="13">
        <f t="shared" si="5"/>
        <v>10992</v>
      </c>
      <c r="I19" s="78" t="s">
        <v>242</v>
      </c>
      <c r="J19" s="79" t="s">
        <v>243</v>
      </c>
      <c r="K19" s="78">
        <v>10992</v>
      </c>
      <c r="L19" s="78" t="s">
        <v>244</v>
      </c>
      <c r="M19" s="79" t="s">
        <v>173</v>
      </c>
      <c r="N19" s="79" t="s">
        <v>194</v>
      </c>
      <c r="O19" s="80" t="s">
        <v>235</v>
      </c>
      <c r="P19" s="81" t="s">
        <v>236</v>
      </c>
    </row>
    <row r="20" spans="1:16" ht="12.75" customHeight="1" thickBot="1">
      <c r="A20" s="13" t="str">
        <f t="shared" si="0"/>
        <v>IBVS 5357 </v>
      </c>
      <c r="B20" s="6" t="str">
        <f t="shared" si="1"/>
        <v>II</v>
      </c>
      <c r="C20" s="13">
        <f t="shared" si="2"/>
        <v>52448.8603</v>
      </c>
      <c r="D20" s="28" t="str">
        <f t="shared" si="3"/>
        <v>vis</v>
      </c>
      <c r="E20" s="77">
        <f>VLOOKUP(C20,'A (old)'!C$21:E$967,3,FALSE)</f>
        <v>11119.599047116781</v>
      </c>
      <c r="F20" s="6" t="s">
        <v>111</v>
      </c>
      <c r="G20" s="28" t="str">
        <f t="shared" si="4"/>
        <v>52448.8603</v>
      </c>
      <c r="H20" s="13">
        <f t="shared" si="5"/>
        <v>11119.5</v>
      </c>
      <c r="I20" s="78" t="s">
        <v>245</v>
      </c>
      <c r="J20" s="79" t="s">
        <v>246</v>
      </c>
      <c r="K20" s="78">
        <v>11119.5</v>
      </c>
      <c r="L20" s="78" t="s">
        <v>247</v>
      </c>
      <c r="M20" s="79" t="s">
        <v>173</v>
      </c>
      <c r="N20" s="79" t="s">
        <v>194</v>
      </c>
      <c r="O20" s="80" t="s">
        <v>248</v>
      </c>
      <c r="P20" s="81" t="s">
        <v>249</v>
      </c>
    </row>
    <row r="21" spans="1:16" ht="12.75" customHeight="1" thickBot="1">
      <c r="A21" s="13" t="str">
        <f t="shared" si="0"/>
        <v>IBVS 5357 </v>
      </c>
      <c r="B21" s="6" t="str">
        <f t="shared" si="1"/>
        <v>I</v>
      </c>
      <c r="C21" s="13">
        <f t="shared" si="2"/>
        <v>52482.886100000003</v>
      </c>
      <c r="D21" s="28" t="str">
        <f t="shared" si="3"/>
        <v>vis</v>
      </c>
      <c r="E21" s="77">
        <f>VLOOKUP(C21,'A (old)'!C$21:E$967,3,FALSE)</f>
        <v>11134.098880693287</v>
      </c>
      <c r="F21" s="6" t="s">
        <v>111</v>
      </c>
      <c r="G21" s="28" t="str">
        <f t="shared" si="4"/>
        <v>52482.8861</v>
      </c>
      <c r="H21" s="13">
        <f t="shared" si="5"/>
        <v>11134</v>
      </c>
      <c r="I21" s="78" t="s">
        <v>250</v>
      </c>
      <c r="J21" s="79" t="s">
        <v>251</v>
      </c>
      <c r="K21" s="78">
        <v>11134</v>
      </c>
      <c r="L21" s="78" t="s">
        <v>252</v>
      </c>
      <c r="M21" s="79" t="s">
        <v>173</v>
      </c>
      <c r="N21" s="79" t="s">
        <v>194</v>
      </c>
      <c r="O21" s="80" t="s">
        <v>248</v>
      </c>
      <c r="P21" s="81" t="s">
        <v>249</v>
      </c>
    </row>
    <row r="22" spans="1:16" ht="12.75" customHeight="1" thickBot="1">
      <c r="A22" s="13" t="str">
        <f t="shared" si="0"/>
        <v>IBVS 5357 </v>
      </c>
      <c r="B22" s="6" t="str">
        <f t="shared" si="1"/>
        <v>II</v>
      </c>
      <c r="C22" s="13">
        <f t="shared" si="2"/>
        <v>52589.6558</v>
      </c>
      <c r="D22" s="28" t="str">
        <f t="shared" si="3"/>
        <v>vis</v>
      </c>
      <c r="E22" s="77">
        <f>VLOOKUP(C22,'A (old)'!C$21:E$967,3,FALSE)</f>
        <v>11179.597969061922</v>
      </c>
      <c r="F22" s="6" t="s">
        <v>111</v>
      </c>
      <c r="G22" s="28" t="str">
        <f t="shared" si="4"/>
        <v>52589.6558</v>
      </c>
      <c r="H22" s="13">
        <f t="shared" si="5"/>
        <v>11179.5</v>
      </c>
      <c r="I22" s="78" t="s">
        <v>253</v>
      </c>
      <c r="J22" s="79" t="s">
        <v>254</v>
      </c>
      <c r="K22" s="78">
        <v>11179.5</v>
      </c>
      <c r="L22" s="78" t="s">
        <v>255</v>
      </c>
      <c r="M22" s="79" t="s">
        <v>173</v>
      </c>
      <c r="N22" s="79" t="s">
        <v>194</v>
      </c>
      <c r="O22" s="80" t="s">
        <v>248</v>
      </c>
      <c r="P22" s="81" t="s">
        <v>249</v>
      </c>
    </row>
    <row r="23" spans="1:16" ht="12.75" customHeight="1" thickBot="1">
      <c r="A23" s="13" t="str">
        <f t="shared" si="0"/>
        <v>IBVS 5662 </v>
      </c>
      <c r="B23" s="6" t="str">
        <f t="shared" si="1"/>
        <v>I</v>
      </c>
      <c r="C23" s="13">
        <f t="shared" si="2"/>
        <v>52818.451999999997</v>
      </c>
      <c r="D23" s="28" t="str">
        <f t="shared" si="3"/>
        <v>vis</v>
      </c>
      <c r="E23" s="77">
        <f>VLOOKUP(C23,'A (old)'!C$21:E$967,3,FALSE)</f>
        <v>11277.097714047699</v>
      </c>
      <c r="F23" s="6" t="s">
        <v>111</v>
      </c>
      <c r="G23" s="28" t="str">
        <f t="shared" si="4"/>
        <v>52818.4520</v>
      </c>
      <c r="H23" s="13">
        <f t="shared" si="5"/>
        <v>11277</v>
      </c>
      <c r="I23" s="78" t="s">
        <v>261</v>
      </c>
      <c r="J23" s="79" t="s">
        <v>262</v>
      </c>
      <c r="K23" s="78">
        <v>11277</v>
      </c>
      <c r="L23" s="78" t="s">
        <v>263</v>
      </c>
      <c r="M23" s="79" t="s">
        <v>173</v>
      </c>
      <c r="N23" s="79" t="s">
        <v>174</v>
      </c>
      <c r="O23" s="80" t="s">
        <v>264</v>
      </c>
      <c r="P23" s="81" t="s">
        <v>265</v>
      </c>
    </row>
    <row r="24" spans="1:16" ht="12.75" customHeight="1" thickBot="1">
      <c r="A24" s="13" t="str">
        <f t="shared" si="0"/>
        <v>IBVS 5577 </v>
      </c>
      <c r="B24" s="6" t="str">
        <f t="shared" si="1"/>
        <v>II</v>
      </c>
      <c r="C24" s="13">
        <f t="shared" si="2"/>
        <v>53145.808299999997</v>
      </c>
      <c r="D24" s="28" t="str">
        <f t="shared" si="3"/>
        <v>vis</v>
      </c>
      <c r="E24" s="77">
        <f>VLOOKUP(C24,'A (old)'!C$21:E$967,3,FALSE)</f>
        <v>11416.598089357638</v>
      </c>
      <c r="F24" s="6" t="s">
        <v>111</v>
      </c>
      <c r="G24" s="28" t="str">
        <f t="shared" si="4"/>
        <v>53145.8083</v>
      </c>
      <c r="H24" s="13">
        <f t="shared" si="5"/>
        <v>11416.5</v>
      </c>
      <c r="I24" s="78" t="s">
        <v>266</v>
      </c>
      <c r="J24" s="79" t="s">
        <v>267</v>
      </c>
      <c r="K24" s="78">
        <v>11416.5</v>
      </c>
      <c r="L24" s="78" t="s">
        <v>268</v>
      </c>
      <c r="M24" s="79" t="s">
        <v>173</v>
      </c>
      <c r="N24" s="79" t="s">
        <v>174</v>
      </c>
      <c r="O24" s="80" t="s">
        <v>248</v>
      </c>
      <c r="P24" s="81" t="s">
        <v>269</v>
      </c>
    </row>
    <row r="25" spans="1:16" ht="12.75" customHeight="1" thickBot="1">
      <c r="A25" s="13" t="str">
        <f t="shared" si="0"/>
        <v>IBVS 5577 </v>
      </c>
      <c r="B25" s="6" t="str">
        <f t="shared" si="1"/>
        <v>II</v>
      </c>
      <c r="C25" s="13">
        <f t="shared" si="2"/>
        <v>53293.643400000001</v>
      </c>
      <c r="D25" s="28" t="str">
        <f t="shared" si="3"/>
        <v>vis</v>
      </c>
      <c r="E25" s="77">
        <f>VLOOKUP(C25,'A (old)'!C$21:E$967,3,FALSE)</f>
        <v>11479.596882825132</v>
      </c>
      <c r="F25" s="6" t="s">
        <v>111</v>
      </c>
      <c r="G25" s="28" t="str">
        <f t="shared" si="4"/>
        <v>53293.6434</v>
      </c>
      <c r="H25" s="13">
        <f t="shared" si="5"/>
        <v>11479.5</v>
      </c>
      <c r="I25" s="78" t="s">
        <v>270</v>
      </c>
      <c r="J25" s="79" t="s">
        <v>271</v>
      </c>
      <c r="K25" s="78">
        <v>11479.5</v>
      </c>
      <c r="L25" s="78" t="s">
        <v>272</v>
      </c>
      <c r="M25" s="79" t="s">
        <v>173</v>
      </c>
      <c r="N25" s="79" t="s">
        <v>174</v>
      </c>
      <c r="O25" s="80" t="s">
        <v>248</v>
      </c>
      <c r="P25" s="81" t="s">
        <v>269</v>
      </c>
    </row>
    <row r="26" spans="1:16" ht="12.75" customHeight="1" thickBot="1">
      <c r="A26" s="13" t="str">
        <f t="shared" si="0"/>
        <v>IBVS 5931 </v>
      </c>
      <c r="B26" s="6" t="str">
        <f t="shared" si="1"/>
        <v>I</v>
      </c>
      <c r="C26" s="13">
        <f t="shared" si="2"/>
        <v>54087.970600000001</v>
      </c>
      <c r="D26" s="28" t="str">
        <f t="shared" si="3"/>
        <v>vis</v>
      </c>
      <c r="E26" s="77">
        <f>VLOOKUP(C26,'A (old)'!C$21:E$967,3,FALSE)</f>
        <v>11818.093323916668</v>
      </c>
      <c r="F26" s="6" t="s">
        <v>111</v>
      </c>
      <c r="G26" s="28" t="str">
        <f t="shared" si="4"/>
        <v>54087.9706</v>
      </c>
      <c r="H26" s="13">
        <f t="shared" si="5"/>
        <v>11818</v>
      </c>
      <c r="I26" s="78" t="s">
        <v>273</v>
      </c>
      <c r="J26" s="79" t="s">
        <v>274</v>
      </c>
      <c r="K26" s="78">
        <v>11818</v>
      </c>
      <c r="L26" s="78" t="s">
        <v>275</v>
      </c>
      <c r="M26" s="79" t="s">
        <v>276</v>
      </c>
      <c r="N26" s="79" t="s">
        <v>111</v>
      </c>
      <c r="O26" s="80" t="s">
        <v>277</v>
      </c>
      <c r="P26" s="81" t="s">
        <v>278</v>
      </c>
    </row>
    <row r="27" spans="1:16" ht="12.75" customHeight="1" thickBot="1">
      <c r="A27" s="13" t="str">
        <f t="shared" si="0"/>
        <v>OEJV 0160 </v>
      </c>
      <c r="B27" s="6" t="str">
        <f t="shared" si="1"/>
        <v>I</v>
      </c>
      <c r="C27" s="13">
        <f t="shared" si="2"/>
        <v>55796.358569999997</v>
      </c>
      <c r="D27" s="28" t="str">
        <f t="shared" si="3"/>
        <v>vis</v>
      </c>
      <c r="E27" s="77">
        <f>VLOOKUP(C27,'A (old)'!C$21:E$967,3,FALSE)</f>
        <v>12546.109748191944</v>
      </c>
      <c r="F27" s="6" t="s">
        <v>111</v>
      </c>
      <c r="G27" s="28" t="str">
        <f t="shared" si="4"/>
        <v>55796.35857</v>
      </c>
      <c r="H27" s="13">
        <f t="shared" si="5"/>
        <v>12546</v>
      </c>
      <c r="I27" s="78" t="s">
        <v>294</v>
      </c>
      <c r="J27" s="79" t="s">
        <v>295</v>
      </c>
      <c r="K27" s="78">
        <v>12546</v>
      </c>
      <c r="L27" s="78" t="s">
        <v>296</v>
      </c>
      <c r="M27" s="79" t="s">
        <v>276</v>
      </c>
      <c r="N27" s="79" t="s">
        <v>291</v>
      </c>
      <c r="O27" s="80" t="s">
        <v>287</v>
      </c>
      <c r="P27" s="81" t="s">
        <v>297</v>
      </c>
    </row>
    <row r="28" spans="1:16" ht="12.75" customHeight="1" thickBot="1">
      <c r="A28" s="13" t="str">
        <f t="shared" si="0"/>
        <v>OEJV 0160 </v>
      </c>
      <c r="B28" s="6" t="str">
        <f t="shared" si="1"/>
        <v>I</v>
      </c>
      <c r="C28" s="13">
        <f t="shared" si="2"/>
        <v>55796.358670000001</v>
      </c>
      <c r="D28" s="28" t="str">
        <f t="shared" si="3"/>
        <v>vis</v>
      </c>
      <c r="E28" s="77">
        <f>VLOOKUP(C28,'A (old)'!C$21:E$967,3,FALSE)</f>
        <v>12546.109790806178</v>
      </c>
      <c r="F28" s="6" t="s">
        <v>111</v>
      </c>
      <c r="G28" s="28" t="str">
        <f t="shared" si="4"/>
        <v>55796.35867</v>
      </c>
      <c r="H28" s="13">
        <f t="shared" si="5"/>
        <v>12546</v>
      </c>
      <c r="I28" s="78" t="s">
        <v>298</v>
      </c>
      <c r="J28" s="79" t="s">
        <v>295</v>
      </c>
      <c r="K28" s="78">
        <v>12546</v>
      </c>
      <c r="L28" s="78" t="s">
        <v>299</v>
      </c>
      <c r="M28" s="79" t="s">
        <v>276</v>
      </c>
      <c r="N28" s="79" t="s">
        <v>111</v>
      </c>
      <c r="O28" s="80" t="s">
        <v>287</v>
      </c>
      <c r="P28" s="81" t="s">
        <v>297</v>
      </c>
    </row>
    <row r="29" spans="1:16" ht="12.75" customHeight="1" thickBot="1">
      <c r="A29" s="13" t="str">
        <f t="shared" si="0"/>
        <v>OEJV 0160 </v>
      </c>
      <c r="B29" s="6" t="str">
        <f t="shared" si="1"/>
        <v>I</v>
      </c>
      <c r="C29" s="13">
        <f t="shared" si="2"/>
        <v>56155.40266</v>
      </c>
      <c r="D29" s="28" t="str">
        <f t="shared" si="3"/>
        <v>vis</v>
      </c>
      <c r="E29" s="77">
        <f>VLOOKUP(C29,'A (old)'!C$21:E$967,3,FALSE)</f>
        <v>12699.113632057371</v>
      </c>
      <c r="F29" s="6" t="s">
        <v>111</v>
      </c>
      <c r="G29" s="28" t="str">
        <f t="shared" si="4"/>
        <v>56155.40266</v>
      </c>
      <c r="H29" s="13">
        <f t="shared" si="5"/>
        <v>12699</v>
      </c>
      <c r="I29" s="78" t="s">
        <v>305</v>
      </c>
      <c r="J29" s="79" t="s">
        <v>306</v>
      </c>
      <c r="K29" s="78">
        <v>12699</v>
      </c>
      <c r="L29" s="78" t="s">
        <v>307</v>
      </c>
      <c r="M29" s="79" t="s">
        <v>276</v>
      </c>
      <c r="N29" s="79" t="s">
        <v>103</v>
      </c>
      <c r="O29" s="80" t="s">
        <v>287</v>
      </c>
      <c r="P29" s="81" t="s">
        <v>297</v>
      </c>
    </row>
    <row r="30" spans="1:16" ht="12.75" customHeight="1" thickBot="1">
      <c r="A30" s="13" t="str">
        <f t="shared" si="0"/>
        <v>BAVM 234 </v>
      </c>
      <c r="B30" s="6" t="str">
        <f t="shared" si="1"/>
        <v>I</v>
      </c>
      <c r="C30" s="13">
        <f t="shared" si="2"/>
        <v>56521.483099999998</v>
      </c>
      <c r="D30" s="28" t="str">
        <f t="shared" si="3"/>
        <v>vis</v>
      </c>
      <c r="E30" s="77">
        <f>VLOOKUP(C30,'A (old)'!C$21:E$967,3,FALSE)</f>
        <v>12855.116002482584</v>
      </c>
      <c r="F30" s="6" t="s">
        <v>111</v>
      </c>
      <c r="G30" s="28" t="str">
        <f t="shared" si="4"/>
        <v>56521.4831</v>
      </c>
      <c r="H30" s="13">
        <f t="shared" si="5"/>
        <v>12855</v>
      </c>
      <c r="I30" s="78" t="s">
        <v>308</v>
      </c>
      <c r="J30" s="79" t="s">
        <v>309</v>
      </c>
      <c r="K30" s="78">
        <v>12855</v>
      </c>
      <c r="L30" s="78" t="s">
        <v>310</v>
      </c>
      <c r="M30" s="79" t="s">
        <v>276</v>
      </c>
      <c r="N30" s="79">
        <v>0</v>
      </c>
      <c r="O30" s="80" t="s">
        <v>195</v>
      </c>
      <c r="P30" s="81" t="s">
        <v>311</v>
      </c>
    </row>
    <row r="31" spans="1:16" ht="12.75" customHeight="1" thickBot="1">
      <c r="A31" s="13" t="str">
        <f t="shared" si="0"/>
        <v>BAVM 232 </v>
      </c>
      <c r="B31" s="6" t="str">
        <f t="shared" si="1"/>
        <v>I</v>
      </c>
      <c r="C31" s="13">
        <f t="shared" si="2"/>
        <v>56521.484700000001</v>
      </c>
      <c r="D31" s="28" t="str">
        <f t="shared" si="3"/>
        <v>vis</v>
      </c>
      <c r="E31" s="77">
        <f>VLOOKUP(C31,'A (old)'!C$21:E$967,3,FALSE)</f>
        <v>12855.116684310309</v>
      </c>
      <c r="F31" s="6" t="s">
        <v>111</v>
      </c>
      <c r="G31" s="28" t="str">
        <f t="shared" si="4"/>
        <v>56521.4847</v>
      </c>
      <c r="H31" s="13">
        <f t="shared" si="5"/>
        <v>12855</v>
      </c>
      <c r="I31" s="78" t="s">
        <v>312</v>
      </c>
      <c r="J31" s="79" t="s">
        <v>313</v>
      </c>
      <c r="K31" s="78">
        <v>12855</v>
      </c>
      <c r="L31" s="78" t="s">
        <v>314</v>
      </c>
      <c r="M31" s="79" t="s">
        <v>276</v>
      </c>
      <c r="N31" s="79" t="s">
        <v>111</v>
      </c>
      <c r="O31" s="80" t="s">
        <v>315</v>
      </c>
      <c r="P31" s="81" t="s">
        <v>316</v>
      </c>
    </row>
    <row r="32" spans="1:16" ht="12.75" customHeight="1" thickBot="1">
      <c r="A32" s="13" t="str">
        <f t="shared" si="0"/>
        <v>BAVM 234 </v>
      </c>
      <c r="B32" s="6" t="str">
        <f t="shared" si="1"/>
        <v>II</v>
      </c>
      <c r="C32" s="13">
        <f t="shared" si="2"/>
        <v>56534.390599999999</v>
      </c>
      <c r="D32" s="28" t="str">
        <f t="shared" si="3"/>
        <v>vis</v>
      </c>
      <c r="E32" s="77">
        <f>VLOOKUP(C32,'A (old)'!C$21:E$967,3,FALSE)</f>
        <v>12860.616434563204</v>
      </c>
      <c r="F32" s="6" t="s">
        <v>111</v>
      </c>
      <c r="G32" s="28" t="str">
        <f t="shared" si="4"/>
        <v>56534.3906</v>
      </c>
      <c r="H32" s="13">
        <f t="shared" si="5"/>
        <v>12860.5</v>
      </c>
      <c r="I32" s="78" t="s">
        <v>317</v>
      </c>
      <c r="J32" s="79" t="s">
        <v>318</v>
      </c>
      <c r="K32" s="78">
        <v>12860.5</v>
      </c>
      <c r="L32" s="78" t="s">
        <v>319</v>
      </c>
      <c r="M32" s="79" t="s">
        <v>276</v>
      </c>
      <c r="N32" s="79">
        <v>0</v>
      </c>
      <c r="O32" s="80" t="s">
        <v>195</v>
      </c>
      <c r="P32" s="81" t="s">
        <v>311</v>
      </c>
    </row>
    <row r="33" spans="1:16" ht="12.75" customHeight="1" thickBot="1">
      <c r="A33" s="13" t="str">
        <f t="shared" si="0"/>
        <v>BAVM 238 </v>
      </c>
      <c r="B33" s="6" t="str">
        <f t="shared" si="1"/>
        <v>II</v>
      </c>
      <c r="C33" s="13">
        <f t="shared" si="2"/>
        <v>56886.384299999998</v>
      </c>
      <c r="D33" s="28" t="str">
        <f t="shared" si="3"/>
        <v>vis</v>
      </c>
      <c r="E33" s="77">
        <f>VLOOKUP(C33,'A (old)'!C$21:E$967,3,FALSE)</f>
        <v>13010.615848830577</v>
      </c>
      <c r="F33" s="6" t="s">
        <v>111</v>
      </c>
      <c r="G33" s="28" t="str">
        <f t="shared" si="4"/>
        <v>56886.3843</v>
      </c>
      <c r="H33" s="13">
        <f t="shared" si="5"/>
        <v>13010.5</v>
      </c>
      <c r="I33" s="78" t="s">
        <v>320</v>
      </c>
      <c r="J33" s="79" t="s">
        <v>321</v>
      </c>
      <c r="K33" s="78">
        <v>13010.5</v>
      </c>
      <c r="L33" s="78" t="s">
        <v>322</v>
      </c>
      <c r="M33" s="79" t="s">
        <v>276</v>
      </c>
      <c r="N33" s="79">
        <v>0</v>
      </c>
      <c r="O33" s="80" t="s">
        <v>195</v>
      </c>
      <c r="P33" s="81" t="s">
        <v>323</v>
      </c>
    </row>
    <row r="34" spans="1:16" ht="12.75" customHeight="1" thickBot="1">
      <c r="A34" s="13" t="str">
        <f t="shared" si="0"/>
        <v> VB 5.14 </v>
      </c>
      <c r="B34" s="6" t="str">
        <f t="shared" si="1"/>
        <v>I</v>
      </c>
      <c r="C34" s="13">
        <f t="shared" si="2"/>
        <v>26355.244999999999</v>
      </c>
      <c r="D34" s="28" t="str">
        <f t="shared" si="3"/>
        <v>vis</v>
      </c>
      <c r="E34" s="77">
        <f>VLOOKUP(C34,'A (old)'!C$21:E$967,3,FALSE)</f>
        <v>5.1137079187197872E-3</v>
      </c>
      <c r="F34" s="6" t="s">
        <v>111</v>
      </c>
      <c r="G34" s="28" t="str">
        <f t="shared" si="4"/>
        <v>26355.245</v>
      </c>
      <c r="H34" s="13">
        <f t="shared" si="5"/>
        <v>0</v>
      </c>
      <c r="I34" s="78" t="s">
        <v>114</v>
      </c>
      <c r="J34" s="79" t="s">
        <v>115</v>
      </c>
      <c r="K34" s="78">
        <v>0</v>
      </c>
      <c r="L34" s="78" t="s">
        <v>116</v>
      </c>
      <c r="M34" s="79" t="s">
        <v>117</v>
      </c>
      <c r="N34" s="79"/>
      <c r="O34" s="80" t="s">
        <v>118</v>
      </c>
      <c r="P34" s="80" t="s">
        <v>119</v>
      </c>
    </row>
    <row r="35" spans="1:16" ht="12.75" customHeight="1" thickBot="1">
      <c r="A35" s="13" t="str">
        <f t="shared" si="0"/>
        <v> VB 5.14 </v>
      </c>
      <c r="B35" s="6" t="str">
        <f t="shared" si="1"/>
        <v>I</v>
      </c>
      <c r="C35" s="13">
        <f t="shared" si="2"/>
        <v>26512.46</v>
      </c>
      <c r="D35" s="28" t="str">
        <f t="shared" si="3"/>
        <v>vis</v>
      </c>
      <c r="E35" s="77">
        <f>VLOOKUP(C35,'A (old)'!C$21:E$967,3,FALSE)</f>
        <v>67.00107958470835</v>
      </c>
      <c r="F35" s="6" t="s">
        <v>111</v>
      </c>
      <c r="G35" s="28" t="str">
        <f t="shared" si="4"/>
        <v>26512.460</v>
      </c>
      <c r="H35" s="13">
        <f t="shared" si="5"/>
        <v>67</v>
      </c>
      <c r="I35" s="78" t="s">
        <v>120</v>
      </c>
      <c r="J35" s="79" t="s">
        <v>121</v>
      </c>
      <c r="K35" s="78">
        <v>67</v>
      </c>
      <c r="L35" s="78" t="s">
        <v>122</v>
      </c>
      <c r="M35" s="79" t="s">
        <v>117</v>
      </c>
      <c r="N35" s="79"/>
      <c r="O35" s="80" t="s">
        <v>118</v>
      </c>
      <c r="P35" s="80" t="s">
        <v>119</v>
      </c>
    </row>
    <row r="36" spans="1:16" ht="12.75" customHeight="1" thickBot="1">
      <c r="A36" s="13" t="str">
        <f t="shared" si="0"/>
        <v> VB 5.14 </v>
      </c>
      <c r="B36" s="6" t="str">
        <f t="shared" si="1"/>
        <v>I</v>
      </c>
      <c r="C36" s="13">
        <f t="shared" si="2"/>
        <v>26925.475999999999</v>
      </c>
      <c r="D36" s="28" t="str">
        <f t="shared" si="3"/>
        <v>vis</v>
      </c>
      <c r="E36" s="77">
        <f>VLOOKUP(C36,'A (old)'!C$21:E$967,3,FALSE)</f>
        <v>243.00467874870728</v>
      </c>
      <c r="F36" s="6" t="s">
        <v>111</v>
      </c>
      <c r="G36" s="28" t="str">
        <f t="shared" si="4"/>
        <v>26925.476</v>
      </c>
      <c r="H36" s="13">
        <f t="shared" si="5"/>
        <v>243</v>
      </c>
      <c r="I36" s="78" t="s">
        <v>123</v>
      </c>
      <c r="J36" s="79" t="s">
        <v>124</v>
      </c>
      <c r="K36" s="78">
        <v>243</v>
      </c>
      <c r="L36" s="78" t="s">
        <v>125</v>
      </c>
      <c r="M36" s="79" t="s">
        <v>117</v>
      </c>
      <c r="N36" s="79"/>
      <c r="O36" s="80" t="s">
        <v>118</v>
      </c>
      <c r="P36" s="80" t="s">
        <v>119</v>
      </c>
    </row>
    <row r="37" spans="1:16" ht="12.75" customHeight="1" thickBot="1">
      <c r="A37" s="13" t="str">
        <f t="shared" si="0"/>
        <v> VB 5.14 </v>
      </c>
      <c r="B37" s="6" t="str">
        <f t="shared" si="1"/>
        <v>I</v>
      </c>
      <c r="C37" s="13">
        <f t="shared" si="2"/>
        <v>26958.31</v>
      </c>
      <c r="D37" s="28" t="str">
        <f t="shared" si="3"/>
        <v>vis</v>
      </c>
      <c r="E37" s="77">
        <f>VLOOKUP(C37,'A (old)'!C$21:E$967,3,FALSE)</f>
        <v>256.99663590037017</v>
      </c>
      <c r="F37" s="6" t="s">
        <v>111</v>
      </c>
      <c r="G37" s="28" t="str">
        <f t="shared" si="4"/>
        <v>26958.310</v>
      </c>
      <c r="H37" s="13">
        <f t="shared" si="5"/>
        <v>257</v>
      </c>
      <c r="I37" s="78" t="s">
        <v>126</v>
      </c>
      <c r="J37" s="79" t="s">
        <v>127</v>
      </c>
      <c r="K37" s="78">
        <v>257</v>
      </c>
      <c r="L37" s="78" t="s">
        <v>128</v>
      </c>
      <c r="M37" s="79" t="s">
        <v>117</v>
      </c>
      <c r="N37" s="79"/>
      <c r="O37" s="80" t="s">
        <v>118</v>
      </c>
      <c r="P37" s="80" t="s">
        <v>119</v>
      </c>
    </row>
    <row r="38" spans="1:16" ht="12.75" customHeight="1" thickBot="1">
      <c r="A38" s="13" t="str">
        <f t="shared" si="0"/>
        <v> VB 5.14 </v>
      </c>
      <c r="B38" s="6" t="str">
        <f t="shared" si="1"/>
        <v>I</v>
      </c>
      <c r="C38" s="13">
        <f t="shared" si="2"/>
        <v>26958.334999999999</v>
      </c>
      <c r="D38" s="28" t="str">
        <f t="shared" si="3"/>
        <v>vis</v>
      </c>
      <c r="E38" s="77">
        <f>VLOOKUP(C38,'A (old)'!C$21:E$967,3,FALSE)</f>
        <v>257.00728945853427</v>
      </c>
      <c r="F38" s="6" t="s">
        <v>111</v>
      </c>
      <c r="G38" s="28" t="str">
        <f t="shared" si="4"/>
        <v>26958.335</v>
      </c>
      <c r="H38" s="13">
        <f t="shared" si="5"/>
        <v>257</v>
      </c>
      <c r="I38" s="78" t="s">
        <v>129</v>
      </c>
      <c r="J38" s="79" t="s">
        <v>130</v>
      </c>
      <c r="K38" s="78">
        <v>257</v>
      </c>
      <c r="L38" s="78" t="s">
        <v>131</v>
      </c>
      <c r="M38" s="79" t="s">
        <v>117</v>
      </c>
      <c r="N38" s="79"/>
      <c r="O38" s="80" t="s">
        <v>118</v>
      </c>
      <c r="P38" s="80" t="s">
        <v>119</v>
      </c>
    </row>
    <row r="39" spans="1:16" ht="12.75" customHeight="1" thickBot="1">
      <c r="A39" s="13" t="str">
        <f t="shared" si="0"/>
        <v> VB 5.14 </v>
      </c>
      <c r="B39" s="6" t="str">
        <f t="shared" si="1"/>
        <v>I</v>
      </c>
      <c r="C39" s="13">
        <f t="shared" si="2"/>
        <v>27183.594000000001</v>
      </c>
      <c r="D39" s="28" t="str">
        <f t="shared" si="3"/>
        <v>vis</v>
      </c>
      <c r="E39" s="77">
        <f>VLOOKUP(C39,'A (old)'!C$21:E$967,3,FALSE)</f>
        <v>352.99968380665541</v>
      </c>
      <c r="F39" s="6" t="s">
        <v>111</v>
      </c>
      <c r="G39" s="28" t="str">
        <f t="shared" si="4"/>
        <v>27183.594</v>
      </c>
      <c r="H39" s="13">
        <f t="shared" si="5"/>
        <v>353</v>
      </c>
      <c r="I39" s="78" t="s">
        <v>132</v>
      </c>
      <c r="J39" s="79" t="s">
        <v>133</v>
      </c>
      <c r="K39" s="78">
        <v>353</v>
      </c>
      <c r="L39" s="78" t="s">
        <v>134</v>
      </c>
      <c r="M39" s="79" t="s">
        <v>117</v>
      </c>
      <c r="N39" s="79"/>
      <c r="O39" s="80" t="s">
        <v>118</v>
      </c>
      <c r="P39" s="80" t="s">
        <v>119</v>
      </c>
    </row>
    <row r="40" spans="1:16" ht="12.75" customHeight="1" thickBot="1">
      <c r="A40" s="13" t="str">
        <f t="shared" si="0"/>
        <v> VB 5.14 </v>
      </c>
      <c r="B40" s="6" t="str">
        <f t="shared" si="1"/>
        <v>I</v>
      </c>
      <c r="C40" s="13">
        <f t="shared" si="2"/>
        <v>28692.483</v>
      </c>
      <c r="D40" s="28" t="str">
        <f t="shared" si="3"/>
        <v>vis</v>
      </c>
      <c r="E40" s="77">
        <f>VLOOKUP(C40,'A (old)'!C$21:E$967,3,FALSE)</f>
        <v>996.00115285135894</v>
      </c>
      <c r="F40" s="6" t="s">
        <v>111</v>
      </c>
      <c r="G40" s="28" t="str">
        <f t="shared" si="4"/>
        <v>28692.483</v>
      </c>
      <c r="H40" s="13">
        <f t="shared" si="5"/>
        <v>996</v>
      </c>
      <c r="I40" s="78" t="s">
        <v>135</v>
      </c>
      <c r="J40" s="79" t="s">
        <v>136</v>
      </c>
      <c r="K40" s="78">
        <v>996</v>
      </c>
      <c r="L40" s="78" t="s">
        <v>137</v>
      </c>
      <c r="M40" s="79" t="s">
        <v>117</v>
      </c>
      <c r="N40" s="79"/>
      <c r="O40" s="80" t="s">
        <v>118</v>
      </c>
      <c r="P40" s="80" t="s">
        <v>119</v>
      </c>
    </row>
    <row r="41" spans="1:16" ht="12.75" customHeight="1" thickBot="1">
      <c r="A41" s="13" t="str">
        <f t="shared" si="0"/>
        <v> VB 5.14 </v>
      </c>
      <c r="B41" s="6" t="str">
        <f t="shared" si="1"/>
        <v>I</v>
      </c>
      <c r="C41" s="13">
        <f t="shared" si="2"/>
        <v>28753.487000000001</v>
      </c>
      <c r="D41" s="28" t="str">
        <f t="shared" si="3"/>
        <v>vis</v>
      </c>
      <c r="E41" s="77">
        <f>VLOOKUP(C41,'A (old)'!C$21:E$967,3,FALSE)</f>
        <v>1021.9975393434095</v>
      </c>
      <c r="F41" s="6" t="s">
        <v>111</v>
      </c>
      <c r="G41" s="28" t="str">
        <f t="shared" si="4"/>
        <v>28753.487</v>
      </c>
      <c r="H41" s="13">
        <f t="shared" si="5"/>
        <v>1022</v>
      </c>
      <c r="I41" s="78" t="s">
        <v>138</v>
      </c>
      <c r="J41" s="79" t="s">
        <v>139</v>
      </c>
      <c r="K41" s="78">
        <v>1022</v>
      </c>
      <c r="L41" s="78" t="s">
        <v>140</v>
      </c>
      <c r="M41" s="79" t="s">
        <v>117</v>
      </c>
      <c r="N41" s="79"/>
      <c r="O41" s="80" t="s">
        <v>118</v>
      </c>
      <c r="P41" s="80" t="s">
        <v>119</v>
      </c>
    </row>
    <row r="42" spans="1:16" ht="12.75" customHeight="1" thickBot="1">
      <c r="A42" s="13" t="str">
        <f t="shared" si="0"/>
        <v> VB 5.14 </v>
      </c>
      <c r="B42" s="6" t="str">
        <f t="shared" si="1"/>
        <v>I</v>
      </c>
      <c r="C42" s="13">
        <f t="shared" si="2"/>
        <v>36788.464999999997</v>
      </c>
      <c r="D42" s="28" t="str">
        <f t="shared" si="3"/>
        <v>vis</v>
      </c>
      <c r="E42" s="77">
        <f>VLOOKUP(C42,'A (old)'!C$21:E$967,3,FALSE)</f>
        <v>4446.0417584621609</v>
      </c>
      <c r="F42" s="6" t="s">
        <v>111</v>
      </c>
      <c r="G42" s="28" t="str">
        <f t="shared" si="4"/>
        <v>36788.465</v>
      </c>
      <c r="H42" s="13">
        <f t="shared" si="5"/>
        <v>4446</v>
      </c>
      <c r="I42" s="78" t="s">
        <v>141</v>
      </c>
      <c r="J42" s="79" t="s">
        <v>142</v>
      </c>
      <c r="K42" s="78">
        <v>4446</v>
      </c>
      <c r="L42" s="78" t="s">
        <v>143</v>
      </c>
      <c r="M42" s="79" t="s">
        <v>117</v>
      </c>
      <c r="N42" s="79"/>
      <c r="O42" s="80" t="s">
        <v>118</v>
      </c>
      <c r="P42" s="80" t="s">
        <v>119</v>
      </c>
    </row>
    <row r="43" spans="1:16" ht="12.75" customHeight="1" thickBot="1">
      <c r="A43" s="13" t="str">
        <f t="shared" ref="A43:A65" si="6">P43</f>
        <v> VB 5.14 </v>
      </c>
      <c r="B43" s="6" t="str">
        <f t="shared" ref="B43:B65" si="7">IF(H43=INT(H43),"I","II")</f>
        <v>I</v>
      </c>
      <c r="C43" s="13">
        <f t="shared" ref="C43:C65" si="8">1*G43</f>
        <v>36868.260999999999</v>
      </c>
      <c r="D43" s="28" t="str">
        <f t="shared" ref="D43:D65" si="9">VLOOKUP(F43,I$1:J$5,2,FALSE)</f>
        <v>vis</v>
      </c>
      <c r="E43" s="77">
        <f>VLOOKUP(C43,'A (old)'!C$21:E$967,3,FALSE)</f>
        <v>4480.0462115557239</v>
      </c>
      <c r="F43" s="6" t="s">
        <v>111</v>
      </c>
      <c r="G43" s="28" t="str">
        <f t="shared" ref="G43:G65" si="10">MID(I43,3,LEN(I43)-3)</f>
        <v>36868.261</v>
      </c>
      <c r="H43" s="13">
        <f t="shared" ref="H43:H65" si="11">1*K43</f>
        <v>4480</v>
      </c>
      <c r="I43" s="78" t="s">
        <v>144</v>
      </c>
      <c r="J43" s="79" t="s">
        <v>145</v>
      </c>
      <c r="K43" s="78">
        <v>4480</v>
      </c>
      <c r="L43" s="78" t="s">
        <v>146</v>
      </c>
      <c r="M43" s="79" t="s">
        <v>117</v>
      </c>
      <c r="N43" s="79"/>
      <c r="O43" s="80" t="s">
        <v>118</v>
      </c>
      <c r="P43" s="80" t="s">
        <v>119</v>
      </c>
    </row>
    <row r="44" spans="1:16" ht="12.75" customHeight="1" thickBot="1">
      <c r="A44" s="13" t="str">
        <f t="shared" si="6"/>
        <v>BAVM 32 </v>
      </c>
      <c r="B44" s="6" t="str">
        <f t="shared" si="7"/>
        <v>I</v>
      </c>
      <c r="C44" s="13">
        <f t="shared" si="8"/>
        <v>44166.347000000002</v>
      </c>
      <c r="D44" s="28" t="str">
        <f t="shared" si="9"/>
        <v>vis</v>
      </c>
      <c r="E44" s="77">
        <f>VLOOKUP(C44,'A (old)'!C$21:E$967,3,FALSE)</f>
        <v>7590.0695593398141</v>
      </c>
      <c r="F44" s="6" t="s">
        <v>111</v>
      </c>
      <c r="G44" s="28" t="str">
        <f t="shared" si="10"/>
        <v>44166.347</v>
      </c>
      <c r="H44" s="13">
        <f t="shared" si="11"/>
        <v>7590</v>
      </c>
      <c r="I44" s="78" t="s">
        <v>147</v>
      </c>
      <c r="J44" s="79" t="s">
        <v>148</v>
      </c>
      <c r="K44" s="78">
        <v>7590</v>
      </c>
      <c r="L44" s="78" t="s">
        <v>149</v>
      </c>
      <c r="M44" s="79" t="s">
        <v>150</v>
      </c>
      <c r="N44" s="79"/>
      <c r="O44" s="80" t="s">
        <v>151</v>
      </c>
      <c r="P44" s="81" t="s">
        <v>152</v>
      </c>
    </row>
    <row r="45" spans="1:16" ht="12.75" customHeight="1" thickBot="1">
      <c r="A45" s="13" t="str">
        <f t="shared" si="6"/>
        <v>BAVM 38 </v>
      </c>
      <c r="B45" s="6" t="str">
        <f t="shared" si="7"/>
        <v>I</v>
      </c>
      <c r="C45" s="13">
        <f t="shared" si="8"/>
        <v>45229.383000000002</v>
      </c>
      <c r="D45" s="28" t="str">
        <f t="shared" si="9"/>
        <v>vis</v>
      </c>
      <c r="E45" s="77">
        <f>VLOOKUP(C45,'A (old)'!C$21:E$967,3,FALSE)</f>
        <v>8043.0741936418781</v>
      </c>
      <c r="F45" s="6" t="s">
        <v>111</v>
      </c>
      <c r="G45" s="28" t="str">
        <f t="shared" si="10"/>
        <v>45229.383</v>
      </c>
      <c r="H45" s="13">
        <f t="shared" si="11"/>
        <v>8043</v>
      </c>
      <c r="I45" s="78" t="s">
        <v>153</v>
      </c>
      <c r="J45" s="79" t="s">
        <v>154</v>
      </c>
      <c r="K45" s="78">
        <v>8043</v>
      </c>
      <c r="L45" s="78" t="s">
        <v>155</v>
      </c>
      <c r="M45" s="79" t="s">
        <v>150</v>
      </c>
      <c r="N45" s="79"/>
      <c r="O45" s="80" t="s">
        <v>156</v>
      </c>
      <c r="P45" s="81" t="s">
        <v>157</v>
      </c>
    </row>
    <row r="46" spans="1:16" ht="12.75" customHeight="1" thickBot="1">
      <c r="A46" s="13" t="str">
        <f t="shared" si="6"/>
        <v>BAVM 36 </v>
      </c>
      <c r="B46" s="6" t="str">
        <f t="shared" si="7"/>
        <v>I</v>
      </c>
      <c r="C46" s="13">
        <f t="shared" si="8"/>
        <v>45229.385000000002</v>
      </c>
      <c r="D46" s="28" t="str">
        <f t="shared" si="9"/>
        <v>vis</v>
      </c>
      <c r="E46" s="77">
        <f>VLOOKUP(C46,'A (old)'!C$21:E$967,3,FALSE)</f>
        <v>8043.0750459265309</v>
      </c>
      <c r="F46" s="6" t="s">
        <v>111</v>
      </c>
      <c r="G46" s="28" t="str">
        <f t="shared" si="10"/>
        <v>45229.385</v>
      </c>
      <c r="H46" s="13">
        <f t="shared" si="11"/>
        <v>8043</v>
      </c>
      <c r="I46" s="78" t="s">
        <v>158</v>
      </c>
      <c r="J46" s="79" t="s">
        <v>159</v>
      </c>
      <c r="K46" s="78">
        <v>8043</v>
      </c>
      <c r="L46" s="78" t="s">
        <v>160</v>
      </c>
      <c r="M46" s="79" t="s">
        <v>113</v>
      </c>
      <c r="N46" s="79"/>
      <c r="O46" s="80" t="s">
        <v>161</v>
      </c>
      <c r="P46" s="81" t="s">
        <v>162</v>
      </c>
    </row>
    <row r="47" spans="1:16" ht="12.75" customHeight="1" thickBot="1">
      <c r="A47" s="13" t="str">
        <f t="shared" si="6"/>
        <v>BAVM 39 </v>
      </c>
      <c r="B47" s="6" t="str">
        <f t="shared" si="7"/>
        <v>I</v>
      </c>
      <c r="C47" s="13">
        <f t="shared" si="8"/>
        <v>45933.377</v>
      </c>
      <c r="D47" s="28" t="str">
        <f t="shared" si="9"/>
        <v>vis</v>
      </c>
      <c r="E47" s="77">
        <f>VLOOKUP(C47,'A (old)'!C$21:E$967,3,FALSE)</f>
        <v>8343.0758347159772</v>
      </c>
      <c r="F47" s="6" t="s">
        <v>111</v>
      </c>
      <c r="G47" s="28" t="str">
        <f t="shared" si="10"/>
        <v>45933.377</v>
      </c>
      <c r="H47" s="13">
        <f t="shared" si="11"/>
        <v>8343</v>
      </c>
      <c r="I47" s="78" t="s">
        <v>163</v>
      </c>
      <c r="J47" s="79" t="s">
        <v>164</v>
      </c>
      <c r="K47" s="78">
        <v>8343</v>
      </c>
      <c r="L47" s="78" t="s">
        <v>165</v>
      </c>
      <c r="M47" s="79" t="s">
        <v>150</v>
      </c>
      <c r="N47" s="79"/>
      <c r="O47" s="80" t="s">
        <v>166</v>
      </c>
      <c r="P47" s="81" t="s">
        <v>167</v>
      </c>
    </row>
    <row r="48" spans="1:16" ht="12.75" customHeight="1" thickBot="1">
      <c r="A48" s="13" t="str">
        <f t="shared" si="6"/>
        <v>BAVM 39 </v>
      </c>
      <c r="B48" s="6" t="str">
        <f t="shared" si="7"/>
        <v>I</v>
      </c>
      <c r="C48" s="13">
        <f t="shared" si="8"/>
        <v>46001.438000000002</v>
      </c>
      <c r="D48" s="28" t="str">
        <f t="shared" si="9"/>
        <v>vis</v>
      </c>
      <c r="E48" s="77">
        <f>VLOOKUP(C48,'A (old)'!C$21:E$967,3,FALSE)</f>
        <v>8372.0795076068607</v>
      </c>
      <c r="F48" s="6" t="s">
        <v>111</v>
      </c>
      <c r="G48" s="28" t="str">
        <f t="shared" si="10"/>
        <v>46001.438</v>
      </c>
      <c r="H48" s="13">
        <f t="shared" si="11"/>
        <v>8372</v>
      </c>
      <c r="I48" s="78" t="s">
        <v>168</v>
      </c>
      <c r="J48" s="79" t="s">
        <v>169</v>
      </c>
      <c r="K48" s="78">
        <v>8372</v>
      </c>
      <c r="L48" s="78" t="s">
        <v>122</v>
      </c>
      <c r="M48" s="79" t="s">
        <v>150</v>
      </c>
      <c r="N48" s="79"/>
      <c r="O48" s="80" t="s">
        <v>151</v>
      </c>
      <c r="P48" s="81" t="s">
        <v>167</v>
      </c>
    </row>
    <row r="49" spans="1:16" ht="12.75" customHeight="1" thickBot="1">
      <c r="A49" s="13" t="str">
        <f t="shared" si="6"/>
        <v>BAVM 46 </v>
      </c>
      <c r="B49" s="6" t="str">
        <f t="shared" si="7"/>
        <v>I</v>
      </c>
      <c r="C49" s="13">
        <f t="shared" si="8"/>
        <v>46705.42</v>
      </c>
      <c r="D49" s="28" t="str">
        <f t="shared" si="9"/>
        <v>vis</v>
      </c>
      <c r="E49" s="77">
        <f>VLOOKUP(C49,'A (old)'!C$21:E$967,3,FALSE)</f>
        <v>8672.076034973039</v>
      </c>
      <c r="F49" s="6" t="s">
        <v>111</v>
      </c>
      <c r="G49" s="28" t="str">
        <f t="shared" si="10"/>
        <v>46705.420</v>
      </c>
      <c r="H49" s="13">
        <f t="shared" si="11"/>
        <v>8672</v>
      </c>
      <c r="I49" s="78" t="s">
        <v>177</v>
      </c>
      <c r="J49" s="79" t="s">
        <v>178</v>
      </c>
      <c r="K49" s="78">
        <v>8672</v>
      </c>
      <c r="L49" s="78" t="s">
        <v>128</v>
      </c>
      <c r="M49" s="79" t="s">
        <v>150</v>
      </c>
      <c r="N49" s="79"/>
      <c r="O49" s="80" t="s">
        <v>179</v>
      </c>
      <c r="P49" s="81" t="s">
        <v>180</v>
      </c>
    </row>
    <row r="50" spans="1:16" ht="12.75" customHeight="1" thickBot="1">
      <c r="A50" s="13" t="str">
        <f t="shared" si="6"/>
        <v>BAVM 52 </v>
      </c>
      <c r="B50" s="6" t="str">
        <f t="shared" si="7"/>
        <v>I</v>
      </c>
      <c r="C50" s="13">
        <f t="shared" si="8"/>
        <v>47355.442000000003</v>
      </c>
      <c r="D50" s="28" t="str">
        <f t="shared" si="9"/>
        <v>vis</v>
      </c>
      <c r="E50" s="77">
        <f>VLOOKUP(C50,'A (old)'!C$21:E$967,3,FALSE)</f>
        <v>8949.0779223957579</v>
      </c>
      <c r="F50" s="6" t="s">
        <v>111</v>
      </c>
      <c r="G50" s="28" t="str">
        <f t="shared" si="10"/>
        <v>47355.442</v>
      </c>
      <c r="H50" s="13">
        <f t="shared" si="11"/>
        <v>8949</v>
      </c>
      <c r="I50" s="78" t="s">
        <v>181</v>
      </c>
      <c r="J50" s="79" t="s">
        <v>182</v>
      </c>
      <c r="K50" s="78">
        <v>8949</v>
      </c>
      <c r="L50" s="78" t="s">
        <v>183</v>
      </c>
      <c r="M50" s="79" t="s">
        <v>150</v>
      </c>
      <c r="N50" s="79"/>
      <c r="O50" s="80" t="s">
        <v>184</v>
      </c>
      <c r="P50" s="81" t="s">
        <v>185</v>
      </c>
    </row>
    <row r="51" spans="1:16" ht="12.75" customHeight="1" thickBot="1">
      <c r="A51" s="13" t="str">
        <f t="shared" si="6"/>
        <v>BAVM 52 </v>
      </c>
      <c r="B51" s="6" t="str">
        <f t="shared" si="7"/>
        <v>I</v>
      </c>
      <c r="C51" s="13">
        <f t="shared" si="8"/>
        <v>47362.476600000002</v>
      </c>
      <c r="D51" s="28" t="str">
        <f t="shared" si="9"/>
        <v>vis</v>
      </c>
      <c r="E51" s="77">
        <f>VLOOKUP(C51,'A (old)'!C$21:E$967,3,FALSE)</f>
        <v>8952.0756632064749</v>
      </c>
      <c r="F51" s="6" t="s">
        <v>111</v>
      </c>
      <c r="G51" s="28" t="str">
        <f t="shared" si="10"/>
        <v>47362.4766</v>
      </c>
      <c r="H51" s="13">
        <f t="shared" si="11"/>
        <v>8952</v>
      </c>
      <c r="I51" s="78" t="s">
        <v>186</v>
      </c>
      <c r="J51" s="79" t="s">
        <v>187</v>
      </c>
      <c r="K51" s="78">
        <v>8952</v>
      </c>
      <c r="L51" s="78" t="s">
        <v>188</v>
      </c>
      <c r="M51" s="79" t="s">
        <v>173</v>
      </c>
      <c r="N51" s="79" t="s">
        <v>189</v>
      </c>
      <c r="O51" s="80" t="s">
        <v>190</v>
      </c>
      <c r="P51" s="81" t="s">
        <v>185</v>
      </c>
    </row>
    <row r="52" spans="1:16" ht="12.75" customHeight="1" thickBot="1">
      <c r="A52" s="13" t="str">
        <f t="shared" si="6"/>
        <v>BAVM 62 </v>
      </c>
      <c r="B52" s="6" t="str">
        <f t="shared" si="7"/>
        <v>I</v>
      </c>
      <c r="C52" s="13">
        <f t="shared" si="8"/>
        <v>48972.2716</v>
      </c>
      <c r="D52" s="28" t="str">
        <f t="shared" si="9"/>
        <v>vis</v>
      </c>
      <c r="E52" s="77">
        <f>VLOOKUP(C52,'A (old)'!C$21:E$967,3,FALSE)</f>
        <v>9638.0774498593164</v>
      </c>
      <c r="F52" s="6" t="s">
        <v>111</v>
      </c>
      <c r="G52" s="28" t="str">
        <f t="shared" si="10"/>
        <v>48972.2716</v>
      </c>
      <c r="H52" s="13">
        <f t="shared" si="11"/>
        <v>9638</v>
      </c>
      <c r="I52" s="78" t="s">
        <v>191</v>
      </c>
      <c r="J52" s="79" t="s">
        <v>192</v>
      </c>
      <c r="K52" s="78">
        <v>9638</v>
      </c>
      <c r="L52" s="78" t="s">
        <v>193</v>
      </c>
      <c r="M52" s="79" t="s">
        <v>173</v>
      </c>
      <c r="N52" s="79" t="s">
        <v>194</v>
      </c>
      <c r="O52" s="80" t="s">
        <v>195</v>
      </c>
      <c r="P52" s="81" t="s">
        <v>196</v>
      </c>
    </row>
    <row r="53" spans="1:16" ht="12.75" customHeight="1" thickBot="1">
      <c r="A53" s="13" t="str">
        <f t="shared" si="6"/>
        <v>BAVM 62 </v>
      </c>
      <c r="B53" s="6" t="str">
        <f t="shared" si="7"/>
        <v>I</v>
      </c>
      <c r="C53" s="13">
        <f t="shared" si="8"/>
        <v>48972.273500000003</v>
      </c>
      <c r="D53" s="28" t="str">
        <f t="shared" si="9"/>
        <v>vis</v>
      </c>
      <c r="E53" s="77">
        <f>VLOOKUP(C53,'A (old)'!C$21:E$967,3,FALSE)</f>
        <v>9638.0782595297369</v>
      </c>
      <c r="F53" s="6" t="s">
        <v>111</v>
      </c>
      <c r="G53" s="28" t="str">
        <f t="shared" si="10"/>
        <v>48972.2735</v>
      </c>
      <c r="H53" s="13">
        <f t="shared" si="11"/>
        <v>9638</v>
      </c>
      <c r="I53" s="78" t="s">
        <v>197</v>
      </c>
      <c r="J53" s="79" t="s">
        <v>198</v>
      </c>
      <c r="K53" s="78">
        <v>9638</v>
      </c>
      <c r="L53" s="78" t="s">
        <v>199</v>
      </c>
      <c r="M53" s="79" t="s">
        <v>173</v>
      </c>
      <c r="N53" s="79" t="s">
        <v>189</v>
      </c>
      <c r="O53" s="80" t="s">
        <v>195</v>
      </c>
      <c r="P53" s="81" t="s">
        <v>196</v>
      </c>
    </row>
    <row r="54" spans="1:16" ht="12.75" customHeight="1" thickBot="1">
      <c r="A54" s="13" t="str">
        <f t="shared" si="6"/>
        <v>BAVM 79 </v>
      </c>
      <c r="B54" s="6" t="str">
        <f t="shared" si="7"/>
        <v>I</v>
      </c>
      <c r="C54" s="13">
        <f t="shared" si="8"/>
        <v>49528.413</v>
      </c>
      <c r="D54" s="28" t="str">
        <f t="shared" si="9"/>
        <v>vis</v>
      </c>
      <c r="E54" s="77">
        <f>VLOOKUP(C54,'A (old)'!C$21:E$967,3,FALSE)</f>
        <v>9875.0728399752079</v>
      </c>
      <c r="F54" s="6" t="s">
        <v>111</v>
      </c>
      <c r="G54" s="28" t="str">
        <f t="shared" si="10"/>
        <v>49528.413</v>
      </c>
      <c r="H54" s="13">
        <f t="shared" si="11"/>
        <v>9875</v>
      </c>
      <c r="I54" s="78" t="s">
        <v>200</v>
      </c>
      <c r="J54" s="79" t="s">
        <v>201</v>
      </c>
      <c r="K54" s="78">
        <v>9875</v>
      </c>
      <c r="L54" s="78" t="s">
        <v>202</v>
      </c>
      <c r="M54" s="79" t="s">
        <v>150</v>
      </c>
      <c r="N54" s="79"/>
      <c r="O54" s="80" t="s">
        <v>203</v>
      </c>
      <c r="P54" s="81" t="s">
        <v>204</v>
      </c>
    </row>
    <row r="55" spans="1:16" ht="12.75" customHeight="1" thickBot="1">
      <c r="A55" s="13" t="str">
        <f t="shared" si="6"/>
        <v>BAVM 113 </v>
      </c>
      <c r="B55" s="6" t="str">
        <f t="shared" si="7"/>
        <v>I</v>
      </c>
      <c r="C55" s="13">
        <f t="shared" si="8"/>
        <v>50286.425999999999</v>
      </c>
      <c r="D55" s="28" t="str">
        <f t="shared" si="9"/>
        <v>vis</v>
      </c>
      <c r="E55" s="77">
        <f>VLOOKUP(C55,'A (old)'!C$21:E$967,3,FALSE)</f>
        <v>10198.094263390039</v>
      </c>
      <c r="F55" s="6" t="s">
        <v>111</v>
      </c>
      <c r="G55" s="28" t="str">
        <f t="shared" si="10"/>
        <v>50286.426</v>
      </c>
      <c r="H55" s="13">
        <f t="shared" si="11"/>
        <v>10198</v>
      </c>
      <c r="I55" s="78" t="s">
        <v>218</v>
      </c>
      <c r="J55" s="79" t="s">
        <v>219</v>
      </c>
      <c r="K55" s="78">
        <v>10198</v>
      </c>
      <c r="L55" s="78" t="s">
        <v>149</v>
      </c>
      <c r="M55" s="79" t="s">
        <v>150</v>
      </c>
      <c r="N55" s="79"/>
      <c r="O55" s="80" t="s">
        <v>220</v>
      </c>
      <c r="P55" s="81" t="s">
        <v>221</v>
      </c>
    </row>
    <row r="56" spans="1:16" ht="12.75" customHeight="1" thickBot="1">
      <c r="A56" s="13" t="str">
        <f t="shared" si="6"/>
        <v>IBVS 5067 </v>
      </c>
      <c r="B56" s="6" t="str">
        <f t="shared" si="7"/>
        <v>I</v>
      </c>
      <c r="C56" s="13">
        <f t="shared" si="8"/>
        <v>52015.905500000001</v>
      </c>
      <c r="D56" s="28" t="str">
        <f t="shared" si="9"/>
        <v>vis</v>
      </c>
      <c r="E56" s="77" t="e">
        <f>VLOOKUP(C56,'A (old)'!C$21:E$967,3,FALSE)</f>
        <v>#N/A</v>
      </c>
      <c r="F56" s="6" t="s">
        <v>111</v>
      </c>
      <c r="G56" s="28" t="str">
        <f t="shared" si="10"/>
        <v>52015.9055</v>
      </c>
      <c r="H56" s="13">
        <f t="shared" si="11"/>
        <v>10935</v>
      </c>
      <c r="I56" s="78" t="s">
        <v>227</v>
      </c>
      <c r="J56" s="79" t="s">
        <v>228</v>
      </c>
      <c r="K56" s="78">
        <v>10935</v>
      </c>
      <c r="L56" s="78" t="s">
        <v>229</v>
      </c>
      <c r="M56" s="79" t="s">
        <v>173</v>
      </c>
      <c r="N56" s="79" t="s">
        <v>174</v>
      </c>
      <c r="O56" s="80" t="s">
        <v>230</v>
      </c>
      <c r="P56" s="81" t="s">
        <v>231</v>
      </c>
    </row>
    <row r="57" spans="1:16" ht="12.75" customHeight="1" thickBot="1">
      <c r="A57" s="13" t="str">
        <f t="shared" si="6"/>
        <v>IBVS 5251 </v>
      </c>
      <c r="B57" s="6" t="str">
        <f t="shared" si="7"/>
        <v>I</v>
      </c>
      <c r="C57" s="13">
        <f t="shared" si="8"/>
        <v>52102.731200000002</v>
      </c>
      <c r="D57" s="28" t="str">
        <f t="shared" si="9"/>
        <v>vis</v>
      </c>
      <c r="E57" s="77">
        <f>VLOOKUP(C57,'A (old)'!C$21:E$967,3,FALSE)</f>
        <v>10972.098787138</v>
      </c>
      <c r="F57" s="6" t="s">
        <v>111</v>
      </c>
      <c r="G57" s="28" t="str">
        <f t="shared" si="10"/>
        <v>52102.7312</v>
      </c>
      <c r="H57" s="13">
        <f t="shared" si="11"/>
        <v>10972</v>
      </c>
      <c r="I57" s="78" t="s">
        <v>237</v>
      </c>
      <c r="J57" s="79" t="s">
        <v>238</v>
      </c>
      <c r="K57" s="78">
        <v>10972</v>
      </c>
      <c r="L57" s="78" t="s">
        <v>239</v>
      </c>
      <c r="M57" s="79" t="s">
        <v>173</v>
      </c>
      <c r="N57" s="79" t="s">
        <v>194</v>
      </c>
      <c r="O57" s="80" t="s">
        <v>235</v>
      </c>
      <c r="P57" s="81" t="s">
        <v>236</v>
      </c>
    </row>
    <row r="58" spans="1:16" ht="12.75" customHeight="1" thickBot="1">
      <c r="A58" s="13" t="str">
        <f t="shared" si="6"/>
        <v>IBVS 5357 </v>
      </c>
      <c r="B58" s="6" t="str">
        <f t="shared" si="7"/>
        <v>I</v>
      </c>
      <c r="C58" s="13">
        <f t="shared" si="8"/>
        <v>52602.564299999998</v>
      </c>
      <c r="D58" s="28" t="str">
        <f t="shared" si="9"/>
        <v>vis</v>
      </c>
      <c r="E58" s="77" t="e">
        <f>VLOOKUP(C58,'A (old)'!C$21:E$967,3,FALSE)</f>
        <v>#N/A</v>
      </c>
      <c r="F58" s="6" t="s">
        <v>111</v>
      </c>
      <c r="G58" s="28" t="str">
        <f t="shared" si="10"/>
        <v>52602.5643</v>
      </c>
      <c r="H58" s="13">
        <f t="shared" si="11"/>
        <v>11185</v>
      </c>
      <c r="I58" s="78" t="s">
        <v>256</v>
      </c>
      <c r="J58" s="79" t="s">
        <v>257</v>
      </c>
      <c r="K58" s="78">
        <v>11185</v>
      </c>
      <c r="L58" s="78" t="s">
        <v>258</v>
      </c>
      <c r="M58" s="79" t="s">
        <v>173</v>
      </c>
      <c r="N58" s="79" t="s">
        <v>194</v>
      </c>
      <c r="O58" s="80" t="s">
        <v>248</v>
      </c>
      <c r="P58" s="81" t="s">
        <v>249</v>
      </c>
    </row>
    <row r="59" spans="1:16" ht="12.75" customHeight="1" thickBot="1">
      <c r="A59" s="13" t="str">
        <f t="shared" si="6"/>
        <v>IBVS 5357 </v>
      </c>
      <c r="B59" s="6" t="str">
        <f t="shared" si="7"/>
        <v>I</v>
      </c>
      <c r="C59" s="13">
        <f t="shared" si="8"/>
        <v>52609.604399999997</v>
      </c>
      <c r="D59" s="28" t="str">
        <f t="shared" si="9"/>
        <v>vis</v>
      </c>
      <c r="E59" s="77" t="e">
        <f>VLOOKUP(C59,'A (old)'!C$21:E$967,3,FALSE)</f>
        <v>#N/A</v>
      </c>
      <c r="F59" s="6" t="s">
        <v>111</v>
      </c>
      <c r="G59" s="28" t="str">
        <f t="shared" si="10"/>
        <v>52609.6044</v>
      </c>
      <c r="H59" s="13">
        <f t="shared" si="11"/>
        <v>11188</v>
      </c>
      <c r="I59" s="78" t="s">
        <v>259</v>
      </c>
      <c r="J59" s="79" t="s">
        <v>260</v>
      </c>
      <c r="K59" s="78">
        <v>11188</v>
      </c>
      <c r="L59" s="78" t="s">
        <v>213</v>
      </c>
      <c r="M59" s="79" t="s">
        <v>173</v>
      </c>
      <c r="N59" s="79" t="s">
        <v>194</v>
      </c>
      <c r="O59" s="80" t="s">
        <v>248</v>
      </c>
      <c r="P59" s="81" t="s">
        <v>249</v>
      </c>
    </row>
    <row r="60" spans="1:16" ht="12.75" customHeight="1" thickBot="1">
      <c r="A60" s="13" t="str">
        <f t="shared" si="6"/>
        <v>BAVM 212 </v>
      </c>
      <c r="B60" s="6" t="str">
        <f t="shared" si="7"/>
        <v>I</v>
      </c>
      <c r="C60" s="13">
        <f t="shared" si="8"/>
        <v>54395.385999999999</v>
      </c>
      <c r="D60" s="28" t="str">
        <f t="shared" si="9"/>
        <v>vis</v>
      </c>
      <c r="E60" s="77">
        <f>VLOOKUP(C60,'A (old)'!C$21:E$967,3,FALSE)</f>
        <v>11949.09603770606</v>
      </c>
      <c r="F60" s="6" t="s">
        <v>111</v>
      </c>
      <c r="G60" s="28" t="str">
        <f t="shared" si="10"/>
        <v>54395.386</v>
      </c>
      <c r="H60" s="13">
        <f t="shared" si="11"/>
        <v>11949</v>
      </c>
      <c r="I60" s="78" t="s">
        <v>279</v>
      </c>
      <c r="J60" s="79" t="s">
        <v>280</v>
      </c>
      <c r="K60" s="78">
        <v>11949</v>
      </c>
      <c r="L60" s="78" t="s">
        <v>281</v>
      </c>
      <c r="M60" s="79" t="s">
        <v>276</v>
      </c>
      <c r="N60" s="79" t="s">
        <v>111</v>
      </c>
      <c r="O60" s="80" t="s">
        <v>282</v>
      </c>
      <c r="P60" s="81" t="s">
        <v>283</v>
      </c>
    </row>
    <row r="61" spans="1:16" ht="12.75" customHeight="1" thickBot="1">
      <c r="A61" s="13" t="str">
        <f t="shared" si="6"/>
        <v>OEJV 0137 </v>
      </c>
      <c r="B61" s="6" t="str">
        <f t="shared" si="7"/>
        <v>I</v>
      </c>
      <c r="C61" s="13">
        <f t="shared" si="8"/>
        <v>55059.502999999997</v>
      </c>
      <c r="D61" s="28" t="str">
        <f t="shared" si="9"/>
        <v>vis</v>
      </c>
      <c r="E61" s="77" t="e">
        <f>VLOOKUP(C61,'A (old)'!C$21:E$967,3,FALSE)</f>
        <v>#N/A</v>
      </c>
      <c r="F61" s="6" t="s">
        <v>111</v>
      </c>
      <c r="G61" s="28" t="str">
        <f t="shared" si="10"/>
        <v>55059.5030</v>
      </c>
      <c r="H61" s="13">
        <f t="shared" si="11"/>
        <v>12232</v>
      </c>
      <c r="I61" s="78" t="s">
        <v>284</v>
      </c>
      <c r="J61" s="79" t="s">
        <v>285</v>
      </c>
      <c r="K61" s="78">
        <v>12232</v>
      </c>
      <c r="L61" s="78" t="s">
        <v>286</v>
      </c>
      <c r="M61" s="79" t="s">
        <v>276</v>
      </c>
      <c r="N61" s="79" t="s">
        <v>111</v>
      </c>
      <c r="O61" s="80" t="s">
        <v>287</v>
      </c>
      <c r="P61" s="81" t="s">
        <v>288</v>
      </c>
    </row>
    <row r="62" spans="1:16" ht="12.75" customHeight="1" thickBot="1">
      <c r="A62" s="13" t="str">
        <f t="shared" si="6"/>
        <v>OEJV 0137 </v>
      </c>
      <c r="B62" s="6" t="str">
        <f t="shared" si="7"/>
        <v>I</v>
      </c>
      <c r="C62" s="13">
        <f t="shared" si="8"/>
        <v>55059.503199999999</v>
      </c>
      <c r="D62" s="28" t="str">
        <f t="shared" si="9"/>
        <v>vis</v>
      </c>
      <c r="E62" s="77" t="e">
        <f>VLOOKUP(C62,'A (old)'!C$21:E$967,3,FALSE)</f>
        <v>#N/A</v>
      </c>
      <c r="F62" s="6" t="s">
        <v>111</v>
      </c>
      <c r="G62" s="28" t="str">
        <f t="shared" si="10"/>
        <v>55059.5032</v>
      </c>
      <c r="H62" s="13">
        <f t="shared" si="11"/>
        <v>12232</v>
      </c>
      <c r="I62" s="78" t="s">
        <v>289</v>
      </c>
      <c r="J62" s="79" t="s">
        <v>285</v>
      </c>
      <c r="K62" s="78">
        <v>12232</v>
      </c>
      <c r="L62" s="78" t="s">
        <v>290</v>
      </c>
      <c r="M62" s="79" t="s">
        <v>276</v>
      </c>
      <c r="N62" s="79" t="s">
        <v>291</v>
      </c>
      <c r="O62" s="80" t="s">
        <v>287</v>
      </c>
      <c r="P62" s="81" t="s">
        <v>288</v>
      </c>
    </row>
    <row r="63" spans="1:16" ht="12.75" customHeight="1" thickBot="1">
      <c r="A63" s="13" t="str">
        <f t="shared" si="6"/>
        <v>OEJV 0137 </v>
      </c>
      <c r="B63" s="6" t="str">
        <f t="shared" si="7"/>
        <v>I</v>
      </c>
      <c r="C63" s="13">
        <f t="shared" si="8"/>
        <v>55059.503299999997</v>
      </c>
      <c r="D63" s="28" t="str">
        <f t="shared" si="9"/>
        <v>vis</v>
      </c>
      <c r="E63" s="77" t="e">
        <f>VLOOKUP(C63,'A (old)'!C$21:E$967,3,FALSE)</f>
        <v>#N/A</v>
      </c>
      <c r="F63" s="6" t="s">
        <v>111</v>
      </c>
      <c r="G63" s="28" t="str">
        <f t="shared" si="10"/>
        <v>55059.5033</v>
      </c>
      <c r="H63" s="13">
        <f t="shared" si="11"/>
        <v>12232</v>
      </c>
      <c r="I63" s="78" t="s">
        <v>292</v>
      </c>
      <c r="J63" s="79" t="s">
        <v>285</v>
      </c>
      <c r="K63" s="78">
        <v>12232</v>
      </c>
      <c r="L63" s="78" t="s">
        <v>293</v>
      </c>
      <c r="M63" s="79" t="s">
        <v>276</v>
      </c>
      <c r="N63" s="79" t="s">
        <v>67</v>
      </c>
      <c r="O63" s="80" t="s">
        <v>287</v>
      </c>
      <c r="P63" s="81" t="s">
        <v>288</v>
      </c>
    </row>
    <row r="64" spans="1:16" ht="12.75" customHeight="1" thickBot="1">
      <c r="A64" s="13" t="str">
        <f t="shared" si="6"/>
        <v>BAVM 225 </v>
      </c>
      <c r="B64" s="6" t="str">
        <f t="shared" si="7"/>
        <v>II</v>
      </c>
      <c r="C64" s="13">
        <f t="shared" si="8"/>
        <v>55851.5121</v>
      </c>
      <c r="D64" s="28" t="str">
        <f t="shared" si="9"/>
        <v>vis</v>
      </c>
      <c r="E64" s="77">
        <f>VLOOKUP(C64,'A (old)'!C$21:E$967,3,FALSE)</f>
        <v>12569.613001786478</v>
      </c>
      <c r="F64" s="6" t="s">
        <v>111</v>
      </c>
      <c r="G64" s="28" t="str">
        <f t="shared" si="10"/>
        <v>55851.5121</v>
      </c>
      <c r="H64" s="13">
        <f t="shared" si="11"/>
        <v>12569.5</v>
      </c>
      <c r="I64" s="78" t="s">
        <v>300</v>
      </c>
      <c r="J64" s="79" t="s">
        <v>301</v>
      </c>
      <c r="K64" s="78">
        <v>12569.5</v>
      </c>
      <c r="L64" s="78" t="s">
        <v>302</v>
      </c>
      <c r="M64" s="79" t="s">
        <v>276</v>
      </c>
      <c r="N64" s="79" t="s">
        <v>303</v>
      </c>
      <c r="O64" s="80" t="s">
        <v>161</v>
      </c>
      <c r="P64" s="81" t="s">
        <v>304</v>
      </c>
    </row>
    <row r="65" spans="1:16" ht="12.75" customHeight="1" thickBot="1">
      <c r="A65" s="13" t="str">
        <f t="shared" si="6"/>
        <v>BAVM 241 (=IBVS 6157) </v>
      </c>
      <c r="B65" s="6" t="str">
        <f t="shared" si="7"/>
        <v>I</v>
      </c>
      <c r="C65" s="13">
        <f t="shared" si="8"/>
        <v>57225.479700000004</v>
      </c>
      <c r="D65" s="28" t="str">
        <f t="shared" si="9"/>
        <v>vis</v>
      </c>
      <c r="E65" s="77">
        <f>VLOOKUP(C65,'A (old)'!C$21:E$967,3,FALSE)</f>
        <v>13155.118751526736</v>
      </c>
      <c r="F65" s="6" t="s">
        <v>111</v>
      </c>
      <c r="G65" s="28" t="str">
        <f t="shared" si="10"/>
        <v>57225.4797</v>
      </c>
      <c r="H65" s="13">
        <f t="shared" si="11"/>
        <v>13155</v>
      </c>
      <c r="I65" s="78" t="s">
        <v>324</v>
      </c>
      <c r="J65" s="79" t="s">
        <v>325</v>
      </c>
      <c r="K65" s="78">
        <v>13155</v>
      </c>
      <c r="L65" s="78" t="s">
        <v>326</v>
      </c>
      <c r="M65" s="79" t="s">
        <v>276</v>
      </c>
      <c r="N65" s="79">
        <v>0</v>
      </c>
      <c r="O65" s="80" t="s">
        <v>195</v>
      </c>
      <c r="P65" s="81" t="s">
        <v>327</v>
      </c>
    </row>
    <row r="66" spans="1:16">
      <c r="B66" s="6"/>
      <c r="F66" s="6"/>
    </row>
    <row r="67" spans="1:16">
      <c r="B67" s="6"/>
      <c r="F67" s="6"/>
    </row>
    <row r="68" spans="1:16">
      <c r="B68" s="6"/>
      <c r="F68" s="6"/>
    </row>
    <row r="69" spans="1:16">
      <c r="B69" s="6"/>
      <c r="F69" s="6"/>
    </row>
    <row r="70" spans="1:16">
      <c r="B70" s="6"/>
      <c r="F70" s="6"/>
    </row>
    <row r="71" spans="1:16">
      <c r="B71" s="6"/>
      <c r="F71" s="6"/>
    </row>
    <row r="72" spans="1:16">
      <c r="B72" s="6"/>
      <c r="F72" s="6"/>
    </row>
    <row r="73" spans="1:16">
      <c r="B73" s="6"/>
      <c r="F73" s="6"/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</sheetData>
  <phoneticPr fontId="8" type="noConversion"/>
  <hyperlinks>
    <hyperlink ref="P44" r:id="rId1" display="http://www.bav-astro.de/sfs/BAVM_link.php?BAVMnr=32"/>
    <hyperlink ref="P45" r:id="rId2" display="http://www.bav-astro.de/sfs/BAVM_link.php?BAVMnr=38"/>
    <hyperlink ref="P46" r:id="rId3" display="http://www.bav-astro.de/sfs/BAVM_link.php?BAVMnr=36"/>
    <hyperlink ref="P47" r:id="rId4" display="http://www.bav-astro.de/sfs/BAVM_link.php?BAVMnr=39"/>
    <hyperlink ref="P48" r:id="rId5" display="http://www.bav-astro.de/sfs/BAVM_link.php?BAVMnr=39"/>
    <hyperlink ref="P49" r:id="rId6" display="http://www.bav-astro.de/sfs/BAVM_link.php?BAVMnr=46"/>
    <hyperlink ref="P50" r:id="rId7" display="http://www.bav-astro.de/sfs/BAVM_link.php?BAVMnr=52"/>
    <hyperlink ref="P51" r:id="rId8" display="http://www.bav-astro.de/sfs/BAVM_link.php?BAVMnr=52"/>
    <hyperlink ref="P52" r:id="rId9" display="http://www.bav-astro.de/sfs/BAVM_link.php?BAVMnr=62"/>
    <hyperlink ref="P53" r:id="rId10" display="http://www.bav-astro.de/sfs/BAVM_link.php?BAVMnr=62"/>
    <hyperlink ref="P54" r:id="rId11" display="http://www.bav-astro.de/sfs/BAVM_link.php?BAVMnr=79"/>
    <hyperlink ref="P12" r:id="rId12" display="http://www.bav-astro.de/sfs/BAVM_link.php?BAVMnr=80"/>
    <hyperlink ref="P13" r:id="rId13" display="http://www.bav-astro.de/sfs/BAVM_link.php?BAVMnr=80"/>
    <hyperlink ref="P14" r:id="rId14" display="http://www.bav-astro.de/sfs/BAVM_link.php?BAVMnr=91"/>
    <hyperlink ref="P15" r:id="rId15" display="http://www.bav-astro.de/sfs/BAVM_link.php?BAVMnr=91"/>
    <hyperlink ref="P55" r:id="rId16" display="http://www.bav-astro.de/sfs/BAVM_link.php?BAVMnr=113"/>
    <hyperlink ref="P16" r:id="rId17" display="http://www.konkoly.hu/cgi-bin/IBVS?4877"/>
    <hyperlink ref="P56" r:id="rId18" display="http://www.konkoly.hu/cgi-bin/IBVS?5067"/>
    <hyperlink ref="P17" r:id="rId19" display="http://www.konkoly.hu/cgi-bin/IBVS?5251"/>
    <hyperlink ref="P57" r:id="rId20" display="http://www.konkoly.hu/cgi-bin/IBVS?5251"/>
    <hyperlink ref="P18" r:id="rId21" display="http://www.konkoly.hu/cgi-bin/IBVS?5251"/>
    <hyperlink ref="P19" r:id="rId22" display="http://www.konkoly.hu/cgi-bin/IBVS?5251"/>
    <hyperlink ref="P20" r:id="rId23" display="http://www.konkoly.hu/cgi-bin/IBVS?5357"/>
    <hyperlink ref="P21" r:id="rId24" display="http://www.konkoly.hu/cgi-bin/IBVS?5357"/>
    <hyperlink ref="P22" r:id="rId25" display="http://www.konkoly.hu/cgi-bin/IBVS?5357"/>
    <hyperlink ref="P58" r:id="rId26" display="http://www.konkoly.hu/cgi-bin/IBVS?5357"/>
    <hyperlink ref="P59" r:id="rId27" display="http://www.konkoly.hu/cgi-bin/IBVS?5357"/>
    <hyperlink ref="P23" r:id="rId28" display="http://www.konkoly.hu/cgi-bin/IBVS?5662"/>
    <hyperlink ref="P24" r:id="rId29" display="http://www.konkoly.hu/cgi-bin/IBVS?5577"/>
    <hyperlink ref="P25" r:id="rId30" display="http://www.konkoly.hu/cgi-bin/IBVS?5577"/>
    <hyperlink ref="P26" r:id="rId31" display="http://www.konkoly.hu/cgi-bin/IBVS?5931"/>
    <hyperlink ref="P60" r:id="rId32" display="http://www.bav-astro.de/sfs/BAVM_link.php?BAVMnr=212"/>
    <hyperlink ref="P61" r:id="rId33" display="http://var.astro.cz/oejv/issues/oejv0137.pdf"/>
    <hyperlink ref="P62" r:id="rId34" display="http://var.astro.cz/oejv/issues/oejv0137.pdf"/>
    <hyperlink ref="P63" r:id="rId35" display="http://var.astro.cz/oejv/issues/oejv0137.pdf"/>
    <hyperlink ref="P27" r:id="rId36" display="http://var.astro.cz/oejv/issues/oejv0160.pdf"/>
    <hyperlink ref="P28" r:id="rId37" display="http://var.astro.cz/oejv/issues/oejv0160.pdf"/>
    <hyperlink ref="P64" r:id="rId38" display="http://www.bav-astro.de/sfs/BAVM_link.php?BAVMnr=225"/>
    <hyperlink ref="P29" r:id="rId39" display="http://var.astro.cz/oejv/issues/oejv0160.pdf"/>
    <hyperlink ref="P30" r:id="rId40" display="http://www.bav-astro.de/sfs/BAVM_link.php?BAVMnr=234"/>
    <hyperlink ref="P31" r:id="rId41" display="http://www.bav-astro.de/sfs/BAVM_link.php?BAVMnr=232"/>
    <hyperlink ref="P32" r:id="rId42" display="http://www.bav-astro.de/sfs/BAVM_link.php?BAVMnr=234"/>
    <hyperlink ref="P33" r:id="rId43" display="http://www.bav-astro.de/sfs/BAVM_link.php?BAVMnr=238"/>
    <hyperlink ref="P65" r:id="rId44" display="http://www.bav-astro.de/sfs/BAVM_link.php?BAVMnr=24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3"/>
  <sheetViews>
    <sheetView topLeftCell="A10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55</v>
      </c>
      <c r="C1" s="15" t="s">
        <v>71</v>
      </c>
    </row>
    <row r="2" spans="1:7">
      <c r="A2" t="s">
        <v>51</v>
      </c>
    </row>
    <row r="4" spans="1:7">
      <c r="A4" s="8" t="s">
        <v>25</v>
      </c>
      <c r="C4" s="3">
        <v>26355.233</v>
      </c>
      <c r="D4" s="4">
        <v>2.3466559999999999</v>
      </c>
    </row>
    <row r="6" spans="1:7">
      <c r="A6" s="8" t="s">
        <v>26</v>
      </c>
    </row>
    <row r="7" spans="1:7">
      <c r="A7" t="s">
        <v>27</v>
      </c>
      <c r="C7">
        <v>26355.233418570035</v>
      </c>
    </row>
    <row r="8" spans="1:7">
      <c r="A8" t="s">
        <v>28</v>
      </c>
      <c r="C8">
        <v>2.3466545571925796</v>
      </c>
      <c r="D8" s="15" t="s">
        <v>72</v>
      </c>
    </row>
    <row r="9" spans="1:7" ht="13.5" thickBot="1">
      <c r="E9" s="8" t="s">
        <v>73</v>
      </c>
    </row>
    <row r="10" spans="1:7" ht="13.5" thickBot="1">
      <c r="C10" s="7" t="s">
        <v>46</v>
      </c>
      <c r="D10" s="7"/>
      <c r="E10" t="s">
        <v>75</v>
      </c>
      <c r="F10" s="16">
        <v>-1.8059574442812861E-2</v>
      </c>
    </row>
    <row r="11" spans="1:7">
      <c r="A11" t="s">
        <v>41</v>
      </c>
      <c r="C11">
        <f>INTERCEPT(G140:G153,F140:F153)</f>
        <v>0.33218516558815092</v>
      </c>
      <c r="D11" s="6"/>
      <c r="E11" t="s">
        <v>74</v>
      </c>
      <c r="F11" s="17">
        <v>1.6853510325763332E-3</v>
      </c>
    </row>
    <row r="12" spans="1:7">
      <c r="A12" t="s">
        <v>42</v>
      </c>
      <c r="C12">
        <f>SLOPE(G140:G153,F140:F153)</f>
        <v>-2.9733973895966959E-5</v>
      </c>
      <c r="D12" s="6"/>
      <c r="E12" t="s">
        <v>77</v>
      </c>
      <c r="F12" s="17">
        <v>7849.137520664578</v>
      </c>
    </row>
    <row r="13" spans="1:7" ht="13.5" thickBot="1">
      <c r="A13" t="s">
        <v>45</v>
      </c>
      <c r="C13" s="6" t="s">
        <v>39</v>
      </c>
      <c r="D13" s="6"/>
      <c r="E13" t="s">
        <v>76</v>
      </c>
      <c r="F13" s="18">
        <v>-1.1522702716393093E-2</v>
      </c>
    </row>
    <row r="14" spans="1:7">
      <c r="A14" t="s">
        <v>50</v>
      </c>
      <c r="F14">
        <f>SUM(R21:R137)</f>
        <v>1.1932747329401836E-6</v>
      </c>
    </row>
    <row r="15" spans="1:7">
      <c r="A15" s="5" t="s">
        <v>43</v>
      </c>
      <c r="C15" s="12">
        <v>52907.625970000001</v>
      </c>
      <c r="E15" s="19" t="s">
        <v>78</v>
      </c>
      <c r="F15">
        <f>2*PI()/F11*C8</f>
        <v>8748.6020121512138</v>
      </c>
      <c r="G15" t="s">
        <v>79</v>
      </c>
    </row>
    <row r="16" spans="1:7">
      <c r="A16" s="8" t="s">
        <v>29</v>
      </c>
      <c r="C16">
        <f>+C8+C12</f>
        <v>2.3466248232186837</v>
      </c>
      <c r="E16" s="20" t="s">
        <v>81</v>
      </c>
      <c r="F16">
        <f>F15/365.2422</f>
        <v>23.952878424648667</v>
      </c>
      <c r="G16" t="s">
        <v>80</v>
      </c>
    </row>
    <row r="17" spans="1:18" ht="13.5" thickBot="1"/>
    <row r="18" spans="1:18">
      <c r="A18" s="8" t="s">
        <v>30</v>
      </c>
      <c r="C18" s="3">
        <f>+C15</f>
        <v>52907.625970000001</v>
      </c>
      <c r="D18" s="4">
        <f>+C16</f>
        <v>2.3466248232186837</v>
      </c>
    </row>
    <row r="19" spans="1:18" ht="13.5" thickTop="1">
      <c r="C19">
        <f>COUNT(C21:C372)</f>
        <v>24</v>
      </c>
    </row>
    <row r="20" spans="1:18" ht="13.5" thickBot="1">
      <c r="A20" s="7" t="s">
        <v>31</v>
      </c>
      <c r="B20" s="7" t="s">
        <v>32</v>
      </c>
      <c r="C20" s="7" t="s">
        <v>33</v>
      </c>
      <c r="D20" s="7" t="s">
        <v>38</v>
      </c>
      <c r="E20" s="7" t="s">
        <v>34</v>
      </c>
      <c r="F20" s="7" t="s">
        <v>35</v>
      </c>
      <c r="G20" s="7" t="s">
        <v>36</v>
      </c>
      <c r="H20" s="10" t="s">
        <v>37</v>
      </c>
      <c r="I20" s="10" t="s">
        <v>59</v>
      </c>
      <c r="J20" s="10" t="s">
        <v>62</v>
      </c>
      <c r="K20" s="10" t="s">
        <v>44</v>
      </c>
      <c r="L20" s="10" t="s">
        <v>52</v>
      </c>
      <c r="M20" s="10" t="s">
        <v>53</v>
      </c>
      <c r="N20" s="10" t="s">
        <v>54</v>
      </c>
      <c r="O20" s="10" t="s">
        <v>49</v>
      </c>
      <c r="P20" s="9" t="s">
        <v>73</v>
      </c>
      <c r="Q20" s="7" t="s">
        <v>40</v>
      </c>
    </row>
    <row r="21" spans="1:18">
      <c r="A21" t="s">
        <v>37</v>
      </c>
      <c r="C21">
        <v>26355.233</v>
      </c>
      <c r="D21" s="6" t="s">
        <v>39</v>
      </c>
      <c r="E21">
        <f>+(C21-C$7)/C$8</f>
        <v>-1.7836883287449516E-4</v>
      </c>
      <c r="F21">
        <f>ROUND(2*E21,0)/2</f>
        <v>0</v>
      </c>
      <c r="G21">
        <f>+C21-(C$7+F21*C$8)</f>
        <v>-4.1857003452605568E-4</v>
      </c>
      <c r="H21">
        <f>+G21</f>
        <v>-4.1857003452605568E-4</v>
      </c>
      <c r="P21">
        <f t="shared" ref="P21:P52" si="0">F$10*SIN(F$11*(F21-F$12))+F$13</f>
        <v>-4.1897763271734646E-4</v>
      </c>
      <c r="Q21" s="2">
        <f>+C21-15018.5</f>
        <v>11336.733</v>
      </c>
      <c r="R21">
        <f>+(P21-G21)^2</f>
        <v>1.6613628554351847E-13</v>
      </c>
    </row>
    <row r="22" spans="1:18">
      <c r="D22" s="6"/>
      <c r="F22">
        <v>100</v>
      </c>
      <c r="P22">
        <f t="shared" si="0"/>
        <v>-2.9653537908988312E-3</v>
      </c>
      <c r="Q22" s="2"/>
    </row>
    <row r="23" spans="1:18">
      <c r="D23" s="6"/>
      <c r="F23">
        <v>200</v>
      </c>
      <c r="P23">
        <f t="shared" si="0"/>
        <v>-5.7542187925545369E-3</v>
      </c>
      <c r="Q23" s="2"/>
    </row>
    <row r="24" spans="1:18">
      <c r="D24" s="6"/>
      <c r="F24">
        <v>300</v>
      </c>
      <c r="P24">
        <f t="shared" si="0"/>
        <v>-8.7065448155463805E-3</v>
      </c>
      <c r="Q24" s="2"/>
    </row>
    <row r="25" spans="1:18">
      <c r="D25" s="6"/>
      <c r="F25">
        <v>400</v>
      </c>
      <c r="P25">
        <f t="shared" si="0"/>
        <v>-1.1738672057158972E-2</v>
      </c>
      <c r="Q25" s="2"/>
    </row>
    <row r="26" spans="1:18">
      <c r="D26" s="6"/>
      <c r="F26">
        <v>500</v>
      </c>
      <c r="P26">
        <f t="shared" si="0"/>
        <v>-1.4764679394567097E-2</v>
      </c>
      <c r="Q26" s="2"/>
    </row>
    <row r="27" spans="1:18">
      <c r="D27" s="6"/>
      <c r="F27">
        <v>600</v>
      </c>
      <c r="P27">
        <f t="shared" si="0"/>
        <v>-1.7698819124132452E-2</v>
      </c>
      <c r="Q27" s="2"/>
    </row>
    <row r="28" spans="1:18">
      <c r="D28" s="6"/>
      <c r="F28">
        <v>700</v>
      </c>
      <c r="P28">
        <f t="shared" si="0"/>
        <v>-2.0457946786536112E-2</v>
      </c>
      <c r="Q28" s="2"/>
    </row>
    <row r="29" spans="1:18">
      <c r="D29" s="6"/>
      <c r="F29">
        <v>800</v>
      </c>
      <c r="P29">
        <f t="shared" si="0"/>
        <v>-2.2963877224005565E-2</v>
      </c>
      <c r="Q29" s="2"/>
    </row>
    <row r="30" spans="1:18">
      <c r="D30" s="6"/>
      <c r="F30">
        <v>900</v>
      </c>
      <c r="P30">
        <f t="shared" si="0"/>
        <v>-2.5145600106250471E-2</v>
      </c>
      <c r="Q30" s="2"/>
    </row>
    <row r="31" spans="1:18">
      <c r="D31" s="6"/>
      <c r="F31">
        <v>1000</v>
      </c>
      <c r="P31">
        <f t="shared" si="0"/>
        <v>-2.6941292143943422E-2</v>
      </c>
      <c r="Q31" s="2"/>
    </row>
    <row r="32" spans="1:18">
      <c r="D32" s="6"/>
      <c r="F32">
        <v>1100</v>
      </c>
      <c r="P32">
        <f t="shared" si="0"/>
        <v>-2.8300068969829159E-2</v>
      </c>
      <c r="Q32" s="2"/>
    </row>
    <row r="33" spans="4:17">
      <c r="D33" s="6"/>
      <c r="F33">
        <v>1200</v>
      </c>
      <c r="P33">
        <f t="shared" si="0"/>
        <v>-2.9183427044561869E-2</v>
      </c>
      <c r="Q33" s="2"/>
    </row>
    <row r="34" spans="4:17">
      <c r="D34" s="6"/>
      <c r="F34">
        <v>1300</v>
      </c>
      <c r="P34">
        <f t="shared" si="0"/>
        <v>-2.956633472811138E-2</v>
      </c>
      <c r="Q34" s="2"/>
    </row>
    <row r="35" spans="4:17">
      <c r="D35" s="6"/>
      <c r="F35">
        <v>1400</v>
      </c>
      <c r="P35">
        <f t="shared" si="0"/>
        <v>-2.9437941599143976E-2</v>
      </c>
      <c r="Q35" s="2"/>
    </row>
    <row r="36" spans="4:17">
      <c r="D36" s="6"/>
      <c r="F36">
        <v>1500</v>
      </c>
      <c r="P36">
        <f t="shared" si="0"/>
        <v>-2.8801885922456888E-2</v>
      </c>
      <c r="Q36" s="2"/>
    </row>
    <row r="37" spans="4:17">
      <c r="D37" s="6"/>
      <c r="F37">
        <v>1600</v>
      </c>
      <c r="P37">
        <f t="shared" si="0"/>
        <v>-2.767619155178894E-2</v>
      </c>
      <c r="Q37" s="2"/>
    </row>
    <row r="38" spans="4:17">
      <c r="D38" s="6"/>
      <c r="F38">
        <v>1700</v>
      </c>
      <c r="P38">
        <f t="shared" si="0"/>
        <v>-2.6092757189463155E-2</v>
      </c>
      <c r="Q38" s="2"/>
    </row>
    <row r="39" spans="4:17">
      <c r="D39" s="6"/>
      <c r="F39">
        <v>1800</v>
      </c>
      <c r="P39">
        <f t="shared" si="0"/>
        <v>-2.4096452475666087E-2</v>
      </c>
      <c r="Q39" s="2"/>
    </row>
    <row r="40" spans="4:17">
      <c r="D40" s="6"/>
      <c r="F40">
        <v>1900</v>
      </c>
      <c r="P40">
        <f t="shared" si="0"/>
        <v>-2.1743846521402297E-2</v>
      </c>
      <c r="Q40" s="2"/>
    </row>
    <row r="41" spans="4:17">
      <c r="D41" s="6"/>
      <c r="F41">
        <v>2000</v>
      </c>
      <c r="P41">
        <f t="shared" si="0"/>
        <v>-1.9101604914573665E-2</v>
      </c>
      <c r="Q41" s="2"/>
    </row>
    <row r="42" spans="4:17">
      <c r="D42" s="6"/>
      <c r="F42">
        <v>2100</v>
      </c>
      <c r="P42">
        <f t="shared" si="0"/>
        <v>-1.6244600623081577E-2</v>
      </c>
      <c r="Q42" s="2"/>
    </row>
    <row r="43" spans="4:17">
      <c r="D43" s="6"/>
      <c r="F43">
        <v>2200</v>
      </c>
      <c r="P43">
        <f t="shared" si="0"/>
        <v>-1.3253792326124118E-2</v>
      </c>
      <c r="Q43" s="2"/>
    </row>
    <row r="44" spans="4:17">
      <c r="D44" s="6"/>
      <c r="F44">
        <v>2300</v>
      </c>
      <c r="P44">
        <f t="shared" si="0"/>
        <v>-1.0213930295227679E-2</v>
      </c>
      <c r="Q44" s="2"/>
    </row>
    <row r="45" spans="4:17">
      <c r="D45" s="6"/>
      <c r="F45">
        <v>2400</v>
      </c>
      <c r="P45">
        <f t="shared" si="0"/>
        <v>-7.2111548332607659E-3</v>
      </c>
      <c r="Q45" s="2"/>
    </row>
    <row r="46" spans="4:17">
      <c r="D46" s="6"/>
      <c r="F46">
        <v>2500</v>
      </c>
      <c r="P46">
        <f t="shared" si="0"/>
        <v>-4.3305553242516635E-3</v>
      </c>
      <c r="Q46" s="2"/>
    </row>
    <row r="47" spans="4:17">
      <c r="D47" s="6"/>
      <c r="F47">
        <v>2600</v>
      </c>
      <c r="P47">
        <f t="shared" si="0"/>
        <v>-1.6537590630008054E-3</v>
      </c>
      <c r="Q47" s="2"/>
    </row>
    <row r="48" spans="4:17">
      <c r="D48" s="6"/>
      <c r="F48">
        <v>2700</v>
      </c>
      <c r="P48">
        <f t="shared" si="0"/>
        <v>7.4338181038877647E-4</v>
      </c>
      <c r="Q48" s="2"/>
    </row>
    <row r="49" spans="4:17">
      <c r="D49" s="6"/>
      <c r="F49">
        <v>2800</v>
      </c>
      <c r="P49">
        <f t="shared" si="0"/>
        <v>2.7929397259308601E-3</v>
      </c>
      <c r="Q49" s="2"/>
    </row>
    <row r="50" spans="4:17">
      <c r="D50" s="6"/>
      <c r="F50">
        <v>2900</v>
      </c>
      <c r="P50">
        <f t="shared" si="0"/>
        <v>4.4368365413292171E-3</v>
      </c>
      <c r="Q50" s="2"/>
    </row>
    <row r="51" spans="4:17">
      <c r="D51" s="6"/>
      <c r="F51">
        <v>3000</v>
      </c>
      <c r="P51">
        <f t="shared" si="0"/>
        <v>5.6284892971851623E-3</v>
      </c>
      <c r="Q51" s="2"/>
    </row>
    <row r="52" spans="4:17">
      <c r="D52" s="6"/>
      <c r="F52">
        <v>3100</v>
      </c>
      <c r="P52">
        <f t="shared" si="0"/>
        <v>6.3341302342187628E-3</v>
      </c>
      <c r="Q52" s="2"/>
    </row>
    <row r="53" spans="4:17">
      <c r="D53" s="6"/>
      <c r="F53">
        <v>3200</v>
      </c>
      <c r="P53">
        <f t="shared" ref="P53:P84" si="1">F$10*SIN(F$11*(F53-F$12))+F$13</f>
        <v>6.5337636672921154E-3</v>
      </c>
      <c r="Q53" s="2"/>
    </row>
    <row r="54" spans="4:17">
      <c r="D54" s="6"/>
      <c r="F54">
        <v>3300</v>
      </c>
      <c r="P54">
        <f t="shared" si="1"/>
        <v>6.2217326013795198E-3</v>
      </c>
      <c r="Q54" s="2"/>
    </row>
    <row r="55" spans="4:17">
      <c r="D55" s="6"/>
      <c r="F55">
        <v>3400</v>
      </c>
      <c r="P55">
        <f t="shared" si="1"/>
        <v>5.406879033337704E-3</v>
      </c>
      <c r="Q55" s="2"/>
    </row>
    <row r="56" spans="4:17">
      <c r="D56" s="6"/>
      <c r="F56">
        <v>3500</v>
      </c>
      <c r="P56">
        <f t="shared" si="1"/>
        <v>4.1122933970189797E-3</v>
      </c>
      <c r="Q56" s="2"/>
    </row>
    <row r="57" spans="4:17">
      <c r="D57" s="6"/>
      <c r="F57">
        <v>3600</v>
      </c>
      <c r="P57">
        <f t="shared" si="1"/>
        <v>2.374660251679088E-3</v>
      </c>
      <c r="Q57" s="2"/>
    </row>
    <row r="58" spans="4:17">
      <c r="D58" s="6"/>
      <c r="F58">
        <v>3700</v>
      </c>
      <c r="P58">
        <f t="shared" si="1"/>
        <v>2.4321875484970522E-4</v>
      </c>
      <c r="Q58" s="2"/>
    </row>
    <row r="59" spans="4:17">
      <c r="D59" s="6"/>
      <c r="F59">
        <v>3800</v>
      </c>
      <c r="P59">
        <f t="shared" si="1"/>
        <v>-2.2216326233356048E-3</v>
      </c>
      <c r="Q59" s="2"/>
    </row>
    <row r="60" spans="4:17">
      <c r="D60" s="6"/>
      <c r="F60">
        <v>3900</v>
      </c>
      <c r="P60">
        <f t="shared" si="1"/>
        <v>-4.9500476062745652E-3</v>
      </c>
      <c r="Q60" s="2"/>
    </row>
    <row r="61" spans="4:17">
      <c r="D61" s="6"/>
      <c r="F61">
        <v>4000</v>
      </c>
      <c r="P61">
        <f t="shared" si="1"/>
        <v>-7.8647113386900482E-3</v>
      </c>
      <c r="Q61" s="2"/>
    </row>
    <row r="62" spans="4:17">
      <c r="D62" s="6"/>
      <c r="F62">
        <v>4100</v>
      </c>
      <c r="P62">
        <f t="shared" si="1"/>
        <v>-1.0883031250880483E-2</v>
      </c>
      <c r="Q62" s="2"/>
    </row>
    <row r="63" spans="4:17">
      <c r="D63" s="6"/>
      <c r="F63">
        <v>4200</v>
      </c>
      <c r="P63">
        <f t="shared" si="1"/>
        <v>-1.3919477477099479E-2</v>
      </c>
      <c r="Q63" s="2"/>
    </row>
    <row r="64" spans="4:17">
      <c r="D64" s="6"/>
      <c r="F64">
        <v>4300</v>
      </c>
      <c r="P64">
        <f t="shared" si="1"/>
        <v>-1.6888006507835156E-2</v>
      </c>
      <c r="Q64" s="2"/>
    </row>
    <row r="65" spans="4:17">
      <c r="D65" s="6"/>
      <c r="F65">
        <v>4400</v>
      </c>
      <c r="P65">
        <f t="shared" si="1"/>
        <v>-1.9704499397167424E-2</v>
      </c>
      <c r="Q65" s="2"/>
    </row>
    <row r="66" spans="4:17">
      <c r="D66" s="6"/>
      <c r="F66">
        <v>4500</v>
      </c>
      <c r="P66">
        <f t="shared" si="1"/>
        <v>-2.2289145433936342E-2</v>
      </c>
      <c r="Q66" s="2"/>
    </row>
    <row r="67" spans="4:17">
      <c r="D67" s="6"/>
      <c r="F67">
        <v>4600</v>
      </c>
      <c r="P67">
        <f t="shared" si="1"/>
        <v>-2.4568703730841059E-2</v>
      </c>
      <c r="Q67" s="2"/>
    </row>
    <row r="68" spans="4:17">
      <c r="D68" s="6"/>
      <c r="F68">
        <v>4700</v>
      </c>
      <c r="P68">
        <f t="shared" si="1"/>
        <v>-2.6478578645018173E-2</v>
      </c>
      <c r="Q68" s="2"/>
    </row>
    <row r="69" spans="4:17">
      <c r="D69" s="6"/>
      <c r="F69">
        <v>4800</v>
      </c>
      <c r="P69">
        <f t="shared" si="1"/>
        <v>-2.7964650219089376E-2</v>
      </c>
      <c r="Q69" s="2"/>
    </row>
    <row r="70" spans="4:17">
      <c r="D70" s="6"/>
      <c r="F70">
        <v>4900</v>
      </c>
      <c r="P70">
        <f t="shared" si="1"/>
        <v>-2.8984807773631174E-2</v>
      </c>
      <c r="Q70" s="2"/>
    </row>
    <row r="71" spans="4:17">
      <c r="D71" s="6"/>
      <c r="F71">
        <v>5000</v>
      </c>
      <c r="P71">
        <f t="shared" si="1"/>
        <v>-2.9510143193792089E-2</v>
      </c>
      <c r="Q71" s="2"/>
    </row>
    <row r="72" spans="4:17">
      <c r="D72" s="6"/>
      <c r="F72">
        <v>5100</v>
      </c>
      <c r="P72">
        <f t="shared" si="1"/>
        <v>-2.9525770095999361E-2</v>
      </c>
      <c r="Q72" s="2"/>
    </row>
    <row r="73" spans="4:17">
      <c r="D73" s="6"/>
      <c r="F73">
        <v>5200</v>
      </c>
      <c r="P73">
        <f t="shared" si="1"/>
        <v>-2.9031245662100271E-2</v>
      </c>
      <c r="Q73" s="2"/>
    </row>
    <row r="74" spans="4:17">
      <c r="D74" s="6"/>
      <c r="F74">
        <v>5300</v>
      </c>
      <c r="P74">
        <f t="shared" si="1"/>
        <v>-2.8040583187461186E-2</v>
      </c>
      <c r="Q74" s="2"/>
    </row>
    <row r="75" spans="4:17">
      <c r="D75" s="6"/>
      <c r="F75">
        <v>5400</v>
      </c>
      <c r="P75">
        <f t="shared" si="1"/>
        <v>-2.6581854987449867E-2</v>
      </c>
      <c r="Q75" s="2"/>
    </row>
    <row r="76" spans="4:17">
      <c r="D76" s="6"/>
      <c r="F76">
        <v>5500</v>
      </c>
      <c r="P76">
        <f t="shared" si="1"/>
        <v>-2.4696396914705234E-2</v>
      </c>
      <c r="Q76" s="2"/>
    </row>
    <row r="77" spans="4:17">
      <c r="D77" s="6"/>
      <c r="F77">
        <v>5600</v>
      </c>
      <c r="P77">
        <f t="shared" si="1"/>
        <v>-2.2437637028718566E-2</v>
      </c>
      <c r="Q77" s="2"/>
    </row>
    <row r="78" spans="4:17">
      <c r="D78" s="6"/>
      <c r="F78">
        <v>5700</v>
      </c>
      <c r="P78">
        <f t="shared" si="1"/>
        <v>-1.9869581609613267E-2</v>
      </c>
      <c r="Q78" s="2"/>
    </row>
    <row r="79" spans="4:17">
      <c r="D79" s="6"/>
      <c r="F79">
        <v>5800</v>
      </c>
      <c r="P79">
        <f t="shared" si="1"/>
        <v>-1.7065001417817409E-2</v>
      </c>
      <c r="Q79" s="2"/>
    </row>
    <row r="80" spans="4:17">
      <c r="D80" s="6"/>
      <c r="F80">
        <v>5900</v>
      </c>
      <c r="P80">
        <f t="shared" si="1"/>
        <v>-1.4103369595429139E-2</v>
      </c>
      <c r="Q80" s="2"/>
    </row>
    <row r="81" spans="4:17">
      <c r="D81" s="6"/>
      <c r="F81">
        <v>6000</v>
      </c>
      <c r="P81">
        <f t="shared" si="1"/>
        <v>-1.106860964278252E-2</v>
      </c>
      <c r="Q81" s="2"/>
    </row>
    <row r="82" spans="4:17">
      <c r="D82" s="6"/>
      <c r="F82">
        <v>6100</v>
      </c>
      <c r="P82">
        <f t="shared" si="1"/>
        <v>-8.0467172856036329E-3</v>
      </c>
      <c r="Q82" s="2"/>
    </row>
    <row r="83" spans="4:17">
      <c r="D83" s="6"/>
      <c r="F83">
        <v>6200</v>
      </c>
      <c r="P83">
        <f t="shared" si="1"/>
        <v>-5.1233236216981131E-3</v>
      </c>
      <c r="Q83" s="2"/>
    </row>
    <row r="84" spans="4:17">
      <c r="D84" s="6"/>
      <c r="F84">
        <v>6300</v>
      </c>
      <c r="P84">
        <f t="shared" si="1"/>
        <v>-2.3812686000679525E-3</v>
      </c>
      <c r="Q84" s="2"/>
    </row>
    <row r="85" spans="4:17">
      <c r="D85" s="6"/>
      <c r="F85">
        <v>6400</v>
      </c>
      <c r="P85">
        <f t="shared" ref="P85:P116" si="2">F$10*SIN(F$11*(F85-F$12))+F$13</f>
        <v>1.0174640743359706E-4</v>
      </c>
      <c r="Q85" s="2"/>
    </row>
    <row r="86" spans="4:17">
      <c r="D86" s="6"/>
      <c r="F86">
        <v>6500</v>
      </c>
      <c r="P86">
        <f t="shared" si="2"/>
        <v>2.2553604230387166E-3</v>
      </c>
      <c r="Q86" s="2"/>
    </row>
    <row r="87" spans="4:17">
      <c r="D87" s="6"/>
      <c r="F87">
        <v>6600</v>
      </c>
      <c r="P87">
        <f t="shared" si="2"/>
        <v>4.0185466759004012E-3</v>
      </c>
      <c r="Q87" s="2"/>
    </row>
    <row r="88" spans="4:17">
      <c r="D88" s="6"/>
      <c r="F88">
        <v>6700</v>
      </c>
      <c r="P88">
        <f t="shared" si="2"/>
        <v>5.3413419123277545E-3</v>
      </c>
      <c r="Q88" s="2"/>
    </row>
    <row r="89" spans="4:17">
      <c r="D89" s="6"/>
      <c r="F89">
        <v>6800</v>
      </c>
      <c r="P89">
        <f t="shared" si="2"/>
        <v>6.186262200109139E-3</v>
      </c>
      <c r="Q89" s="2"/>
    </row>
    <row r="90" spans="4:17">
      <c r="D90" s="6"/>
      <c r="F90">
        <v>6900</v>
      </c>
      <c r="P90">
        <f t="shared" si="2"/>
        <v>6.5293651074007884E-3</v>
      </c>
      <c r="Q90" s="2"/>
    </row>
    <row r="91" spans="4:17">
      <c r="D91" s="6"/>
      <c r="F91">
        <v>7000</v>
      </c>
      <c r="P91">
        <f t="shared" si="2"/>
        <v>6.3609281573110653E-3</v>
      </c>
      <c r="Q91" s="2"/>
    </row>
    <row r="92" spans="4:17">
      <c r="D92" s="6"/>
      <c r="F92">
        <v>7100</v>
      </c>
      <c r="P92">
        <f t="shared" si="2"/>
        <v>5.6857243328725868E-3</v>
      </c>
      <c r="Q92" s="2"/>
    </row>
    <row r="93" spans="4:17">
      <c r="D93" s="6"/>
      <c r="F93">
        <v>7200</v>
      </c>
      <c r="P93">
        <f t="shared" si="2"/>
        <v>4.5228868254420448E-3</v>
      </c>
      <c r="Q93" s="2"/>
    </row>
    <row r="94" spans="4:17">
      <c r="D94" s="6"/>
      <c r="F94">
        <v>7300</v>
      </c>
      <c r="P94">
        <f t="shared" si="2"/>
        <v>2.9053668591404042E-3</v>
      </c>
      <c r="Q94" s="2"/>
    </row>
    <row r="95" spans="4:17">
      <c r="D95" s="6"/>
      <c r="F95">
        <v>7400</v>
      </c>
      <c r="P95">
        <f t="shared" si="2"/>
        <v>8.7899995491463011E-4</v>
      </c>
      <c r="Q95" s="2"/>
    </row>
    <row r="96" spans="4:17">
      <c r="D96" s="6"/>
      <c r="F96">
        <v>7500</v>
      </c>
      <c r="P96">
        <f t="shared" si="2"/>
        <v>-1.498792906585977E-3</v>
      </c>
      <c r="Q96" s="2"/>
    </row>
    <row r="97" spans="1:30">
      <c r="D97" s="6"/>
      <c r="F97">
        <v>7600</v>
      </c>
      <c r="P97">
        <f t="shared" si="2"/>
        <v>-4.1606324182855104E-3</v>
      </c>
      <c r="Q97" s="2"/>
    </row>
    <row r="98" spans="1:30">
      <c r="D98" s="6"/>
      <c r="F98">
        <v>7700</v>
      </c>
      <c r="P98">
        <f t="shared" si="2"/>
        <v>-7.0310902681768473E-3</v>
      </c>
      <c r="Q98" s="2"/>
    </row>
    <row r="99" spans="1:30">
      <c r="D99" s="6"/>
      <c r="F99">
        <v>7800</v>
      </c>
      <c r="P99">
        <f t="shared" si="2"/>
        <v>-1.0028826544761468E-2</v>
      </c>
      <c r="Q99" s="2"/>
    </row>
    <row r="100" spans="1:30">
      <c r="D100" s="6"/>
      <c r="F100">
        <v>7900</v>
      </c>
      <c r="P100">
        <f t="shared" si="2"/>
        <v>-1.3068894658963862E-2</v>
      </c>
      <c r="Q100" s="2"/>
    </row>
    <row r="101" spans="1:30">
      <c r="D101" s="6"/>
      <c r="F101">
        <v>8000</v>
      </c>
      <c r="P101">
        <f t="shared" si="2"/>
        <v>-1.606514846815105E-2</v>
      </c>
      <c r="Q101" s="2"/>
    </row>
    <row r="102" spans="1:30">
      <c r="D102" s="6"/>
      <c r="F102">
        <v>8100</v>
      </c>
      <c r="P102">
        <f t="shared" si="2"/>
        <v>-1.8932683391795713E-2</v>
      </c>
      <c r="Q102" s="2"/>
    </row>
    <row r="103" spans="1:30">
      <c r="D103" s="6"/>
      <c r="F103">
        <v>8200</v>
      </c>
      <c r="P103">
        <f t="shared" si="2"/>
        <v>-2.1590242345103164E-2</v>
      </c>
      <c r="Q103" s="2"/>
    </row>
    <row r="104" spans="1:30">
      <c r="D104" s="6"/>
      <c r="F104">
        <v>8300</v>
      </c>
      <c r="P104">
        <f t="shared" si="2"/>
        <v>-2.3962518313872763E-2</v>
      </c>
      <c r="Q104" s="2"/>
    </row>
    <row r="105" spans="1:30">
      <c r="D105" s="6"/>
      <c r="F105">
        <v>8400</v>
      </c>
      <c r="P105">
        <f t="shared" si="2"/>
        <v>-2.5982288322732451E-2</v>
      </c>
      <c r="Q105" s="2"/>
    </row>
    <row r="106" spans="1:30">
      <c r="D106" s="6"/>
      <c r="F106">
        <v>8500</v>
      </c>
      <c r="P106">
        <f t="shared" si="2"/>
        <v>-2.7592318326676392E-2</v>
      </c>
      <c r="Q106" s="2"/>
    </row>
    <row r="107" spans="1:30">
      <c r="A107" t="s">
        <v>57</v>
      </c>
      <c r="C107" s="11">
        <v>46651.451500000003</v>
      </c>
      <c r="D107" s="6"/>
      <c r="E107">
        <f>+(C107-C$7)/C$8</f>
        <v>8649.0012001218238</v>
      </c>
      <c r="F107">
        <f>ROUND(2*E107,0)/2</f>
        <v>8649</v>
      </c>
      <c r="G107">
        <f>+C107-(C$7+F107*C$8)</f>
        <v>2.8162713497295044E-3</v>
      </c>
      <c r="I107">
        <f>G107</f>
        <v>2.8162713497295044E-3</v>
      </c>
      <c r="P107">
        <f t="shared" si="2"/>
        <v>-2.9136101490342747E-2</v>
      </c>
      <c r="Q107" s="2">
        <f>+C107-15018.5</f>
        <v>31632.951500000003</v>
      </c>
      <c r="AA107">
        <v>3</v>
      </c>
      <c r="AB107" t="s">
        <v>56</v>
      </c>
      <c r="AD107" t="s">
        <v>58</v>
      </c>
    </row>
    <row r="108" spans="1:30">
      <c r="C108" s="11"/>
      <c r="D108" s="6"/>
      <c r="F108">
        <v>8700</v>
      </c>
      <c r="P108">
        <f t="shared" si="2"/>
        <v>-2.941356879493855E-2</v>
      </c>
      <c r="Q108" s="2"/>
    </row>
    <row r="109" spans="1:30">
      <c r="C109" s="11"/>
      <c r="D109" s="6"/>
      <c r="F109">
        <v>8800</v>
      </c>
      <c r="P109">
        <f t="shared" si="2"/>
        <v>-2.9573180645003572E-2</v>
      </c>
      <c r="Q109" s="2"/>
    </row>
    <row r="110" spans="1:30">
      <c r="C110" s="11"/>
      <c r="D110" s="6"/>
      <c r="F110">
        <v>8900</v>
      </c>
      <c r="P110">
        <f t="shared" si="2"/>
        <v>-2.9221297690407128E-2</v>
      </c>
      <c r="Q110" s="2"/>
    </row>
    <row r="111" spans="1:30">
      <c r="C111" s="11"/>
      <c r="D111" s="6"/>
      <c r="F111">
        <v>9000</v>
      </c>
      <c r="P111">
        <f t="shared" si="2"/>
        <v>-2.8367891207468701E-2</v>
      </c>
      <c r="Q111" s="2"/>
    </row>
    <row r="112" spans="1:30">
      <c r="C112" s="11"/>
      <c r="D112" s="6"/>
      <c r="F112">
        <v>9100</v>
      </c>
      <c r="P112">
        <f t="shared" si="2"/>
        <v>-2.7037144100597467E-2</v>
      </c>
      <c r="Q112" s="2"/>
    </row>
    <row r="113" spans="1:18">
      <c r="C113" s="11"/>
      <c r="D113" s="6"/>
      <c r="F113">
        <v>9200</v>
      </c>
      <c r="P113">
        <f t="shared" si="2"/>
        <v>-2.5266765633458067E-2</v>
      </c>
      <c r="Q113" s="2"/>
    </row>
    <row r="114" spans="1:18">
      <c r="B114" s="6"/>
      <c r="C114" s="11"/>
      <c r="D114" s="6"/>
      <c r="F114">
        <v>9300</v>
      </c>
      <c r="P114">
        <f t="shared" si="2"/>
        <v>-2.3106922864884513E-2</v>
      </c>
      <c r="Q114" s="2"/>
    </row>
    <row r="115" spans="1:18">
      <c r="B115" s="6"/>
      <c r="C115" s="11"/>
      <c r="D115" s="6"/>
      <c r="F115">
        <v>9400</v>
      </c>
      <c r="P115">
        <f t="shared" si="2"/>
        <v>-2.0618819069348537E-2</v>
      </c>
      <c r="Q115" s="2"/>
    </row>
    <row r="116" spans="1:18">
      <c r="C116" s="11"/>
      <c r="D116" s="6"/>
      <c r="F116">
        <v>9500</v>
      </c>
      <c r="P116">
        <f t="shared" si="2"/>
        <v>-1.7872959425156695E-2</v>
      </c>
      <c r="Q116" s="2"/>
    </row>
    <row r="117" spans="1:18">
      <c r="C117" s="11"/>
      <c r="D117" s="6"/>
      <c r="F117">
        <v>9600</v>
      </c>
      <c r="P117">
        <f t="shared" ref="P117:P153" si="3">F$10*SIN(F$11*(F117-F$12))+F$13</f>
        <v>-1.4947153115416967E-2</v>
      </c>
      <c r="Q117" s="2"/>
    </row>
    <row r="118" spans="1:18">
      <c r="C118" s="11"/>
      <c r="D118" s="6"/>
      <c r="F118">
        <v>9700</v>
      </c>
      <c r="P118">
        <f t="shared" si="3"/>
        <v>-1.192430845606406E-2</v>
      </c>
      <c r="Q118" s="2"/>
    </row>
    <row r="119" spans="1:18">
      <c r="C119" s="11"/>
      <c r="D119" s="6"/>
      <c r="F119">
        <v>9800</v>
      </c>
      <c r="P119">
        <f t="shared" si="3"/>
        <v>-8.8900835302064933E-3</v>
      </c>
      <c r="Q119" s="2"/>
    </row>
    <row r="120" spans="1:18">
      <c r="A120" t="s">
        <v>70</v>
      </c>
      <c r="B120" s="6"/>
      <c r="C120" s="11">
        <v>49535.479899999998</v>
      </c>
      <c r="D120" s="6">
        <v>5.9999999999999995E-4</v>
      </c>
      <c r="E120">
        <f>+(C120-C$7)/C$8</f>
        <v>9877.9969170927543</v>
      </c>
      <c r="F120">
        <f>ROUND(2*E120,0)/2</f>
        <v>9878</v>
      </c>
      <c r="G120">
        <f>+C120-(C$7+F120*C$8)</f>
        <v>-7.2345183361903764E-3</v>
      </c>
      <c r="J120">
        <f>G120</f>
        <v>-7.2345183361903764E-3</v>
      </c>
      <c r="P120">
        <f t="shared" si="3"/>
        <v>-6.5708524841317246E-3</v>
      </c>
      <c r="Q120" s="2">
        <f>+C120-15018.5</f>
        <v>34516.979899999998</v>
      </c>
      <c r="R120">
        <f>+(P120-G120)^2</f>
        <v>4.4045236318873636E-7</v>
      </c>
    </row>
    <row r="121" spans="1:18">
      <c r="A121" t="s">
        <v>69</v>
      </c>
      <c r="B121" s="6"/>
      <c r="C121" s="14">
        <v>49941.456599999998</v>
      </c>
      <c r="D121" s="14">
        <v>4.0000000000000002E-4</v>
      </c>
      <c r="E121">
        <f>+(C121-C$7)/C$8</f>
        <v>10050.999244493549</v>
      </c>
      <c r="F121">
        <f>ROUND(2*E121,0)/2</f>
        <v>10051</v>
      </c>
      <c r="G121">
        <f>+C121-(C$7+F121*C$8)</f>
        <v>-1.7729126557242125E-3</v>
      </c>
      <c r="J121">
        <f>G121</f>
        <v>-1.7729126557242125E-3</v>
      </c>
      <c r="P121">
        <f t="shared" si="3"/>
        <v>-1.787540849602292E-3</v>
      </c>
      <c r="Q121" s="2">
        <f>+C121-15018.5</f>
        <v>34922.956599999998</v>
      </c>
      <c r="R121">
        <f>+(P121-G121)^2</f>
        <v>2.1398405613468039E-10</v>
      </c>
    </row>
    <row r="122" spans="1:18">
      <c r="A122" t="s">
        <v>69</v>
      </c>
      <c r="B122" s="6"/>
      <c r="C122" s="14">
        <v>49941.457199999997</v>
      </c>
      <c r="D122" s="14">
        <v>2.9999999999999997E-4</v>
      </c>
      <c r="E122">
        <f>+(C122-C$7)/C$8</f>
        <v>10050.999500176687</v>
      </c>
      <c r="F122">
        <f>ROUND(2*E122,0)/2</f>
        <v>10051</v>
      </c>
      <c r="G122">
        <f>+C122-(C$7+F122*C$8)</f>
        <v>-1.1729126563295722E-3</v>
      </c>
      <c r="J122">
        <f>G122</f>
        <v>-1.1729126563295722E-3</v>
      </c>
      <c r="P122">
        <f t="shared" si="3"/>
        <v>-1.787540849602292E-3</v>
      </c>
      <c r="Q122" s="2">
        <f>+C122-15018.5</f>
        <v>34922.957199999997</v>
      </c>
      <c r="R122">
        <f>+(P122-G122)^2</f>
        <v>3.7776781596568775E-7</v>
      </c>
    </row>
    <row r="123" spans="1:18">
      <c r="D123" s="6"/>
      <c r="F123">
        <v>10100</v>
      </c>
      <c r="P123">
        <f t="shared" si="3"/>
        <v>-5.6598656926158154E-4</v>
      </c>
    </row>
    <row r="124" spans="1:18">
      <c r="D124" s="6"/>
      <c r="F124">
        <v>10200</v>
      </c>
      <c r="P124">
        <f t="shared" si="3"/>
        <v>1.6868485559497371E-3</v>
      </c>
    </row>
    <row r="125" spans="1:18">
      <c r="D125" s="6"/>
      <c r="F125">
        <v>10300</v>
      </c>
      <c r="P125">
        <f t="shared" si="3"/>
        <v>3.5653657891675569E-3</v>
      </c>
    </row>
    <row r="126" spans="1:18">
      <c r="D126" s="6"/>
      <c r="F126">
        <v>10400</v>
      </c>
      <c r="P126">
        <f t="shared" si="3"/>
        <v>5.0163337528594809E-3</v>
      </c>
    </row>
    <row r="127" spans="1:18">
      <c r="F127">
        <v>10500</v>
      </c>
      <c r="P127">
        <f t="shared" si="3"/>
        <v>5.9986364955203104E-3</v>
      </c>
    </row>
    <row r="128" spans="1:18">
      <c r="A128" t="s">
        <v>68</v>
      </c>
      <c r="B128" s="6" t="s">
        <v>67</v>
      </c>
      <c r="C128">
        <v>51159.378900000003</v>
      </c>
      <c r="D128" s="6">
        <v>1.1000000000000001E-3</v>
      </c>
      <c r="E128">
        <f>+(C128-C$7)/C$8</f>
        <v>10570.002902815151</v>
      </c>
      <c r="F128">
        <f>ROUND(2*E128,0)/2</f>
        <v>10570</v>
      </c>
      <c r="G128">
        <f>+C128-(C$7+F128*C$8)</f>
        <v>6.8119044008199126E-3</v>
      </c>
      <c r="J128">
        <f>G128</f>
        <v>6.8119044008199126E-3</v>
      </c>
      <c r="P128">
        <f t="shared" si="3"/>
        <v>6.391927382708204E-3</v>
      </c>
      <c r="Q128" s="2">
        <f>+C128-15018.5</f>
        <v>36140.878900000003</v>
      </c>
      <c r="R128">
        <f>+(P128-G128)^2</f>
        <v>1.7638069574200235E-7</v>
      </c>
    </row>
    <row r="129" spans="1:18">
      <c r="F129">
        <v>10600</v>
      </c>
      <c r="P129">
        <f t="shared" si="3"/>
        <v>6.4844385907716906E-3</v>
      </c>
    </row>
    <row r="130" spans="1:18">
      <c r="F130">
        <v>10700</v>
      </c>
      <c r="P130">
        <f t="shared" si="3"/>
        <v>6.4599739073899834E-3</v>
      </c>
    </row>
    <row r="131" spans="1:18">
      <c r="F131">
        <v>10800</v>
      </c>
      <c r="P131">
        <f t="shared" si="3"/>
        <v>5.9259356989553383E-3</v>
      </c>
    </row>
    <row r="132" spans="1:18">
      <c r="F132">
        <v>10900</v>
      </c>
      <c r="P132">
        <f t="shared" si="3"/>
        <v>4.8974569591860098E-3</v>
      </c>
    </row>
    <row r="133" spans="1:18">
      <c r="A133" t="s">
        <v>66</v>
      </c>
      <c r="B133" s="6" t="s">
        <v>67</v>
      </c>
      <c r="C133" s="13">
        <v>52015.90554</v>
      </c>
      <c r="D133" s="13">
        <v>1.1E-4</v>
      </c>
      <c r="E133">
        <f>+(C133-C$7)/C$8</f>
        <v>10935.00193404227</v>
      </c>
      <c r="F133">
        <f>ROUND(2*E133,0)/2</f>
        <v>10935</v>
      </c>
      <c r="G133">
        <f>+C133-(C$7+F133*C$8)</f>
        <v>4.538529108685907E-3</v>
      </c>
      <c r="J133">
        <f>G133</f>
        <v>4.538529108685907E-3</v>
      </c>
      <c r="P133">
        <f t="shared" si="3"/>
        <v>4.4256644323528126E-3</v>
      </c>
      <c r="Q133" s="2">
        <f>+C133-15018.5</f>
        <v>36997.40554</v>
      </c>
      <c r="R133">
        <f>+(P133-G133)^2</f>
        <v>1.2738435163774162E-8</v>
      </c>
    </row>
    <row r="134" spans="1:18">
      <c r="A134" t="s">
        <v>63</v>
      </c>
      <c r="B134" s="21"/>
      <c r="C134" s="12">
        <v>52095.690900000001</v>
      </c>
      <c r="D134" s="12">
        <v>2.0000000000000001E-4</v>
      </c>
      <c r="E134">
        <f>+(C134-C$7)/C$8</f>
        <v>10969.001552671887</v>
      </c>
      <c r="F134">
        <f>ROUND(2*E134,0)/2</f>
        <v>10969</v>
      </c>
      <c r="G134">
        <f>+C134-(C$7+F134*C$8)</f>
        <v>3.643584561359603E-3</v>
      </c>
      <c r="H134" s="12"/>
      <c r="J134">
        <f>G134</f>
        <v>3.643584561359603E-3</v>
      </c>
      <c r="P134">
        <f t="shared" si="3"/>
        <v>3.91421406645894E-3</v>
      </c>
      <c r="Q134" s="2">
        <f>+C134-15018.5</f>
        <v>37077.190900000001</v>
      </c>
      <c r="R134">
        <f>+(P134-G134)^2</f>
        <v>7.3240329030312082E-8</v>
      </c>
    </row>
    <row r="135" spans="1:18">
      <c r="A135" t="s">
        <v>63</v>
      </c>
      <c r="B135" s="21"/>
      <c r="C135" s="12">
        <v>52102.731180000002</v>
      </c>
      <c r="D135" s="12">
        <v>1.4999999999999999E-4</v>
      </c>
      <c r="E135">
        <f>+(C135-C$7)/C$8</f>
        <v>10972.001687471628</v>
      </c>
      <c r="F135">
        <f>ROUND(2*E135,0)/2</f>
        <v>10972</v>
      </c>
      <c r="G135">
        <f>+C135-(C$7+F135*C$8)</f>
        <v>3.9599129813723266E-3</v>
      </c>
      <c r="H135" s="12"/>
      <c r="J135">
        <f>G135</f>
        <v>3.9599129813723266E-3</v>
      </c>
      <c r="P135">
        <f t="shared" si="3"/>
        <v>3.8666274609405089E-3</v>
      </c>
      <c r="Q135" s="2">
        <f>+C135-15018.5</f>
        <v>37084.231180000002</v>
      </c>
      <c r="R135">
        <f>+(P135-G135)^2</f>
        <v>8.7021883222350727E-9</v>
      </c>
    </row>
    <row r="136" spans="1:18">
      <c r="A136" t="s">
        <v>63</v>
      </c>
      <c r="B136" s="21"/>
      <c r="C136" s="12">
        <v>52109.770799999998</v>
      </c>
      <c r="D136" s="12">
        <v>1.3999999999999999E-4</v>
      </c>
      <c r="E136">
        <f>+(C136-C$7)/C$8</f>
        <v>10975.001541019914</v>
      </c>
      <c r="F136">
        <f>ROUND(2*E136,0)/2</f>
        <v>10975</v>
      </c>
      <c r="G136">
        <f>+C136-(C$7+F136*C$8)</f>
        <v>3.6162414035061374E-3</v>
      </c>
      <c r="H136" s="12"/>
      <c r="J136">
        <f>G136</f>
        <v>3.6162414035061374E-3</v>
      </c>
      <c r="P136">
        <f t="shared" si="3"/>
        <v>3.8186474484569431E-3</v>
      </c>
      <c r="Q136" s="2">
        <f>+C136-15018.5</f>
        <v>37091.270799999998</v>
      </c>
      <c r="R136">
        <f>+(P136-G136)^2</f>
        <v>4.0968207032627573E-8</v>
      </c>
    </row>
    <row r="137" spans="1:18">
      <c r="A137" t="s">
        <v>63</v>
      </c>
      <c r="B137" s="21"/>
      <c r="C137" s="12">
        <v>52149.6636</v>
      </c>
      <c r="D137" s="12">
        <v>4.0000000000000002E-4</v>
      </c>
      <c r="E137">
        <f>+(C137-C$7)/C$8</f>
        <v>10992.001401471351</v>
      </c>
      <c r="F137">
        <f>ROUND(2*E137,0)/2</f>
        <v>10992</v>
      </c>
      <c r="G137">
        <f>+C137-(C$7+F137*C$8)</f>
        <v>3.2887691340874881E-3</v>
      </c>
      <c r="J137">
        <f>G137</f>
        <v>3.2887691340874881E-3</v>
      </c>
      <c r="P137">
        <f t="shared" si="3"/>
        <v>3.539389461081106E-3</v>
      </c>
      <c r="Q137" s="2">
        <f>+C137-15018.5</f>
        <v>37131.1636</v>
      </c>
      <c r="R137">
        <f>+(P137-G137)^2</f>
        <v>6.281054830238799E-8</v>
      </c>
    </row>
    <row r="138" spans="1:18">
      <c r="F138">
        <v>11000</v>
      </c>
      <c r="P138">
        <f t="shared" si="3"/>
        <v>3.4036815996270047E-3</v>
      </c>
    </row>
    <row r="139" spans="1:18">
      <c r="F139">
        <v>11100</v>
      </c>
      <c r="P139">
        <f t="shared" si="3"/>
        <v>1.4869386011932811E-3</v>
      </c>
    </row>
    <row r="140" spans="1:18" ht="12.75" customHeight="1">
      <c r="A140" t="s">
        <v>65</v>
      </c>
      <c r="B140" s="21" t="s">
        <v>61</v>
      </c>
      <c r="C140" s="12">
        <v>52448.8603</v>
      </c>
      <c r="D140" s="12">
        <v>2.9999999999999997E-4</v>
      </c>
      <c r="E140">
        <f>+(C140-C$7)/C$8</f>
        <v>11119.500653154113</v>
      </c>
      <c r="F140">
        <f>ROUND(2*E140,0)/2</f>
        <v>11119.5</v>
      </c>
      <c r="G140">
        <f>+C140-(C$7+F140*C$8)</f>
        <v>1.5327270812122151E-3</v>
      </c>
      <c r="H140" s="12"/>
      <c r="J140">
        <f>G140</f>
        <v>1.5327270812122151E-3</v>
      </c>
      <c r="O140">
        <f>+C$11+C$12*F140</f>
        <v>1.5582428519463343E-3</v>
      </c>
      <c r="P140">
        <f t="shared" si="3"/>
        <v>1.068333130838775E-3</v>
      </c>
      <c r="Q140" s="2">
        <f>+C140-15018.5</f>
        <v>37430.3603</v>
      </c>
      <c r="R140">
        <f>+(P140-G140)^2</f>
        <v>2.1566174114344916E-7</v>
      </c>
    </row>
    <row r="141" spans="1:18">
      <c r="A141" t="s">
        <v>65</v>
      </c>
      <c r="B141" s="21"/>
      <c r="C141" s="12">
        <v>52482.886100000003</v>
      </c>
      <c r="D141" s="12">
        <v>2.9999999999999997E-4</v>
      </c>
      <c r="E141">
        <f>+(C141-C$7)/C$8</f>
        <v>11134.000358658579</v>
      </c>
      <c r="F141">
        <f>ROUND(2*E141,0)/2</f>
        <v>11134</v>
      </c>
      <c r="G141">
        <f>+C141-(C$7+F141*C$8)</f>
        <v>8.416477867285721E-4</v>
      </c>
      <c r="H141" s="12"/>
      <c r="J141">
        <f>G141</f>
        <v>8.416477867285721E-4</v>
      </c>
      <c r="O141">
        <f>+C$11+C$12*F141</f>
        <v>1.1271002304548139E-3</v>
      </c>
      <c r="P141">
        <f t="shared" si="3"/>
        <v>7.4822183161766392E-4</v>
      </c>
      <c r="Q141" s="2">
        <f>+C141-15018.5</f>
        <v>37464.386100000003</v>
      </c>
      <c r="R141">
        <f>+(P141-G141)^2</f>
        <v>8.7284090883854298E-9</v>
      </c>
    </row>
    <row r="142" spans="1:18">
      <c r="A142" t="s">
        <v>65</v>
      </c>
      <c r="B142" s="21"/>
      <c r="C142" s="12">
        <v>52589.6558</v>
      </c>
      <c r="D142" s="12">
        <v>5.0000000000000001E-4</v>
      </c>
      <c r="E142">
        <f>+(C142-C$7)/C$8</f>
        <v>11179.499045149414</v>
      </c>
      <c r="F142">
        <f>ROUND(2*E142,0)/2</f>
        <v>11179.5</v>
      </c>
      <c r="G142">
        <f>+C142-(C$7+F142*C$8)</f>
        <v>-2.2407044816645794E-3</v>
      </c>
      <c r="H142" s="12"/>
      <c r="J142">
        <f>G142</f>
        <v>-2.2407044816645794E-3</v>
      </c>
      <c r="O142">
        <f>+C$11+C$12*F142</f>
        <v>-2.2579558181168302E-4</v>
      </c>
      <c r="P142">
        <f t="shared" si="3"/>
        <v>-3.0292900174787828E-4</v>
      </c>
      <c r="Q142" s="2">
        <f>+C142-15018.5</f>
        <v>37571.1558</v>
      </c>
      <c r="R142">
        <f>+(P142-G142)^2</f>
        <v>3.7549738105664013E-6</v>
      </c>
    </row>
    <row r="143" spans="1:18">
      <c r="A143" t="s">
        <v>65</v>
      </c>
      <c r="B143" s="21"/>
      <c r="C143" s="12">
        <v>52602.564310000002</v>
      </c>
      <c r="D143" s="12">
        <v>1.1E-4</v>
      </c>
      <c r="E143">
        <f>+(C143-C$7)/C$8</f>
        <v>11184.999859046558</v>
      </c>
      <c r="F143">
        <f>ROUND(2*E143,0)/2</f>
        <v>11185</v>
      </c>
      <c r="G143">
        <f>+C143-(C$7+F143*C$8)</f>
        <v>-3.3076903491746634E-4</v>
      </c>
      <c r="H143" s="12"/>
      <c r="J143">
        <f>G143</f>
        <v>-3.3076903491746634E-4</v>
      </c>
      <c r="O143">
        <f>+C$11+C$12*F143</f>
        <v>-3.8933243823952024E-4</v>
      </c>
      <c r="P143">
        <f t="shared" si="3"/>
        <v>-4.3458546782956971E-4</v>
      </c>
      <c r="Q143" s="2">
        <f>+C143-15018.5</f>
        <v>37584.064310000002</v>
      </c>
      <c r="R143">
        <f>+(P143-G143)^2</f>
        <v>1.0777851742593258E-8</v>
      </c>
    </row>
    <row r="144" spans="1:18">
      <c r="A144" t="s">
        <v>65</v>
      </c>
      <c r="B144" s="21"/>
      <c r="C144" s="12">
        <v>52609.604379999997</v>
      </c>
      <c r="D144" s="12">
        <v>1.2E-4</v>
      </c>
      <c r="E144">
        <f>+(C144-C$7)/C$8</f>
        <v>11187.999904357197</v>
      </c>
      <c r="F144">
        <f>ROUND(2*E144,0)/2</f>
        <v>11188</v>
      </c>
      <c r="G144">
        <f>+C144-(C$7+F144*C$8)</f>
        <v>-2.2444062051363289E-4</v>
      </c>
      <c r="H144" s="12"/>
      <c r="J144">
        <f>G144</f>
        <v>-2.2444062051363289E-4</v>
      </c>
      <c r="O144">
        <f>+C$11+C$12*F144</f>
        <v>-4.7853435992739612E-4</v>
      </c>
      <c r="P144">
        <f t="shared" si="3"/>
        <v>-5.0680036698968339E-4</v>
      </c>
      <c r="Q144" s="2">
        <f>+C144-15018.5</f>
        <v>37591.104379999997</v>
      </c>
      <c r="R144">
        <f>+(P144-G144)^2</f>
        <v>7.9727026430019514E-8</v>
      </c>
    </row>
    <row r="145" spans="1:18">
      <c r="F145">
        <v>11200</v>
      </c>
      <c r="P145">
        <f t="shared" si="3"/>
        <v>-7.9845745843763229E-4</v>
      </c>
    </row>
    <row r="146" spans="1:18" ht="12.75" customHeight="1">
      <c r="A146" t="s">
        <v>60</v>
      </c>
      <c r="B146" s="21" t="s">
        <v>61</v>
      </c>
      <c r="C146" s="12">
        <v>52786.7736</v>
      </c>
      <c r="D146" s="12">
        <v>4.0000000000000002E-4</v>
      </c>
      <c r="E146">
        <f t="shared" ref="E146:E153" si="4">+(C146-C$7)/C$8</f>
        <v>11263.498541110943</v>
      </c>
      <c r="F146">
        <f t="shared" ref="F146:F153" si="5">ROUND(2*E146,0)/2</f>
        <v>11263.5</v>
      </c>
      <c r="G146">
        <f t="shared" ref="G146:G153" si="6">+C146-(C$7+F146*C$8)</f>
        <v>-3.4235086568514816E-3</v>
      </c>
      <c r="H146" s="12"/>
      <c r="J146">
        <f t="shared" ref="J146:J153" si="7">G146</f>
        <v>-3.4235086568514816E-3</v>
      </c>
      <c r="O146">
        <f t="shared" ref="O146:O153" si="8">+C$11+C$12*F146</f>
        <v>-2.7234493890729294E-3</v>
      </c>
      <c r="P146">
        <f t="shared" si="3"/>
        <v>-2.4119092498141974E-3</v>
      </c>
      <c r="Q146" s="2">
        <f t="shared" ref="Q146:Q153" si="9">+C146-15018.5</f>
        <v>37768.2736</v>
      </c>
      <c r="R146">
        <f t="shared" ref="R146:R153" si="10">+(P146-G146)^2</f>
        <v>1.0233333603181851E-6</v>
      </c>
    </row>
    <row r="147" spans="1:18">
      <c r="A147" t="s">
        <v>60</v>
      </c>
      <c r="B147" s="21"/>
      <c r="C147" s="12">
        <v>52813.760999999999</v>
      </c>
      <c r="D147" s="12">
        <v>2.0000000000000001E-4</v>
      </c>
      <c r="E147">
        <f t="shared" si="4"/>
        <v>11274.998912956164</v>
      </c>
      <c r="F147">
        <f t="shared" si="5"/>
        <v>11275</v>
      </c>
      <c r="G147">
        <f t="shared" si="6"/>
        <v>-2.5509163679089397E-3</v>
      </c>
      <c r="H147" s="12"/>
      <c r="J147">
        <f t="shared" si="7"/>
        <v>-2.5509163679089397E-3</v>
      </c>
      <c r="O147">
        <f t="shared" si="8"/>
        <v>-3.0653900888765184E-3</v>
      </c>
      <c r="P147">
        <f t="shared" si="3"/>
        <v>-2.7158178014155959E-3</v>
      </c>
      <c r="Q147" s="2">
        <f t="shared" si="9"/>
        <v>37795.260999999999</v>
      </c>
      <c r="R147">
        <f t="shared" si="10"/>
        <v>2.7192482772550158E-8</v>
      </c>
    </row>
    <row r="148" spans="1:18">
      <c r="A148" t="s">
        <v>60</v>
      </c>
      <c r="B148" s="21"/>
      <c r="C148" s="12">
        <v>52834.880400000002</v>
      </c>
      <c r="D148" s="12">
        <v>4.0000000000000002E-4</v>
      </c>
      <c r="E148">
        <f t="shared" si="4"/>
        <v>11283.998703715853</v>
      </c>
      <c r="F148">
        <f t="shared" si="5"/>
        <v>11284</v>
      </c>
      <c r="G148">
        <f t="shared" si="6"/>
        <v>-3.0419311005971394E-3</v>
      </c>
      <c r="H148" s="12"/>
      <c r="J148">
        <f t="shared" si="7"/>
        <v>-3.0419311005971394E-3</v>
      </c>
      <c r="O148">
        <f t="shared" si="8"/>
        <v>-3.3329958539402571E-3</v>
      </c>
      <c r="P148">
        <f t="shared" si="3"/>
        <v>-2.9559726660320085E-3</v>
      </c>
      <c r="Q148" s="2">
        <f t="shared" si="9"/>
        <v>37816.380400000002</v>
      </c>
      <c r="R148">
        <f t="shared" si="10"/>
        <v>7.3888524728879024E-9</v>
      </c>
    </row>
    <row r="149" spans="1:18">
      <c r="A149" t="s">
        <v>60</v>
      </c>
      <c r="B149" s="21"/>
      <c r="C149" s="12">
        <v>52867.7336</v>
      </c>
      <c r="D149" s="12">
        <v>2.9999999999999997E-4</v>
      </c>
      <c r="E149">
        <f t="shared" si="4"/>
        <v>11297.998719141771</v>
      </c>
      <c r="F149">
        <f t="shared" si="5"/>
        <v>11298</v>
      </c>
      <c r="G149">
        <f t="shared" si="6"/>
        <v>-3.0057317999307998E-3</v>
      </c>
      <c r="H149" s="12"/>
      <c r="J149">
        <f t="shared" si="7"/>
        <v>-3.0057317999307998E-3</v>
      </c>
      <c r="O149">
        <f t="shared" si="8"/>
        <v>-3.7492714884837519E-3</v>
      </c>
      <c r="P149">
        <f t="shared" si="3"/>
        <v>-3.3334439531329148E-3</v>
      </c>
      <c r="Q149" s="2">
        <f t="shared" si="9"/>
        <v>37849.2336</v>
      </c>
      <c r="R149">
        <f t="shared" si="10"/>
        <v>1.0739525535636651E-7</v>
      </c>
    </row>
    <row r="150" spans="1:18">
      <c r="A150" t="s">
        <v>60</v>
      </c>
      <c r="B150" s="12"/>
      <c r="C150" s="12">
        <v>52887.681299999997</v>
      </c>
      <c r="D150" s="12">
        <v>4.0000000000000002E-4</v>
      </c>
      <c r="E150">
        <f t="shared" si="4"/>
        <v>11306.499203347619</v>
      </c>
      <c r="F150">
        <f t="shared" si="5"/>
        <v>11306.5</v>
      </c>
      <c r="G150">
        <f t="shared" si="6"/>
        <v>-1.8694679383770563E-3</v>
      </c>
      <c r="H150" s="12"/>
      <c r="J150">
        <f t="shared" si="7"/>
        <v>-1.8694679383770563E-3</v>
      </c>
      <c r="O150">
        <f t="shared" si="8"/>
        <v>-4.0020102665995205E-3</v>
      </c>
      <c r="P150">
        <f t="shared" si="3"/>
        <v>-3.5648606957318224E-3</v>
      </c>
      <c r="Q150" s="2">
        <f t="shared" si="9"/>
        <v>37869.181299999997</v>
      </c>
      <c r="R150">
        <f t="shared" si="10"/>
        <v>2.8743566016909967E-6</v>
      </c>
    </row>
    <row r="151" spans="1:18">
      <c r="A151" t="s">
        <v>60</v>
      </c>
      <c r="B151" s="12"/>
      <c r="C151" s="12">
        <v>52907.625970000001</v>
      </c>
      <c r="D151" s="12">
        <v>1.3999999999999999E-4</v>
      </c>
      <c r="E151">
        <f t="shared" si="4"/>
        <v>11314.998396353625</v>
      </c>
      <c r="F151">
        <f t="shared" si="5"/>
        <v>11315</v>
      </c>
      <c r="G151">
        <f t="shared" si="6"/>
        <v>-3.7632040694006719E-3</v>
      </c>
      <c r="H151" s="12"/>
      <c r="J151">
        <f t="shared" si="7"/>
        <v>-3.7632040694006719E-3</v>
      </c>
      <c r="O151">
        <f t="shared" si="8"/>
        <v>-4.2547490447152336E-3</v>
      </c>
      <c r="P151">
        <f t="shared" si="3"/>
        <v>-3.7979105146468961E-3</v>
      </c>
      <c r="Q151" s="2">
        <f t="shared" si="9"/>
        <v>37889.125970000001</v>
      </c>
      <c r="R151">
        <f t="shared" si="10"/>
        <v>1.204537341629161E-9</v>
      </c>
    </row>
    <row r="152" spans="1:18">
      <c r="A152" s="24" t="s">
        <v>82</v>
      </c>
      <c r="B152" s="21" t="s">
        <v>61</v>
      </c>
      <c r="C152" s="22">
        <v>53145.808299999997</v>
      </c>
      <c r="D152" s="23">
        <v>5.9999999999999995E-4</v>
      </c>
      <c r="E152">
        <f t="shared" si="4"/>
        <v>11416.497072104583</v>
      </c>
      <c r="F152">
        <f t="shared" si="5"/>
        <v>11416.5</v>
      </c>
      <c r="G152">
        <f t="shared" si="6"/>
        <v>-6.8707591199199669E-3</v>
      </c>
      <c r="H152" s="12"/>
      <c r="J152">
        <f t="shared" si="7"/>
        <v>-6.8707591199199669E-3</v>
      </c>
      <c r="O152">
        <f t="shared" si="8"/>
        <v>-7.2727473951558763E-3</v>
      </c>
      <c r="P152">
        <f t="shared" si="3"/>
        <v>-6.6895091635649755E-3</v>
      </c>
      <c r="Q152" s="2">
        <f t="shared" si="9"/>
        <v>38127.308299999997</v>
      </c>
      <c r="R152">
        <f t="shared" si="10"/>
        <v>3.2851546678686277E-8</v>
      </c>
    </row>
    <row r="153" spans="1:18">
      <c r="A153" s="24" t="s">
        <v>82</v>
      </c>
      <c r="B153" s="21" t="s">
        <v>61</v>
      </c>
      <c r="C153" s="22">
        <v>53293.643400000001</v>
      </c>
      <c r="D153" s="23">
        <v>2.9999999999999997E-4</v>
      </c>
      <c r="E153">
        <f t="shared" si="4"/>
        <v>11479.495309125403</v>
      </c>
      <c r="F153">
        <f t="shared" si="5"/>
        <v>11479.5</v>
      </c>
      <c r="G153">
        <f t="shared" si="6"/>
        <v>-1.100786225288175E-2</v>
      </c>
      <c r="H153" s="12"/>
      <c r="J153">
        <f t="shared" si="7"/>
        <v>-1.100786225288175E-2</v>
      </c>
      <c r="O153">
        <f t="shared" si="8"/>
        <v>-9.1459877506017695E-3</v>
      </c>
      <c r="P153">
        <f t="shared" si="3"/>
        <v>-8.560826440437078E-3</v>
      </c>
      <c r="Q153" s="2">
        <f t="shared" si="9"/>
        <v>38275.143400000001</v>
      </c>
      <c r="R153">
        <f t="shared" si="10"/>
        <v>5.9879842673867585E-6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2023-01-13T04:21:32Z</dcterms:modified>
</cp:coreProperties>
</file>