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BD20CB2-A00A-481F-89FE-3509FB234985}" xr6:coauthVersionLast="47" xr6:coauthVersionMax="47" xr10:uidLastSave="{00000000-0000-0000-0000-000000000000}"/>
  <bookViews>
    <workbookView xWindow="13470" yWindow="37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2" i="1" l="1"/>
  <c r="F62" i="1" s="1"/>
  <c r="G62" i="1" s="1"/>
  <c r="K62" i="1" s="1"/>
  <c r="Q62" i="1"/>
  <c r="E63" i="1"/>
  <c r="F63" i="1"/>
  <c r="G63" i="1" s="1"/>
  <c r="K63" i="1" s="1"/>
  <c r="Q63" i="1"/>
  <c r="E64" i="1"/>
  <c r="F64" i="1" s="1"/>
  <c r="G64" i="1" s="1"/>
  <c r="K64" i="1" s="1"/>
  <c r="Q64" i="1"/>
  <c r="Q61" i="1"/>
  <c r="Q59" i="1"/>
  <c r="Q60" i="1"/>
  <c r="Q58" i="1"/>
  <c r="Q57" i="1"/>
  <c r="Q52" i="1"/>
  <c r="C7" i="1"/>
  <c r="E61" i="1"/>
  <c r="F61" i="1" s="1"/>
  <c r="G61" i="1" s="1"/>
  <c r="K61" i="1" s="1"/>
  <c r="C8" i="1"/>
  <c r="D9" i="1"/>
  <c r="C9" i="1"/>
  <c r="Q51" i="1"/>
  <c r="Q50" i="1"/>
  <c r="Q49" i="1"/>
  <c r="Q48" i="1"/>
  <c r="Q47" i="1"/>
  <c r="Q46" i="1"/>
  <c r="Q44" i="1"/>
  <c r="Q39" i="1"/>
  <c r="Q38" i="1"/>
  <c r="Q34" i="1"/>
  <c r="Q33" i="1"/>
  <c r="Q32" i="1"/>
  <c r="Q30" i="1"/>
  <c r="Q29" i="1"/>
  <c r="Q28" i="1"/>
  <c r="Q27" i="1"/>
  <c r="Q26" i="1"/>
  <c r="Q25" i="1"/>
  <c r="Q24" i="1"/>
  <c r="Q23" i="1"/>
  <c r="Q22" i="1"/>
  <c r="Q21" i="1"/>
  <c r="G19" i="2"/>
  <c r="C19" i="2" s="1"/>
  <c r="E19" i="2" s="1"/>
  <c r="G18" i="2"/>
  <c r="C18" i="2" s="1"/>
  <c r="E18" i="2" s="1"/>
  <c r="G17" i="2"/>
  <c r="C17" i="2"/>
  <c r="E17" i="2" s="1"/>
  <c r="G16" i="2"/>
  <c r="C16" i="2" s="1"/>
  <c r="E16" i="2" s="1"/>
  <c r="G45" i="2"/>
  <c r="C45" i="2" s="1"/>
  <c r="E45" i="2" s="1"/>
  <c r="G44" i="2"/>
  <c r="C44" i="2" s="1"/>
  <c r="E44" i="2" s="1"/>
  <c r="G43" i="2"/>
  <c r="C43" i="2"/>
  <c r="G42" i="2"/>
  <c r="C42" i="2" s="1"/>
  <c r="E42" i="2" s="1"/>
  <c r="G41" i="2"/>
  <c r="C41" i="2" s="1"/>
  <c r="E41" i="2" s="1"/>
  <c r="G40" i="2"/>
  <c r="C40" i="2" s="1"/>
  <c r="E40" i="2" s="1"/>
  <c r="G39" i="2"/>
  <c r="C39" i="2"/>
  <c r="E39" i="2" s="1"/>
  <c r="G15" i="2"/>
  <c r="C15" i="2" s="1"/>
  <c r="E15" i="2" s="1"/>
  <c r="G38" i="2"/>
  <c r="C38" i="2" s="1"/>
  <c r="E38" i="2" s="1"/>
  <c r="G37" i="2"/>
  <c r="C37" i="2" s="1"/>
  <c r="E37" i="2" s="1"/>
  <c r="G14" i="2"/>
  <c r="C14" i="2" s="1"/>
  <c r="E14" i="2" s="1"/>
  <c r="G36" i="2"/>
  <c r="C36" i="2"/>
  <c r="E36" i="2" s="1"/>
  <c r="G35" i="2"/>
  <c r="C35" i="2" s="1"/>
  <c r="E35" i="2" s="1"/>
  <c r="G34" i="2"/>
  <c r="C34" i="2" s="1"/>
  <c r="E34" i="2" s="1"/>
  <c r="G33" i="2"/>
  <c r="C33" i="2"/>
  <c r="G13" i="2"/>
  <c r="C13" i="2"/>
  <c r="G12" i="2"/>
  <c r="C12" i="2"/>
  <c r="G11" i="2"/>
  <c r="C11" i="2" s="1"/>
  <c r="E11" i="2" s="1"/>
  <c r="G32" i="2"/>
  <c r="C32" i="2"/>
  <c r="G31" i="2"/>
  <c r="C31" i="2"/>
  <c r="G30" i="2"/>
  <c r="C30" i="2"/>
  <c r="G29" i="2"/>
  <c r="C29" i="2" s="1"/>
  <c r="E29" i="2" s="1"/>
  <c r="G28" i="2"/>
  <c r="C28" i="2"/>
  <c r="G27" i="2"/>
  <c r="C27" i="2"/>
  <c r="G26" i="2"/>
  <c r="C26" i="2"/>
  <c r="G25" i="2"/>
  <c r="C25" i="2" s="1"/>
  <c r="E25" i="2" s="1"/>
  <c r="G24" i="2"/>
  <c r="C24" i="2"/>
  <c r="G23" i="2"/>
  <c r="C23" i="2"/>
  <c r="G22" i="2"/>
  <c r="C22" i="2"/>
  <c r="G21" i="2"/>
  <c r="C21" i="2" s="1"/>
  <c r="E21" i="2" s="1"/>
  <c r="G20" i="2"/>
  <c r="C20" i="2"/>
  <c r="H19" i="2"/>
  <c r="D19" i="2"/>
  <c r="B19" i="2"/>
  <c r="A19" i="2"/>
  <c r="H18" i="2"/>
  <c r="B18" i="2" s="1"/>
  <c r="D18" i="2"/>
  <c r="A18" i="2"/>
  <c r="H17" i="2"/>
  <c r="D17" i="2"/>
  <c r="B17" i="2"/>
  <c r="A17" i="2"/>
  <c r="H16" i="2"/>
  <c r="B16" i="2" s="1"/>
  <c r="D16" i="2"/>
  <c r="A16" i="2"/>
  <c r="H45" i="2"/>
  <c r="D45" i="2"/>
  <c r="B45" i="2"/>
  <c r="A45" i="2"/>
  <c r="H44" i="2"/>
  <c r="B44" i="2" s="1"/>
  <c r="D44" i="2"/>
  <c r="A44" i="2"/>
  <c r="H43" i="2"/>
  <c r="D43" i="2"/>
  <c r="B43" i="2"/>
  <c r="A43" i="2"/>
  <c r="H42" i="2"/>
  <c r="B42" i="2" s="1"/>
  <c r="D42" i="2"/>
  <c r="A42" i="2"/>
  <c r="H41" i="2"/>
  <c r="D41" i="2"/>
  <c r="B41" i="2"/>
  <c r="A41" i="2"/>
  <c r="H40" i="2"/>
  <c r="B40" i="2" s="1"/>
  <c r="D40" i="2"/>
  <c r="A40" i="2"/>
  <c r="H39" i="2"/>
  <c r="D39" i="2"/>
  <c r="B39" i="2"/>
  <c r="A39" i="2"/>
  <c r="H15" i="2"/>
  <c r="B15" i="2" s="1"/>
  <c r="D15" i="2"/>
  <c r="A15" i="2"/>
  <c r="H38" i="2"/>
  <c r="D38" i="2"/>
  <c r="B38" i="2"/>
  <c r="A38" i="2"/>
  <c r="H37" i="2"/>
  <c r="B37" i="2" s="1"/>
  <c r="D37" i="2"/>
  <c r="A37" i="2"/>
  <c r="H14" i="2"/>
  <c r="D14" i="2"/>
  <c r="B14" i="2"/>
  <c r="A14" i="2"/>
  <c r="H36" i="2"/>
  <c r="B36" i="2" s="1"/>
  <c r="D36" i="2"/>
  <c r="A36" i="2"/>
  <c r="H35" i="2"/>
  <c r="D35" i="2"/>
  <c r="B35" i="2"/>
  <c r="A35" i="2"/>
  <c r="H34" i="2"/>
  <c r="B34" i="2" s="1"/>
  <c r="D34" i="2"/>
  <c r="A34" i="2"/>
  <c r="H33" i="2"/>
  <c r="D33" i="2"/>
  <c r="B33" i="2"/>
  <c r="A33" i="2"/>
  <c r="H13" i="2"/>
  <c r="B13" i="2" s="1"/>
  <c r="D13" i="2"/>
  <c r="A13" i="2"/>
  <c r="H12" i="2"/>
  <c r="D12" i="2"/>
  <c r="B12" i="2"/>
  <c r="A12" i="2"/>
  <c r="H11" i="2"/>
  <c r="B11" i="2" s="1"/>
  <c r="D11" i="2"/>
  <c r="A11" i="2"/>
  <c r="H32" i="2"/>
  <c r="D32" i="2"/>
  <c r="B32" i="2"/>
  <c r="A32" i="2"/>
  <c r="H31" i="2"/>
  <c r="B31" i="2" s="1"/>
  <c r="D31" i="2"/>
  <c r="A31" i="2"/>
  <c r="H30" i="2"/>
  <c r="D30" i="2"/>
  <c r="B30" i="2"/>
  <c r="A30" i="2"/>
  <c r="H29" i="2"/>
  <c r="B29" i="2" s="1"/>
  <c r="D29" i="2"/>
  <c r="A29" i="2"/>
  <c r="H28" i="2"/>
  <c r="D28" i="2"/>
  <c r="B28" i="2"/>
  <c r="A28" i="2"/>
  <c r="H27" i="2"/>
  <c r="B27" i="2" s="1"/>
  <c r="D27" i="2"/>
  <c r="A27" i="2"/>
  <c r="H26" i="2"/>
  <c r="D26" i="2"/>
  <c r="B26" i="2"/>
  <c r="A26" i="2"/>
  <c r="H25" i="2"/>
  <c r="B25" i="2" s="1"/>
  <c r="D25" i="2"/>
  <c r="A25" i="2"/>
  <c r="H24" i="2"/>
  <c r="D24" i="2"/>
  <c r="B24" i="2"/>
  <c r="A24" i="2"/>
  <c r="H23" i="2"/>
  <c r="B23" i="2" s="1"/>
  <c r="D23" i="2"/>
  <c r="A23" i="2"/>
  <c r="H22" i="2"/>
  <c r="D22" i="2"/>
  <c r="B22" i="2"/>
  <c r="A22" i="2"/>
  <c r="H21" i="2"/>
  <c r="B21" i="2" s="1"/>
  <c r="D21" i="2"/>
  <c r="A21" i="2"/>
  <c r="H20" i="2"/>
  <c r="D20" i="2"/>
  <c r="B20" i="2"/>
  <c r="A20" i="2"/>
  <c r="Q56" i="1"/>
  <c r="Q55" i="1"/>
  <c r="F16" i="1"/>
  <c r="Q54" i="1"/>
  <c r="Q53" i="1"/>
  <c r="Q43" i="1"/>
  <c r="Q42" i="1"/>
  <c r="Q41" i="1"/>
  <c r="Q40" i="1"/>
  <c r="C17" i="1"/>
  <c r="Q45" i="1"/>
  <c r="Q36" i="1"/>
  <c r="Q37" i="1"/>
  <c r="Q35" i="1"/>
  <c r="Q31" i="1"/>
  <c r="E49" i="1"/>
  <c r="F49" i="1"/>
  <c r="G49" i="1" s="1"/>
  <c r="K49" i="1" s="1"/>
  <c r="E41" i="1"/>
  <c r="F41" i="1" s="1"/>
  <c r="G41" i="1" s="1"/>
  <c r="K41" i="1" s="1"/>
  <c r="E33" i="1"/>
  <c r="F33" i="1" s="1"/>
  <c r="G33" i="1" s="1"/>
  <c r="H33" i="1" s="1"/>
  <c r="E25" i="1"/>
  <c r="F25" i="1"/>
  <c r="G25" i="1" s="1"/>
  <c r="I25" i="1" s="1"/>
  <c r="E54" i="1"/>
  <c r="F54" i="1"/>
  <c r="G54" i="1" s="1"/>
  <c r="J54" i="1" s="1"/>
  <c r="E46" i="1"/>
  <c r="F46" i="1" s="1"/>
  <c r="G46" i="1" s="1"/>
  <c r="K46" i="1" s="1"/>
  <c r="E38" i="1"/>
  <c r="F38" i="1" s="1"/>
  <c r="G38" i="1" s="1"/>
  <c r="K38" i="1" s="1"/>
  <c r="E30" i="1"/>
  <c r="F30" i="1"/>
  <c r="G30" i="1" s="1"/>
  <c r="H30" i="1" s="1"/>
  <c r="E22" i="1"/>
  <c r="F22" i="1"/>
  <c r="G22" i="1" s="1"/>
  <c r="I22" i="1" s="1"/>
  <c r="E51" i="1"/>
  <c r="F51" i="1" s="1"/>
  <c r="G51" i="1" s="1"/>
  <c r="K51" i="1" s="1"/>
  <c r="E43" i="1"/>
  <c r="F43" i="1"/>
  <c r="G43" i="1" s="1"/>
  <c r="K43" i="1" s="1"/>
  <c r="E35" i="1"/>
  <c r="F35" i="1" s="1"/>
  <c r="G35" i="1" s="1"/>
  <c r="J35" i="1" s="1"/>
  <c r="E27" i="1"/>
  <c r="E57" i="1"/>
  <c r="F57" i="1" s="1"/>
  <c r="G57" i="1" s="1"/>
  <c r="K57" i="1" s="1"/>
  <c r="E56" i="1"/>
  <c r="F56" i="1"/>
  <c r="G56" i="1" s="1"/>
  <c r="J56" i="1" s="1"/>
  <c r="E48" i="1"/>
  <c r="F48" i="1" s="1"/>
  <c r="G48" i="1" s="1"/>
  <c r="K48" i="1" s="1"/>
  <c r="E40" i="1"/>
  <c r="F40" i="1"/>
  <c r="G40" i="1" s="1"/>
  <c r="K40" i="1" s="1"/>
  <c r="E32" i="1"/>
  <c r="F32" i="1" s="1"/>
  <c r="G32" i="1" s="1"/>
  <c r="H32" i="1" s="1"/>
  <c r="E24" i="1"/>
  <c r="F24" i="1" s="1"/>
  <c r="G24" i="1" s="1"/>
  <c r="I24" i="1" s="1"/>
  <c r="E60" i="1"/>
  <c r="F60" i="1" s="1"/>
  <c r="G60" i="1" s="1"/>
  <c r="K60" i="1" s="1"/>
  <c r="E53" i="1"/>
  <c r="E45" i="1"/>
  <c r="E37" i="1"/>
  <c r="E13" i="2" s="1"/>
  <c r="E29" i="1"/>
  <c r="F29" i="1"/>
  <c r="G29" i="1" s="1"/>
  <c r="H29" i="1" s="1"/>
  <c r="E21" i="1"/>
  <c r="F21" i="1" s="1"/>
  <c r="G21" i="1" s="1"/>
  <c r="I21" i="1" s="1"/>
  <c r="E50" i="1"/>
  <c r="F50" i="1" s="1"/>
  <c r="G50" i="1" s="1"/>
  <c r="K50" i="1" s="1"/>
  <c r="E42" i="1"/>
  <c r="F42" i="1"/>
  <c r="G42" i="1" s="1"/>
  <c r="K42" i="1" s="1"/>
  <c r="E34" i="1"/>
  <c r="F34" i="1" s="1"/>
  <c r="G34" i="1" s="1"/>
  <c r="H34" i="1" s="1"/>
  <c r="E26" i="1"/>
  <c r="F26" i="1"/>
  <c r="G26" i="1" s="1"/>
  <c r="I26" i="1" s="1"/>
  <c r="E55" i="1"/>
  <c r="F55" i="1" s="1"/>
  <c r="G55" i="1" s="1"/>
  <c r="J55" i="1" s="1"/>
  <c r="E47" i="1"/>
  <c r="F47" i="1" s="1"/>
  <c r="G47" i="1" s="1"/>
  <c r="K47" i="1" s="1"/>
  <c r="E39" i="1"/>
  <c r="F39" i="1"/>
  <c r="G39" i="1" s="1"/>
  <c r="K39" i="1" s="1"/>
  <c r="E31" i="1"/>
  <c r="F31" i="1" s="1"/>
  <c r="G31" i="1" s="1"/>
  <c r="H31" i="1" s="1"/>
  <c r="E23" i="1"/>
  <c r="F23" i="1" s="1"/>
  <c r="G23" i="1" s="1"/>
  <c r="I23" i="1" s="1"/>
  <c r="E52" i="1"/>
  <c r="F52" i="1" s="1"/>
  <c r="G52" i="1" s="1"/>
  <c r="K52" i="1" s="1"/>
  <c r="E44" i="1"/>
  <c r="F44" i="1"/>
  <c r="G44" i="1" s="1"/>
  <c r="K44" i="1" s="1"/>
  <c r="E36" i="1"/>
  <c r="E28" i="1"/>
  <c r="E27" i="2" s="1"/>
  <c r="E58" i="1"/>
  <c r="F58" i="1" s="1"/>
  <c r="G58" i="1" s="1"/>
  <c r="K58" i="1" s="1"/>
  <c r="E59" i="1"/>
  <c r="F59" i="1"/>
  <c r="G59" i="1" s="1"/>
  <c r="K59" i="1" s="1"/>
  <c r="E43" i="2"/>
  <c r="F36" i="1"/>
  <c r="G36" i="1" s="1"/>
  <c r="J36" i="1" s="1"/>
  <c r="E12" i="2"/>
  <c r="F45" i="1"/>
  <c r="G45" i="1"/>
  <c r="K45" i="1" s="1"/>
  <c r="E26" i="2"/>
  <c r="F27" i="1"/>
  <c r="G27" i="1" s="1"/>
  <c r="I27" i="1" s="1"/>
  <c r="F53" i="1"/>
  <c r="G53" i="1" s="1"/>
  <c r="J53" i="1" s="1"/>
  <c r="E23" i="2"/>
  <c r="E24" i="2"/>
  <c r="E33" i="2"/>
  <c r="E31" i="2"/>
  <c r="E28" i="2"/>
  <c r="E20" i="2" l="1"/>
  <c r="E32" i="2"/>
  <c r="E22" i="2"/>
  <c r="E30" i="2"/>
  <c r="F28" i="1"/>
  <c r="G28" i="1" s="1"/>
  <c r="F17" i="1"/>
  <c r="F37" i="1"/>
  <c r="G37" i="1" s="1"/>
  <c r="J37" i="1" s="1"/>
  <c r="C11" i="1"/>
  <c r="C12" i="1"/>
  <c r="O64" i="1" l="1"/>
  <c r="O63" i="1"/>
  <c r="O62" i="1"/>
  <c r="C16" i="1"/>
  <c r="D18" i="1" s="1"/>
  <c r="O53" i="1"/>
  <c r="O24" i="1"/>
  <c r="O38" i="1"/>
  <c r="O44" i="1"/>
  <c r="O58" i="1"/>
  <c r="O51" i="1"/>
  <c r="O37" i="1"/>
  <c r="O35" i="1"/>
  <c r="O26" i="1"/>
  <c r="O28" i="1"/>
  <c r="O50" i="1"/>
  <c r="O47" i="1"/>
  <c r="C15" i="1"/>
  <c r="O46" i="1"/>
  <c r="O45" i="1"/>
  <c r="O55" i="1"/>
  <c r="O34" i="1"/>
  <c r="O27" i="1"/>
  <c r="O59" i="1"/>
  <c r="O30" i="1"/>
  <c r="O42" i="1"/>
  <c r="O29" i="1"/>
  <c r="O48" i="1"/>
  <c r="O40" i="1"/>
  <c r="O25" i="1"/>
  <c r="O33" i="1"/>
  <c r="O22" i="1"/>
  <c r="O60" i="1"/>
  <c r="O21" i="1"/>
  <c r="O32" i="1"/>
  <c r="O54" i="1"/>
  <c r="O61" i="1"/>
  <c r="O52" i="1"/>
  <c r="O57" i="1"/>
  <c r="O56" i="1"/>
  <c r="O23" i="1"/>
  <c r="O36" i="1"/>
  <c r="O39" i="1"/>
  <c r="O49" i="1"/>
  <c r="O41" i="1"/>
  <c r="O43" i="1"/>
  <c r="O31" i="1"/>
  <c r="I28" i="1"/>
  <c r="C18" i="1" l="1"/>
  <c r="F18" i="1"/>
  <c r="F19" i="1" s="1"/>
</calcChain>
</file>

<file path=xl/sharedStrings.xml><?xml version="1.0" encoding="utf-8"?>
<sst xmlns="http://schemas.openxmlformats.org/spreadsheetml/2006/main" count="431" uniqueCount="205">
  <si>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</si>
  <si>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</si>
  <si>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</si>
  <si>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</si>
  <si>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</si>
  <si>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</si>
  <si>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</si>
  <si>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</si>
  <si>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</si>
  <si>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</si>
  <si>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</si>
  <si>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</si>
  <si>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</si>
  <si>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</si>
  <si>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</si>
  <si>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</si>
  <si>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</si>
  <si>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</si>
  <si>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</si>
  <si>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</si>
  <si>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</si>
  <si>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</si>
  <si>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</si>
  <si>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</si>
  <si>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</si>
  <si>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</si>
  <si>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</si>
  <si>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</si>
  <si>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</si>
  <si>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</si>
  <si>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</si>
  <si>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Bull.74</t>
  </si>
  <si>
    <t>B</t>
  </si>
  <si>
    <t>V1171 Cyg / GSC 02678-01498</t>
  </si>
  <si>
    <t>EA/KE:</t>
  </si>
  <si>
    <t>IBVS 5731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</si>
  <si>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</si>
  <si>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</si>
  <si>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</si>
  <si>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</si>
  <si>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</si>
  <si>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</si>
  <si>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</si>
  <si>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0094</t>
  </si>
  <si>
    <t>I</t>
  </si>
  <si>
    <t>IBVS 5929</t>
  </si>
  <si>
    <t>IBVS 6070</t>
  </si>
  <si>
    <t>IBVS 6084</t>
  </si>
  <si>
    <t>Add cycle</t>
  </si>
  <si>
    <t>Old Cycle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</si>
  <si>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</si>
  <si>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</si>
  <si>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</si>
  <si>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</si>
  <si>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</si>
  <si>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</si>
  <si>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</si>
  <si>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</si>
  <si>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</si>
  <si>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</si>
  <si>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</si>
  <si>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</si>
  <si>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</si>
  <si>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2433922.330 </t>
  </si>
  <si>
    <t> 02.10.1951 19:55 </t>
  </si>
  <si>
    <t> -24.143 </t>
  </si>
  <si>
    <t>P </t>
  </si>
  <si>
    <t> A.A.Wachmann </t>
  </si>
  <si>
    <t> AHSB 6.4.328 </t>
  </si>
  <si>
    <t>2434215.516 </t>
  </si>
  <si>
    <t> 22.07.1952 00:23 </t>
  </si>
  <si>
    <t> -24.113 </t>
  </si>
  <si>
    <t>2434237.424 </t>
  </si>
  <si>
    <t> 12.08.1952 22:10 </t>
  </si>
  <si>
    <t> -24.137 </t>
  </si>
  <si>
    <t>2434979.486 </t>
  </si>
  <si>
    <t> 24.08.1954 23:39 </t>
  </si>
  <si>
    <t> -24.103 </t>
  </si>
  <si>
    <t>2434982.370 </t>
  </si>
  <si>
    <t> 27.08.1954 20:52 </t>
  </si>
  <si>
    <t>2435020.420 </t>
  </si>
  <si>
    <t> 04.10.1954 22:04 </t>
  </si>
  <si>
    <t> -24.108 </t>
  </si>
  <si>
    <t>2435360.378 </t>
  </si>
  <si>
    <t> 09.09.1955 21:04 </t>
  </si>
  <si>
    <t> -24.094 </t>
  </si>
  <si>
    <t>2435398.357 </t>
  </si>
  <si>
    <t> 17.10.1955 20:34 </t>
  </si>
  <si>
    <t> -24.130 </t>
  </si>
  <si>
    <t>2440369.5695 </t>
  </si>
  <si>
    <t> 28.05.1969 01:40 </t>
  </si>
  <si>
    <t> -0.0138 </t>
  </si>
  <si>
    <t>E </t>
  </si>
  <si>
    <t>?</t>
  </si>
  <si>
    <t> H.Bossen </t>
  </si>
  <si>
    <t>IBVS 464 </t>
  </si>
  <si>
    <t>2440372.5079 </t>
  </si>
  <si>
    <t> 31.05.1969 00:11 </t>
  </si>
  <si>
    <t> 0.0004 </t>
  </si>
  <si>
    <t>2440380.5527 </t>
  </si>
  <si>
    <t> 08.06.1969 01:15 </t>
  </si>
  <si>
    <t> 0.0035 </t>
  </si>
  <si>
    <t>2440389.3114 </t>
  </si>
  <si>
    <t> 16.06.1969 19:28 </t>
  </si>
  <si>
    <t> -0.0105 </t>
  </si>
  <si>
    <t>2440394.4428 </t>
  </si>
  <si>
    <t> 21.06.1969 22:37 </t>
  </si>
  <si>
    <t> 0.0034 </t>
  </si>
  <si>
    <t>2445945.3751 </t>
  </si>
  <si>
    <t> 01.09.1984 21:00 </t>
  </si>
  <si>
    <t> -0.0177 </t>
  </si>
  <si>
    <t> R.Diethelm </t>
  </si>
  <si>
    <t> BBS 74 </t>
  </si>
  <si>
    <t>2450702.3652 </t>
  </si>
  <si>
    <t> 10.09.1997 20:45 </t>
  </si>
  <si>
    <t> -0.0477 </t>
  </si>
  <si>
    <t>C </t>
  </si>
  <si>
    <t>o</t>
  </si>
  <si>
    <t> P.Frank </t>
  </si>
  <si>
    <t>BAVM 178 </t>
  </si>
  <si>
    <t>2453621.4903 </t>
  </si>
  <si>
    <t> 07.09.2005 23:46 </t>
  </si>
  <si>
    <t> -0.0529 </t>
  </si>
  <si>
    <t> U.Schmidt </t>
  </si>
  <si>
    <t>2454298.4576 </t>
  </si>
  <si>
    <t> 16.07.2007 22:58 </t>
  </si>
  <si>
    <t> -0.0490 </t>
  </si>
  <si>
    <t>-I</t>
  </si>
  <si>
    <t> F.Agerer </t>
  </si>
  <si>
    <t>BAVM 193 </t>
  </si>
  <si>
    <t>2454339.3941 </t>
  </si>
  <si>
    <t> 26.08.2007 21:27 </t>
  </si>
  <si>
    <t>9547</t>
  </si>
  <si>
    <t> -0.0520 </t>
  </si>
  <si>
    <t>2454684.4486 </t>
  </si>
  <si>
    <t> 05.08.2008 22:45 </t>
  </si>
  <si>
    <t>9783</t>
  </si>
  <si>
    <t> -0.0587 </t>
  </si>
  <si>
    <t> P.Marek </t>
  </si>
  <si>
    <t>OEJV 0094 </t>
  </si>
  <si>
    <t>2454684.4519 </t>
  </si>
  <si>
    <t> 05.08.2008 22:50 </t>
  </si>
  <si>
    <t> -0.0554 </t>
  </si>
  <si>
    <t>2454684.4520 </t>
  </si>
  <si>
    <t> -0.0553 </t>
  </si>
  <si>
    <t>R</t>
  </si>
  <si>
    <t>2454684.4522 </t>
  </si>
  <si>
    <t> 05.08.2008 22:51 </t>
  </si>
  <si>
    <t> -0.0551 </t>
  </si>
  <si>
    <t>2454763.4116 </t>
  </si>
  <si>
    <t> 23.10.2008 21:52 </t>
  </si>
  <si>
    <t>9837</t>
  </si>
  <si>
    <t> -0.0504 </t>
  </si>
  <si>
    <t>BAVM 203 </t>
  </si>
  <si>
    <t>2454979.8017 </t>
  </si>
  <si>
    <t> 28.05.2009 07:14 </t>
  </si>
  <si>
    <t> -0.0546 </t>
  </si>
  <si>
    <t> R.Nelson </t>
  </si>
  <si>
    <t>IBVS 5929 </t>
  </si>
  <si>
    <t>2455062.4181 </t>
  </si>
  <si>
    <t> 18.08.2009 22:02 </t>
  </si>
  <si>
    <t> -0.0482 </t>
  </si>
  <si>
    <t>BAVM 212 </t>
  </si>
  <si>
    <t>2455067.5288 </t>
  </si>
  <si>
    <t> 24.08.2009 00:41 </t>
  </si>
  <si>
    <t> -0.0550 </t>
  </si>
  <si>
    <t>2455075.5724 </t>
  </si>
  <si>
    <t> 01.09.2009 01:44 </t>
  </si>
  <si>
    <t> -0.0531 </t>
  </si>
  <si>
    <t>2455103.3536 </t>
  </si>
  <si>
    <t> 28.09.2009 20:29 </t>
  </si>
  <si>
    <t> -0.0522 </t>
  </si>
  <si>
    <t>2455358.4905 </t>
  </si>
  <si>
    <t> 10.06.2010 23:46 </t>
  </si>
  <si>
    <t> -0.0559 </t>
  </si>
  <si>
    <t>BAVM 214 </t>
  </si>
  <si>
    <t>2455790.5487 </t>
  </si>
  <si>
    <t> 17.08.2011 01:10 </t>
  </si>
  <si>
    <t>BAVM 225 </t>
  </si>
  <si>
    <t>2455889.2390 </t>
  </si>
  <si>
    <t> 23.11.2011 17:44 </t>
  </si>
  <si>
    <t> -0.0584 </t>
  </si>
  <si>
    <t>-U;-I</t>
  </si>
  <si>
    <t> M.&amp; K.Rätz </t>
  </si>
  <si>
    <t>2456152.4214 </t>
  </si>
  <si>
    <t> 12.08.2012 22:06 </t>
  </si>
  <si>
    <t>10787</t>
  </si>
  <si>
    <t> -0.0583 </t>
  </si>
  <si>
    <t>BAVM 231 </t>
  </si>
  <si>
    <t>2456489.4409 </t>
  </si>
  <si>
    <t> 15.07.2013 22:34 </t>
  </si>
  <si>
    <t>BAVM 232 </t>
  </si>
  <si>
    <t>2456535.4967 </t>
  </si>
  <si>
    <t> 30.08.2013 23:55 </t>
  </si>
  <si>
    <t> -0.0595 </t>
  </si>
  <si>
    <t>BAVM 234 </t>
  </si>
  <si>
    <t>2456799.4113 </t>
  </si>
  <si>
    <t> 21.05.2014 21:52 </t>
  </si>
  <si>
    <t> -0.0582 </t>
  </si>
  <si>
    <t>BAVM 238 </t>
  </si>
  <si>
    <t>II</t>
  </si>
  <si>
    <t>IBVS 0464 </t>
  </si>
  <si>
    <t>OEJV 0211</t>
  </si>
  <si>
    <t>JBAV, 60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</si>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</sst>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5" fillId="0" borderId="18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5" fillId="0" borderId="0" xfId="0" applyFont="1" applyAlignment="1"/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V1171 Cyg - O-C Diagr.</a:t>
            </a:r>
          </a:p>
        </c:rich>
      </c:tx>
      <c:layout>
        <c:manualLayout>
          <c:xMode val="edge"/>
          <c:yMode val="edge"/>
          <c:x val="0.3399642133340927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51550802044603"/>
          <c:y val="0.14769252958613219"/>
          <c:w val="0.7884274592664473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-4417</c:v>
                </c:pt>
                <c:pt idx="1">
                  <c:v>-4216.5</c:v>
                </c:pt>
                <c:pt idx="2">
                  <c:v>-4201.5</c:v>
                </c:pt>
                <c:pt idx="3">
                  <c:v>-3694</c:v>
                </c:pt>
                <c:pt idx="4">
                  <c:v>-3692</c:v>
                </c:pt>
                <c:pt idx="5">
                  <c:v>-3666</c:v>
                </c:pt>
                <c:pt idx="6">
                  <c:v>-3433.5</c:v>
                </c:pt>
                <c:pt idx="7">
                  <c:v>-3407.5</c:v>
                </c:pt>
                <c:pt idx="8">
                  <c:v>-7.5</c:v>
                </c:pt>
                <c:pt idx="9">
                  <c:v>-5.5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9.5</c:v>
                </c:pt>
                <c:pt idx="14">
                  <c:v>3806</c:v>
                </c:pt>
                <c:pt idx="15">
                  <c:v>7059.5</c:v>
                </c:pt>
                <c:pt idx="16">
                  <c:v>9056</c:v>
                </c:pt>
                <c:pt idx="17">
                  <c:v>9519</c:v>
                </c:pt>
                <c:pt idx="18">
                  <c:v>9547</c:v>
                </c:pt>
                <c:pt idx="19">
                  <c:v>9783</c:v>
                </c:pt>
                <c:pt idx="20">
                  <c:v>9783</c:v>
                </c:pt>
                <c:pt idx="21">
                  <c:v>9783</c:v>
                </c:pt>
                <c:pt idx="22">
                  <c:v>9783</c:v>
                </c:pt>
                <c:pt idx="23">
                  <c:v>9837</c:v>
                </c:pt>
                <c:pt idx="24">
                  <c:v>9985</c:v>
                </c:pt>
                <c:pt idx="25">
                  <c:v>10041.5</c:v>
                </c:pt>
                <c:pt idx="26">
                  <c:v>10045</c:v>
                </c:pt>
                <c:pt idx="27">
                  <c:v>10050.5</c:v>
                </c:pt>
                <c:pt idx="28">
                  <c:v>10069.5</c:v>
                </c:pt>
                <c:pt idx="29">
                  <c:v>10244</c:v>
                </c:pt>
                <c:pt idx="30">
                  <c:v>10539.5</c:v>
                </c:pt>
                <c:pt idx="31">
                  <c:v>10607</c:v>
                </c:pt>
                <c:pt idx="32">
                  <c:v>10787</c:v>
                </c:pt>
                <c:pt idx="33">
                  <c:v>11017.5</c:v>
                </c:pt>
                <c:pt idx="34">
                  <c:v>11049</c:v>
                </c:pt>
                <c:pt idx="35">
                  <c:v>11229.5</c:v>
                </c:pt>
                <c:pt idx="36">
                  <c:v>11763</c:v>
                </c:pt>
                <c:pt idx="37">
                  <c:v>11536</c:v>
                </c:pt>
                <c:pt idx="38">
                  <c:v>11999</c:v>
                </c:pt>
                <c:pt idx="39">
                  <c:v>11999</c:v>
                </c:pt>
                <c:pt idx="40">
                  <c:v>12017.5</c:v>
                </c:pt>
                <c:pt idx="41">
                  <c:v>12737</c:v>
                </c:pt>
                <c:pt idx="42">
                  <c:v>12969.5</c:v>
                </c:pt>
                <c:pt idx="43">
                  <c:v>12997.5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8">
                  <c:v>-1.3770750003459398E-2</c:v>
                </c:pt>
                <c:pt idx="9">
                  <c:v>3.8144999416545033E-4</c:v>
                </c:pt>
                <c:pt idx="10">
                  <c:v>0</c:v>
                </c:pt>
                <c:pt idx="11">
                  <c:v>3.4999999988940544E-3</c:v>
                </c:pt>
                <c:pt idx="12">
                  <c:v>-1.0543399999733083E-2</c:v>
                </c:pt>
                <c:pt idx="13">
                  <c:v>3.4229499942739494E-3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74-496D-BE29-E980F44815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5.3E-3</c:v>
                  </c:pt>
                  <c:pt idx="34">
                    <c:v>5.0000000000000001E-3</c:v>
                  </c:pt>
                  <c:pt idx="35">
                    <c:v>3.5999999999999999E-3</c:v>
                  </c:pt>
                  <c:pt idx="36">
                    <c:v>5.0000000000000001E-4</c:v>
                  </c:pt>
                  <c:pt idx="37">
                    <c:v>5.5999999999999999E-3</c:v>
                  </c:pt>
                  <c:pt idx="38">
                    <c:v>5.0000000000000001E-4</c:v>
                  </c:pt>
                  <c:pt idx="39">
                    <c:v>1.9E-3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0.02</c:v>
                  </c:pt>
                  <c:pt idx="43">
                    <c:v>3.5999999999999999E-3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5.3E-3</c:v>
                  </c:pt>
                  <c:pt idx="34">
                    <c:v>5.0000000000000001E-3</c:v>
                  </c:pt>
                  <c:pt idx="35">
                    <c:v>3.5999999999999999E-3</c:v>
                  </c:pt>
                  <c:pt idx="36">
                    <c:v>5.0000000000000001E-4</c:v>
                  </c:pt>
                  <c:pt idx="37">
                    <c:v>5.5999999999999999E-3</c:v>
                  </c:pt>
                  <c:pt idx="38">
                    <c:v>5.0000000000000001E-4</c:v>
                  </c:pt>
                  <c:pt idx="39">
                    <c:v>1.9E-3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0.02</c:v>
                  </c:pt>
                  <c:pt idx="43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-4417</c:v>
                </c:pt>
                <c:pt idx="1">
                  <c:v>-4216.5</c:v>
                </c:pt>
                <c:pt idx="2">
                  <c:v>-4201.5</c:v>
                </c:pt>
                <c:pt idx="3">
                  <c:v>-3694</c:v>
                </c:pt>
                <c:pt idx="4">
                  <c:v>-3692</c:v>
                </c:pt>
                <c:pt idx="5">
                  <c:v>-3666</c:v>
                </c:pt>
                <c:pt idx="6">
                  <c:v>-3433.5</c:v>
                </c:pt>
                <c:pt idx="7">
                  <c:v>-3407.5</c:v>
                </c:pt>
                <c:pt idx="8">
                  <c:v>-7.5</c:v>
                </c:pt>
                <c:pt idx="9">
                  <c:v>-5.5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9.5</c:v>
                </c:pt>
                <c:pt idx="14">
                  <c:v>3806</c:v>
                </c:pt>
                <c:pt idx="15">
                  <c:v>7059.5</c:v>
                </c:pt>
                <c:pt idx="16">
                  <c:v>9056</c:v>
                </c:pt>
                <c:pt idx="17">
                  <c:v>9519</c:v>
                </c:pt>
                <c:pt idx="18">
                  <c:v>9547</c:v>
                </c:pt>
                <c:pt idx="19">
                  <c:v>9783</c:v>
                </c:pt>
                <c:pt idx="20">
                  <c:v>9783</c:v>
                </c:pt>
                <c:pt idx="21">
                  <c:v>9783</c:v>
                </c:pt>
                <c:pt idx="22">
                  <c:v>9783</c:v>
                </c:pt>
                <c:pt idx="23">
                  <c:v>9837</c:v>
                </c:pt>
                <c:pt idx="24">
                  <c:v>9985</c:v>
                </c:pt>
                <c:pt idx="25">
                  <c:v>10041.5</c:v>
                </c:pt>
                <c:pt idx="26">
                  <c:v>10045</c:v>
                </c:pt>
                <c:pt idx="27">
                  <c:v>10050.5</c:v>
                </c:pt>
                <c:pt idx="28">
                  <c:v>10069.5</c:v>
                </c:pt>
                <c:pt idx="29">
                  <c:v>10244</c:v>
                </c:pt>
                <c:pt idx="30">
                  <c:v>10539.5</c:v>
                </c:pt>
                <c:pt idx="31">
                  <c:v>10607</c:v>
                </c:pt>
                <c:pt idx="32">
                  <c:v>10787</c:v>
                </c:pt>
                <c:pt idx="33">
                  <c:v>11017.5</c:v>
                </c:pt>
                <c:pt idx="34">
                  <c:v>11049</c:v>
                </c:pt>
                <c:pt idx="35">
                  <c:v>11229.5</c:v>
                </c:pt>
                <c:pt idx="36">
                  <c:v>11763</c:v>
                </c:pt>
                <c:pt idx="37">
                  <c:v>11536</c:v>
                </c:pt>
                <c:pt idx="38">
                  <c:v>11999</c:v>
                </c:pt>
                <c:pt idx="39">
                  <c:v>11999</c:v>
                </c:pt>
                <c:pt idx="40">
                  <c:v>12017.5</c:v>
                </c:pt>
                <c:pt idx="41">
                  <c:v>12737</c:v>
                </c:pt>
                <c:pt idx="42">
                  <c:v>12969.5</c:v>
                </c:pt>
                <c:pt idx="43">
                  <c:v>12997.5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-1.7933700000867248E-2</c:v>
                </c:pt>
                <c:pt idx="1">
                  <c:v>1.222435000090627E-2</c:v>
                </c:pt>
                <c:pt idx="2">
                  <c:v>-1.1634150003374089E-2</c:v>
                </c:pt>
                <c:pt idx="3">
                  <c:v>2.2486599998956081E-2</c:v>
                </c:pt>
                <c:pt idx="4">
                  <c:v>-1.7761199997039512E-2</c:v>
                </c:pt>
                <c:pt idx="5">
                  <c:v>1.7017399994074367E-2</c:v>
                </c:pt>
                <c:pt idx="6">
                  <c:v>3.121064999140799E-2</c:v>
                </c:pt>
                <c:pt idx="7">
                  <c:v>-5.0107499992009252E-3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74-496D-BE29-E980F44815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-4417</c:v>
                </c:pt>
                <c:pt idx="1">
                  <c:v>-4216.5</c:v>
                </c:pt>
                <c:pt idx="2">
                  <c:v>-4201.5</c:v>
                </c:pt>
                <c:pt idx="3">
                  <c:v>-3694</c:v>
                </c:pt>
                <c:pt idx="4">
                  <c:v>-3692</c:v>
                </c:pt>
                <c:pt idx="5">
                  <c:v>-3666</c:v>
                </c:pt>
                <c:pt idx="6">
                  <c:v>-3433.5</c:v>
                </c:pt>
                <c:pt idx="7">
                  <c:v>-3407.5</c:v>
                </c:pt>
                <c:pt idx="8">
                  <c:v>-7.5</c:v>
                </c:pt>
                <c:pt idx="9">
                  <c:v>-5.5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9.5</c:v>
                </c:pt>
                <c:pt idx="14">
                  <c:v>3806</c:v>
                </c:pt>
                <c:pt idx="15">
                  <c:v>7059.5</c:v>
                </c:pt>
                <c:pt idx="16">
                  <c:v>9056</c:v>
                </c:pt>
                <c:pt idx="17">
                  <c:v>9519</c:v>
                </c:pt>
                <c:pt idx="18">
                  <c:v>9547</c:v>
                </c:pt>
                <c:pt idx="19">
                  <c:v>9783</c:v>
                </c:pt>
                <c:pt idx="20">
                  <c:v>9783</c:v>
                </c:pt>
                <c:pt idx="21">
                  <c:v>9783</c:v>
                </c:pt>
                <c:pt idx="22">
                  <c:v>9783</c:v>
                </c:pt>
                <c:pt idx="23">
                  <c:v>9837</c:v>
                </c:pt>
                <c:pt idx="24">
                  <c:v>9985</c:v>
                </c:pt>
                <c:pt idx="25">
                  <c:v>10041.5</c:v>
                </c:pt>
                <c:pt idx="26">
                  <c:v>10045</c:v>
                </c:pt>
                <c:pt idx="27">
                  <c:v>10050.5</c:v>
                </c:pt>
                <c:pt idx="28">
                  <c:v>10069.5</c:v>
                </c:pt>
                <c:pt idx="29">
                  <c:v>10244</c:v>
                </c:pt>
                <c:pt idx="30">
                  <c:v>10539.5</c:v>
                </c:pt>
                <c:pt idx="31">
                  <c:v>10607</c:v>
                </c:pt>
                <c:pt idx="32">
                  <c:v>10787</c:v>
                </c:pt>
                <c:pt idx="33">
                  <c:v>11017.5</c:v>
                </c:pt>
                <c:pt idx="34">
                  <c:v>11049</c:v>
                </c:pt>
                <c:pt idx="35">
                  <c:v>11229.5</c:v>
                </c:pt>
                <c:pt idx="36">
                  <c:v>11763</c:v>
                </c:pt>
                <c:pt idx="37">
                  <c:v>11536</c:v>
                </c:pt>
                <c:pt idx="38">
                  <c:v>11999</c:v>
                </c:pt>
                <c:pt idx="39">
                  <c:v>11999</c:v>
                </c:pt>
                <c:pt idx="40">
                  <c:v>12017.5</c:v>
                </c:pt>
                <c:pt idx="41">
                  <c:v>12737</c:v>
                </c:pt>
                <c:pt idx="42">
                  <c:v>12969.5</c:v>
                </c:pt>
                <c:pt idx="43">
                  <c:v>12997.5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4">
                  <c:v>-1.7663400001765694E-2</c:v>
                </c:pt>
                <c:pt idx="15">
                  <c:v>-4.767205000098329E-2</c:v>
                </c:pt>
                <c:pt idx="16">
                  <c:v>-5.2938400003768038E-2</c:v>
                </c:pt>
                <c:pt idx="32">
                  <c:v>-5.830930000229273E-2</c:v>
                </c:pt>
                <c:pt idx="33">
                  <c:v>-5.8368250000057742E-2</c:v>
                </c:pt>
                <c:pt idx="34">
                  <c:v>-5.9471100001246668E-2</c:v>
                </c:pt>
                <c:pt idx="35">
                  <c:v>-5.8235049997165333E-2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74-496D-BE29-E980F44815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5.3E-3</c:v>
                  </c:pt>
                  <c:pt idx="34">
                    <c:v>5.0000000000000001E-3</c:v>
                  </c:pt>
                  <c:pt idx="35">
                    <c:v>3.5999999999999999E-3</c:v>
                  </c:pt>
                  <c:pt idx="36">
                    <c:v>5.0000000000000001E-4</c:v>
                  </c:pt>
                  <c:pt idx="37">
                    <c:v>5.5999999999999999E-3</c:v>
                  </c:pt>
                  <c:pt idx="38">
                    <c:v>5.0000000000000001E-4</c:v>
                  </c:pt>
                  <c:pt idx="39">
                    <c:v>1.9E-3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0.02</c:v>
                  </c:pt>
                  <c:pt idx="43">
                    <c:v>3.5999999999999999E-3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5.3E-3</c:v>
                  </c:pt>
                  <c:pt idx="34">
                    <c:v>5.0000000000000001E-3</c:v>
                  </c:pt>
                  <c:pt idx="35">
                    <c:v>3.5999999999999999E-3</c:v>
                  </c:pt>
                  <c:pt idx="36">
                    <c:v>5.0000000000000001E-4</c:v>
                  </c:pt>
                  <c:pt idx="37">
                    <c:v>5.5999999999999999E-3</c:v>
                  </c:pt>
                  <c:pt idx="38">
                    <c:v>5.0000000000000001E-4</c:v>
                  </c:pt>
                  <c:pt idx="39">
                    <c:v>1.9E-3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0.02</c:v>
                  </c:pt>
                  <c:pt idx="43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-4417</c:v>
                </c:pt>
                <c:pt idx="1">
                  <c:v>-4216.5</c:v>
                </c:pt>
                <c:pt idx="2">
                  <c:v>-4201.5</c:v>
                </c:pt>
                <c:pt idx="3">
                  <c:v>-3694</c:v>
                </c:pt>
                <c:pt idx="4">
                  <c:v>-3692</c:v>
                </c:pt>
                <c:pt idx="5">
                  <c:v>-3666</c:v>
                </c:pt>
                <c:pt idx="6">
                  <c:v>-3433.5</c:v>
                </c:pt>
                <c:pt idx="7">
                  <c:v>-3407.5</c:v>
                </c:pt>
                <c:pt idx="8">
                  <c:v>-7.5</c:v>
                </c:pt>
                <c:pt idx="9">
                  <c:v>-5.5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9.5</c:v>
                </c:pt>
                <c:pt idx="14">
                  <c:v>3806</c:v>
                </c:pt>
                <c:pt idx="15">
                  <c:v>7059.5</c:v>
                </c:pt>
                <c:pt idx="16">
                  <c:v>9056</c:v>
                </c:pt>
                <c:pt idx="17">
                  <c:v>9519</c:v>
                </c:pt>
                <c:pt idx="18">
                  <c:v>9547</c:v>
                </c:pt>
                <c:pt idx="19">
                  <c:v>9783</c:v>
                </c:pt>
                <c:pt idx="20">
                  <c:v>9783</c:v>
                </c:pt>
                <c:pt idx="21">
                  <c:v>9783</c:v>
                </c:pt>
                <c:pt idx="22">
                  <c:v>9783</c:v>
                </c:pt>
                <c:pt idx="23">
                  <c:v>9837</c:v>
                </c:pt>
                <c:pt idx="24">
                  <c:v>9985</c:v>
                </c:pt>
                <c:pt idx="25">
                  <c:v>10041.5</c:v>
                </c:pt>
                <c:pt idx="26">
                  <c:v>10045</c:v>
                </c:pt>
                <c:pt idx="27">
                  <c:v>10050.5</c:v>
                </c:pt>
                <c:pt idx="28">
                  <c:v>10069.5</c:v>
                </c:pt>
                <c:pt idx="29">
                  <c:v>10244</c:v>
                </c:pt>
                <c:pt idx="30">
                  <c:v>10539.5</c:v>
                </c:pt>
                <c:pt idx="31">
                  <c:v>10607</c:v>
                </c:pt>
                <c:pt idx="32">
                  <c:v>10787</c:v>
                </c:pt>
                <c:pt idx="33">
                  <c:v>11017.5</c:v>
                </c:pt>
                <c:pt idx="34">
                  <c:v>11049</c:v>
                </c:pt>
                <c:pt idx="35">
                  <c:v>11229.5</c:v>
                </c:pt>
                <c:pt idx="36">
                  <c:v>11763</c:v>
                </c:pt>
                <c:pt idx="37">
                  <c:v>11536</c:v>
                </c:pt>
                <c:pt idx="38">
                  <c:v>11999</c:v>
                </c:pt>
                <c:pt idx="39">
                  <c:v>11999</c:v>
                </c:pt>
                <c:pt idx="40">
                  <c:v>12017.5</c:v>
                </c:pt>
                <c:pt idx="41">
                  <c:v>12737</c:v>
                </c:pt>
                <c:pt idx="42">
                  <c:v>12969.5</c:v>
                </c:pt>
                <c:pt idx="43">
                  <c:v>12997.5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7">
                  <c:v>-4.900410000118427E-2</c:v>
                </c:pt>
                <c:pt idx="18">
                  <c:v>-5.1973300003737677E-2</c:v>
                </c:pt>
                <c:pt idx="19">
                  <c:v>-5.8643700001994148E-2</c:v>
                </c:pt>
                <c:pt idx="20">
                  <c:v>-5.5343699998047668E-2</c:v>
                </c:pt>
                <c:pt idx="21">
                  <c:v>-5.5313700002443511E-2</c:v>
                </c:pt>
                <c:pt idx="22">
                  <c:v>-5.5043699998350348E-2</c:v>
                </c:pt>
                <c:pt idx="23">
                  <c:v>-5.0404300003719982E-2</c:v>
                </c:pt>
                <c:pt idx="24">
                  <c:v>-5.464149999897927E-2</c:v>
                </c:pt>
                <c:pt idx="25">
                  <c:v>-4.8241849995974917E-2</c:v>
                </c:pt>
                <c:pt idx="26">
                  <c:v>-5.4975500002910849E-2</c:v>
                </c:pt>
                <c:pt idx="27">
                  <c:v>-5.3056950004247483E-2</c:v>
                </c:pt>
                <c:pt idx="28">
                  <c:v>-5.221105000237003E-2</c:v>
                </c:pt>
                <c:pt idx="29">
                  <c:v>-5.5931599999894388E-2</c:v>
                </c:pt>
                <c:pt idx="30">
                  <c:v>-5.5344050000712741E-2</c:v>
                </c:pt>
                <c:pt idx="31">
                  <c:v>-5.8407299999089446E-2</c:v>
                </c:pt>
                <c:pt idx="36">
                  <c:v>-6.4035699993837625E-2</c:v>
                </c:pt>
                <c:pt idx="37">
                  <c:v>-6.301040000107605E-2</c:v>
                </c:pt>
                <c:pt idx="38">
                  <c:v>-6.4676099995267577E-2</c:v>
                </c:pt>
                <c:pt idx="39">
                  <c:v>-6.4076099995872937E-2</c:v>
                </c:pt>
                <c:pt idx="40">
                  <c:v>-6.6338249867840204E-2</c:v>
                </c:pt>
                <c:pt idx="41">
                  <c:v>-6.9914300001983065E-2</c:v>
                </c:pt>
                <c:pt idx="42">
                  <c:v>-6.1121049810026307E-2</c:v>
                </c:pt>
                <c:pt idx="43">
                  <c:v>-7.0890249997319188E-2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74-496D-BE29-E980F44815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5.3E-3</c:v>
                  </c:pt>
                  <c:pt idx="34">
                    <c:v>5.0000000000000001E-3</c:v>
                  </c:pt>
                  <c:pt idx="35">
                    <c:v>3.5999999999999999E-3</c:v>
                  </c:pt>
                  <c:pt idx="36">
                    <c:v>5.0000000000000001E-4</c:v>
                  </c:pt>
                  <c:pt idx="37">
                    <c:v>5.5999999999999999E-3</c:v>
                  </c:pt>
                  <c:pt idx="38">
                    <c:v>5.0000000000000001E-4</c:v>
                  </c:pt>
                  <c:pt idx="39">
                    <c:v>1.9E-3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0.02</c:v>
                  </c:pt>
                  <c:pt idx="43">
                    <c:v>3.5999999999999999E-3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5.3E-3</c:v>
                  </c:pt>
                  <c:pt idx="34">
                    <c:v>5.0000000000000001E-3</c:v>
                  </c:pt>
                  <c:pt idx="35">
                    <c:v>3.5999999999999999E-3</c:v>
                  </c:pt>
                  <c:pt idx="36">
                    <c:v>5.0000000000000001E-4</c:v>
                  </c:pt>
                  <c:pt idx="37">
                    <c:v>5.5999999999999999E-3</c:v>
                  </c:pt>
                  <c:pt idx="38">
                    <c:v>5.0000000000000001E-4</c:v>
                  </c:pt>
                  <c:pt idx="39">
                    <c:v>1.9E-3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0.02</c:v>
                  </c:pt>
                  <c:pt idx="43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-4417</c:v>
                </c:pt>
                <c:pt idx="1">
                  <c:v>-4216.5</c:v>
                </c:pt>
                <c:pt idx="2">
                  <c:v>-4201.5</c:v>
                </c:pt>
                <c:pt idx="3">
                  <c:v>-3694</c:v>
                </c:pt>
                <c:pt idx="4">
                  <c:v>-3692</c:v>
                </c:pt>
                <c:pt idx="5">
                  <c:v>-3666</c:v>
                </c:pt>
                <c:pt idx="6">
                  <c:v>-3433.5</c:v>
                </c:pt>
                <c:pt idx="7">
                  <c:v>-3407.5</c:v>
                </c:pt>
                <c:pt idx="8">
                  <c:v>-7.5</c:v>
                </c:pt>
                <c:pt idx="9">
                  <c:v>-5.5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9.5</c:v>
                </c:pt>
                <c:pt idx="14">
                  <c:v>3806</c:v>
                </c:pt>
                <c:pt idx="15">
                  <c:v>7059.5</c:v>
                </c:pt>
                <c:pt idx="16">
                  <c:v>9056</c:v>
                </c:pt>
                <c:pt idx="17">
                  <c:v>9519</c:v>
                </c:pt>
                <c:pt idx="18">
                  <c:v>9547</c:v>
                </c:pt>
                <c:pt idx="19">
                  <c:v>9783</c:v>
                </c:pt>
                <c:pt idx="20">
                  <c:v>9783</c:v>
                </c:pt>
                <c:pt idx="21">
                  <c:v>9783</c:v>
                </c:pt>
                <c:pt idx="22">
                  <c:v>9783</c:v>
                </c:pt>
                <c:pt idx="23">
                  <c:v>9837</c:v>
                </c:pt>
                <c:pt idx="24">
                  <c:v>9985</c:v>
                </c:pt>
                <c:pt idx="25">
                  <c:v>10041.5</c:v>
                </c:pt>
                <c:pt idx="26">
                  <c:v>10045</c:v>
                </c:pt>
                <c:pt idx="27">
                  <c:v>10050.5</c:v>
                </c:pt>
                <c:pt idx="28">
                  <c:v>10069.5</c:v>
                </c:pt>
                <c:pt idx="29">
                  <c:v>10244</c:v>
                </c:pt>
                <c:pt idx="30">
                  <c:v>10539.5</c:v>
                </c:pt>
                <c:pt idx="31">
                  <c:v>10607</c:v>
                </c:pt>
                <c:pt idx="32">
                  <c:v>10787</c:v>
                </c:pt>
                <c:pt idx="33">
                  <c:v>11017.5</c:v>
                </c:pt>
                <c:pt idx="34">
                  <c:v>11049</c:v>
                </c:pt>
                <c:pt idx="35">
                  <c:v>11229.5</c:v>
                </c:pt>
                <c:pt idx="36">
                  <c:v>11763</c:v>
                </c:pt>
                <c:pt idx="37">
                  <c:v>11536</c:v>
                </c:pt>
                <c:pt idx="38">
                  <c:v>11999</c:v>
                </c:pt>
                <c:pt idx="39">
                  <c:v>11999</c:v>
                </c:pt>
                <c:pt idx="40">
                  <c:v>12017.5</c:v>
                </c:pt>
                <c:pt idx="41">
                  <c:v>12737</c:v>
                </c:pt>
                <c:pt idx="42">
                  <c:v>12969.5</c:v>
                </c:pt>
                <c:pt idx="43">
                  <c:v>12997.5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74-496D-BE29-E980F44815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5.3E-3</c:v>
                  </c:pt>
                  <c:pt idx="34">
                    <c:v>5.0000000000000001E-3</c:v>
                  </c:pt>
                  <c:pt idx="35">
                    <c:v>3.5999999999999999E-3</c:v>
                  </c:pt>
                  <c:pt idx="36">
                    <c:v>5.0000000000000001E-4</c:v>
                  </c:pt>
                  <c:pt idx="37">
                    <c:v>5.5999999999999999E-3</c:v>
                  </c:pt>
                  <c:pt idx="38">
                    <c:v>5.0000000000000001E-4</c:v>
                  </c:pt>
                  <c:pt idx="39">
                    <c:v>1.9E-3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0.02</c:v>
                  </c:pt>
                  <c:pt idx="43">
                    <c:v>3.5999999999999999E-3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5.3E-3</c:v>
                  </c:pt>
                  <c:pt idx="34">
                    <c:v>5.0000000000000001E-3</c:v>
                  </c:pt>
                  <c:pt idx="35">
                    <c:v>3.5999999999999999E-3</c:v>
                  </c:pt>
                  <c:pt idx="36">
                    <c:v>5.0000000000000001E-4</c:v>
                  </c:pt>
                  <c:pt idx="37">
                    <c:v>5.5999999999999999E-3</c:v>
                  </c:pt>
                  <c:pt idx="38">
                    <c:v>5.0000000000000001E-4</c:v>
                  </c:pt>
                  <c:pt idx="39">
                    <c:v>1.9E-3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0.02</c:v>
                  </c:pt>
                  <c:pt idx="43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-4417</c:v>
                </c:pt>
                <c:pt idx="1">
                  <c:v>-4216.5</c:v>
                </c:pt>
                <c:pt idx="2">
                  <c:v>-4201.5</c:v>
                </c:pt>
                <c:pt idx="3">
                  <c:v>-3694</c:v>
                </c:pt>
                <c:pt idx="4">
                  <c:v>-3692</c:v>
                </c:pt>
                <c:pt idx="5">
                  <c:v>-3666</c:v>
                </c:pt>
                <c:pt idx="6">
                  <c:v>-3433.5</c:v>
                </c:pt>
                <c:pt idx="7">
                  <c:v>-3407.5</c:v>
                </c:pt>
                <c:pt idx="8">
                  <c:v>-7.5</c:v>
                </c:pt>
                <c:pt idx="9">
                  <c:v>-5.5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9.5</c:v>
                </c:pt>
                <c:pt idx="14">
                  <c:v>3806</c:v>
                </c:pt>
                <c:pt idx="15">
                  <c:v>7059.5</c:v>
                </c:pt>
                <c:pt idx="16">
                  <c:v>9056</c:v>
                </c:pt>
                <c:pt idx="17">
                  <c:v>9519</c:v>
                </c:pt>
                <c:pt idx="18">
                  <c:v>9547</c:v>
                </c:pt>
                <c:pt idx="19">
                  <c:v>9783</c:v>
                </c:pt>
                <c:pt idx="20">
                  <c:v>9783</c:v>
                </c:pt>
                <c:pt idx="21">
                  <c:v>9783</c:v>
                </c:pt>
                <c:pt idx="22">
                  <c:v>9783</c:v>
                </c:pt>
                <c:pt idx="23">
                  <c:v>9837</c:v>
                </c:pt>
                <c:pt idx="24">
                  <c:v>9985</c:v>
                </c:pt>
                <c:pt idx="25">
                  <c:v>10041.5</c:v>
                </c:pt>
                <c:pt idx="26">
                  <c:v>10045</c:v>
                </c:pt>
                <c:pt idx="27">
                  <c:v>10050.5</c:v>
                </c:pt>
                <c:pt idx="28">
                  <c:v>10069.5</c:v>
                </c:pt>
                <c:pt idx="29">
                  <c:v>10244</c:v>
                </c:pt>
                <c:pt idx="30">
                  <c:v>10539.5</c:v>
                </c:pt>
                <c:pt idx="31">
                  <c:v>10607</c:v>
                </c:pt>
                <c:pt idx="32">
                  <c:v>10787</c:v>
                </c:pt>
                <c:pt idx="33">
                  <c:v>11017.5</c:v>
                </c:pt>
                <c:pt idx="34">
                  <c:v>11049</c:v>
                </c:pt>
                <c:pt idx="35">
                  <c:v>11229.5</c:v>
                </c:pt>
                <c:pt idx="36">
                  <c:v>11763</c:v>
                </c:pt>
                <c:pt idx="37">
                  <c:v>11536</c:v>
                </c:pt>
                <c:pt idx="38">
                  <c:v>11999</c:v>
                </c:pt>
                <c:pt idx="39">
                  <c:v>11999</c:v>
                </c:pt>
                <c:pt idx="40">
                  <c:v>12017.5</c:v>
                </c:pt>
                <c:pt idx="41">
                  <c:v>12737</c:v>
                </c:pt>
                <c:pt idx="42">
                  <c:v>12969.5</c:v>
                </c:pt>
                <c:pt idx="43">
                  <c:v>12997.5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74-496D-BE29-E980F44815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5.3E-3</c:v>
                  </c:pt>
                  <c:pt idx="34">
                    <c:v>5.0000000000000001E-3</c:v>
                  </c:pt>
                  <c:pt idx="35">
                    <c:v>3.5999999999999999E-3</c:v>
                  </c:pt>
                  <c:pt idx="36">
                    <c:v>5.0000000000000001E-4</c:v>
                  </c:pt>
                  <c:pt idx="37">
                    <c:v>5.5999999999999999E-3</c:v>
                  </c:pt>
                  <c:pt idx="38">
                    <c:v>5.0000000000000001E-4</c:v>
                  </c:pt>
                  <c:pt idx="39">
                    <c:v>1.9E-3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0.02</c:v>
                  </c:pt>
                  <c:pt idx="43">
                    <c:v>3.5999999999999999E-3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5.3E-3</c:v>
                  </c:pt>
                  <c:pt idx="34">
                    <c:v>5.0000000000000001E-3</c:v>
                  </c:pt>
                  <c:pt idx="35">
                    <c:v>3.5999999999999999E-3</c:v>
                  </c:pt>
                  <c:pt idx="36">
                    <c:v>5.0000000000000001E-4</c:v>
                  </c:pt>
                  <c:pt idx="37">
                    <c:v>5.5999999999999999E-3</c:v>
                  </c:pt>
                  <c:pt idx="38">
                    <c:v>5.0000000000000001E-4</c:v>
                  </c:pt>
                  <c:pt idx="39">
                    <c:v>1.9E-3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0.02</c:v>
                  </c:pt>
                  <c:pt idx="43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-4417</c:v>
                </c:pt>
                <c:pt idx="1">
                  <c:v>-4216.5</c:v>
                </c:pt>
                <c:pt idx="2">
                  <c:v>-4201.5</c:v>
                </c:pt>
                <c:pt idx="3">
                  <c:v>-3694</c:v>
                </c:pt>
                <c:pt idx="4">
                  <c:v>-3692</c:v>
                </c:pt>
                <c:pt idx="5">
                  <c:v>-3666</c:v>
                </c:pt>
                <c:pt idx="6">
                  <c:v>-3433.5</c:v>
                </c:pt>
                <c:pt idx="7">
                  <c:v>-3407.5</c:v>
                </c:pt>
                <c:pt idx="8">
                  <c:v>-7.5</c:v>
                </c:pt>
                <c:pt idx="9">
                  <c:v>-5.5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9.5</c:v>
                </c:pt>
                <c:pt idx="14">
                  <c:v>3806</c:v>
                </c:pt>
                <c:pt idx="15">
                  <c:v>7059.5</c:v>
                </c:pt>
                <c:pt idx="16">
                  <c:v>9056</c:v>
                </c:pt>
                <c:pt idx="17">
                  <c:v>9519</c:v>
                </c:pt>
                <c:pt idx="18">
                  <c:v>9547</c:v>
                </c:pt>
                <c:pt idx="19">
                  <c:v>9783</c:v>
                </c:pt>
                <c:pt idx="20">
                  <c:v>9783</c:v>
                </c:pt>
                <c:pt idx="21">
                  <c:v>9783</c:v>
                </c:pt>
                <c:pt idx="22">
                  <c:v>9783</c:v>
                </c:pt>
                <c:pt idx="23">
                  <c:v>9837</c:v>
                </c:pt>
                <c:pt idx="24">
                  <c:v>9985</c:v>
                </c:pt>
                <c:pt idx="25">
                  <c:v>10041.5</c:v>
                </c:pt>
                <c:pt idx="26">
                  <c:v>10045</c:v>
                </c:pt>
                <c:pt idx="27">
                  <c:v>10050.5</c:v>
                </c:pt>
                <c:pt idx="28">
                  <c:v>10069.5</c:v>
                </c:pt>
                <c:pt idx="29">
                  <c:v>10244</c:v>
                </c:pt>
                <c:pt idx="30">
                  <c:v>10539.5</c:v>
                </c:pt>
                <c:pt idx="31">
                  <c:v>10607</c:v>
                </c:pt>
                <c:pt idx="32">
                  <c:v>10787</c:v>
                </c:pt>
                <c:pt idx="33">
                  <c:v>11017.5</c:v>
                </c:pt>
                <c:pt idx="34">
                  <c:v>11049</c:v>
                </c:pt>
                <c:pt idx="35">
                  <c:v>11229.5</c:v>
                </c:pt>
                <c:pt idx="36">
                  <c:v>11763</c:v>
                </c:pt>
                <c:pt idx="37">
                  <c:v>11536</c:v>
                </c:pt>
                <c:pt idx="38">
                  <c:v>11999</c:v>
                </c:pt>
                <c:pt idx="39">
                  <c:v>11999</c:v>
                </c:pt>
                <c:pt idx="40">
                  <c:v>12017.5</c:v>
                </c:pt>
                <c:pt idx="41">
                  <c:v>12737</c:v>
                </c:pt>
                <c:pt idx="42">
                  <c:v>12969.5</c:v>
                </c:pt>
                <c:pt idx="43">
                  <c:v>12997.5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74-496D-BE29-E980F44815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-4417</c:v>
                </c:pt>
                <c:pt idx="1">
                  <c:v>-4216.5</c:v>
                </c:pt>
                <c:pt idx="2">
                  <c:v>-4201.5</c:v>
                </c:pt>
                <c:pt idx="3">
                  <c:v>-3694</c:v>
                </c:pt>
                <c:pt idx="4">
                  <c:v>-3692</c:v>
                </c:pt>
                <c:pt idx="5">
                  <c:v>-3666</c:v>
                </c:pt>
                <c:pt idx="6">
                  <c:v>-3433.5</c:v>
                </c:pt>
                <c:pt idx="7">
                  <c:v>-3407.5</c:v>
                </c:pt>
                <c:pt idx="8">
                  <c:v>-7.5</c:v>
                </c:pt>
                <c:pt idx="9">
                  <c:v>-5.5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9.5</c:v>
                </c:pt>
                <c:pt idx="14">
                  <c:v>3806</c:v>
                </c:pt>
                <c:pt idx="15">
                  <c:v>7059.5</c:v>
                </c:pt>
                <c:pt idx="16">
                  <c:v>9056</c:v>
                </c:pt>
                <c:pt idx="17">
                  <c:v>9519</c:v>
                </c:pt>
                <c:pt idx="18">
                  <c:v>9547</c:v>
                </c:pt>
                <c:pt idx="19">
                  <c:v>9783</c:v>
                </c:pt>
                <c:pt idx="20">
                  <c:v>9783</c:v>
                </c:pt>
                <c:pt idx="21">
                  <c:v>9783</c:v>
                </c:pt>
                <c:pt idx="22">
                  <c:v>9783</c:v>
                </c:pt>
                <c:pt idx="23">
                  <c:v>9837</c:v>
                </c:pt>
                <c:pt idx="24">
                  <c:v>9985</c:v>
                </c:pt>
                <c:pt idx="25">
                  <c:v>10041.5</c:v>
                </c:pt>
                <c:pt idx="26">
                  <c:v>10045</c:v>
                </c:pt>
                <c:pt idx="27">
                  <c:v>10050.5</c:v>
                </c:pt>
                <c:pt idx="28">
                  <c:v>10069.5</c:v>
                </c:pt>
                <c:pt idx="29">
                  <c:v>10244</c:v>
                </c:pt>
                <c:pt idx="30">
                  <c:v>10539.5</c:v>
                </c:pt>
                <c:pt idx="31">
                  <c:v>10607</c:v>
                </c:pt>
                <c:pt idx="32">
                  <c:v>10787</c:v>
                </c:pt>
                <c:pt idx="33">
                  <c:v>11017.5</c:v>
                </c:pt>
                <c:pt idx="34">
                  <c:v>11049</c:v>
                </c:pt>
                <c:pt idx="35">
                  <c:v>11229.5</c:v>
                </c:pt>
                <c:pt idx="36">
                  <c:v>11763</c:v>
                </c:pt>
                <c:pt idx="37">
                  <c:v>11536</c:v>
                </c:pt>
                <c:pt idx="38">
                  <c:v>11999</c:v>
                </c:pt>
                <c:pt idx="39">
                  <c:v>11999</c:v>
                </c:pt>
                <c:pt idx="40">
                  <c:v>12017.5</c:v>
                </c:pt>
                <c:pt idx="41">
                  <c:v>12737</c:v>
                </c:pt>
                <c:pt idx="42">
                  <c:v>12969.5</c:v>
                </c:pt>
                <c:pt idx="43">
                  <c:v>12997.5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1.0207488426525503E-2</c:v>
                </c:pt>
                <c:pt idx="1">
                  <c:v>9.3127836978404155E-3</c:v>
                </c:pt>
                <c:pt idx="2">
                  <c:v>9.2458481819786865E-3</c:v>
                </c:pt>
                <c:pt idx="3">
                  <c:v>6.981196561990248E-3</c:v>
                </c:pt>
                <c:pt idx="4">
                  <c:v>6.9722718265420175E-3</c:v>
                </c:pt>
                <c:pt idx="5">
                  <c:v>6.8562502657150241E-3</c:v>
                </c:pt>
                <c:pt idx="6">
                  <c:v>5.8187497698582499E-3</c:v>
                </c:pt>
                <c:pt idx="7">
                  <c:v>5.7027282090312565E-3</c:v>
                </c:pt>
                <c:pt idx="8">
                  <c:v>-9.4693220529602582E-3</c:v>
                </c:pt>
                <c:pt idx="9">
                  <c:v>-9.4782467884084887E-3</c:v>
                </c:pt>
                <c:pt idx="10">
                  <c:v>-9.5027898108911227E-3</c:v>
                </c:pt>
                <c:pt idx="11">
                  <c:v>-9.5027898108911227E-3</c:v>
                </c:pt>
                <c:pt idx="12">
                  <c:v>-9.5295640172358143E-3</c:v>
                </c:pt>
                <c:pt idx="13">
                  <c:v>-9.5451823042702159E-3</c:v>
                </c:pt>
                <c:pt idx="14">
                  <c:v>-2.6486561368873389E-2</c:v>
                </c:pt>
                <c:pt idx="15">
                  <c:v>-4.1004874759282037E-2</c:v>
                </c:pt>
                <c:pt idx="16">
                  <c:v>-4.9913991920477935E-2</c:v>
                </c:pt>
                <c:pt idx="17">
                  <c:v>-5.1980068176743249E-2</c:v>
                </c:pt>
                <c:pt idx="18">
                  <c:v>-5.2105014473018477E-2</c:v>
                </c:pt>
                <c:pt idx="19">
                  <c:v>-5.3158133255909651E-2</c:v>
                </c:pt>
                <c:pt idx="20">
                  <c:v>-5.3158133255909651E-2</c:v>
                </c:pt>
                <c:pt idx="21">
                  <c:v>-5.3158133255909651E-2</c:v>
                </c:pt>
                <c:pt idx="22">
                  <c:v>-5.3158133255909651E-2</c:v>
                </c:pt>
                <c:pt idx="23">
                  <c:v>-5.3399101113011868E-2</c:v>
                </c:pt>
                <c:pt idx="24">
                  <c:v>-5.4059531536180913E-2</c:v>
                </c:pt>
                <c:pt idx="25">
                  <c:v>-5.4311655312593417E-2</c:v>
                </c:pt>
                <c:pt idx="26">
                  <c:v>-5.4327273599627822E-2</c:v>
                </c:pt>
                <c:pt idx="27">
                  <c:v>-5.4351816622110458E-2</c:v>
                </c:pt>
                <c:pt idx="28">
                  <c:v>-5.4436601608868644E-2</c:v>
                </c:pt>
                <c:pt idx="29">
                  <c:v>-5.5215284776726735E-2</c:v>
                </c:pt>
                <c:pt idx="30">
                  <c:v>-5.6533914439202762E-2</c:v>
                </c:pt>
                <c:pt idx="31">
                  <c:v>-5.6835124260580537E-2</c:v>
                </c:pt>
                <c:pt idx="32">
                  <c:v>-5.7638350450921264E-2</c:v>
                </c:pt>
                <c:pt idx="33">
                  <c:v>-5.8666926211329809E-2</c:v>
                </c:pt>
                <c:pt idx="34">
                  <c:v>-5.8807490794639435E-2</c:v>
                </c:pt>
                <c:pt idx="35">
                  <c:v>-5.9612948168842217E-2</c:v>
                </c:pt>
                <c:pt idx="36">
                  <c:v>-6.1993621349657649E-2</c:v>
                </c:pt>
                <c:pt idx="37">
                  <c:v>-6.0980663876283515E-2</c:v>
                </c:pt>
                <c:pt idx="38">
                  <c:v>-6.3046740132548823E-2</c:v>
                </c:pt>
                <c:pt idx="39">
                  <c:v>-6.3046740132548823E-2</c:v>
                </c:pt>
                <c:pt idx="40">
                  <c:v>-6.3129293935444961E-2</c:v>
                </c:pt>
                <c:pt idx="41">
                  <c:v>-6.6339967512945811E-2</c:v>
                </c:pt>
                <c:pt idx="42">
                  <c:v>-6.737746800880258E-2</c:v>
                </c:pt>
                <c:pt idx="43">
                  <c:v>-6.7502414305077807E-2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74-496D-BE29-E980F4481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839048"/>
        <c:axId val="1"/>
      </c:scatterChart>
      <c:valAx>
        <c:axId val="761839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126762635683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4954792043399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39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59874319507529"/>
          <c:y val="0.92000129214617399"/>
          <c:w val="0.7558777937567929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19050</xdr:rowOff>
    </xdr:from>
    <xdr:to>
      <xdr:col>15</xdr:col>
      <xdr:colOff>257175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F157E7A-847A-E600-8414-34E729910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93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www.bav-astro.de/sfs/BAVM_link.php?BAVMnr=212" TargetMode="External"/><Relationship Id="rId26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464" TargetMode="External"/><Relationship Id="rId21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var.astro.cz/oejv/issues/oejv0094.pdf" TargetMode="External"/><Relationship Id="rId17" Type="http://schemas.openxmlformats.org/officeDocument/2006/relationships/hyperlink" Target="http://www.bav-astro.de/sfs/BAVM_link.php?BAVMnr=212" TargetMode="External"/><Relationship Id="rId25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464" TargetMode="External"/><Relationship Id="rId16" Type="http://schemas.openxmlformats.org/officeDocument/2006/relationships/hyperlink" Target="http://www.bav-astro.de/sfs/BAVM_link.php?BAVMnr=212" TargetMode="External"/><Relationship Id="rId20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konkoly.hu/cgi-bin/IBVS?464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var.astro.cz/oejv/issues/oejv0094.pdf" TargetMode="External"/><Relationship Id="rId24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konkoly.hu/cgi-bin/IBVS?464" TargetMode="External"/><Relationship Id="rId15" Type="http://schemas.openxmlformats.org/officeDocument/2006/relationships/hyperlink" Target="http://www.konkoly.hu/cgi-bin/IBVS?5929" TargetMode="External"/><Relationship Id="rId23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var.astro.cz/oejv/issues/oejv0094.pdf" TargetMode="External"/><Relationship Id="rId19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konkoly.hu/cgi-bin/IBVS?464" TargetMode="External"/><Relationship Id="rId9" Type="http://schemas.openxmlformats.org/officeDocument/2006/relationships/hyperlink" Target="http://www.bav-astro.de/sfs/BAVM_link.php?BAVMnr=193" TargetMode="External"/><Relationship Id="rId14" Type="http://schemas.openxmlformats.org/officeDocument/2006/relationships/hyperlink" Target="http://www.bav-astro.de/sfs/BAVM_link.php?BAVMnr=203" TargetMode="External"/><Relationship Id="rId22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26</v>
      </c>
      <c r="B2" s="49" t="s">
        <v>34</v>
      </c>
    </row>
    <row r="4" spans="1:6" ht="14.25" thickTop="1" thickBot="1" x14ac:dyDescent="0.25">
      <c r="A4" s="7" t="s">
        <v>2</v>
      </c>
      <c r="C4" s="3">
        <v>40380.549200000001</v>
      </c>
      <c r="D4" s="4">
        <v>1.4621238999999999</v>
      </c>
    </row>
    <row r="5" spans="1:6" ht="13.5" thickTop="1" x14ac:dyDescent="0.2">
      <c r="A5" s="12" t="s">
        <v>37</v>
      </c>
      <c r="B5" s="50"/>
      <c r="C5" s="13">
        <v>-9.5</v>
      </c>
      <c r="D5" s="10" t="s">
        <v>38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40380.549200000001</v>
      </c>
    </row>
    <row r="8" spans="1:6" x14ac:dyDescent="0.2">
      <c r="A8" t="s">
        <v>5</v>
      </c>
      <c r="C8">
        <f>+D4</f>
        <v>1.4621238999999999</v>
      </c>
    </row>
    <row r="9" spans="1:6" x14ac:dyDescent="0.2">
      <c r="A9" s="26" t="s">
        <v>42</v>
      </c>
      <c r="B9" s="27">
        <v>21</v>
      </c>
      <c r="C9" s="15" t="str">
        <f>"F"&amp;B9</f>
        <v>F21</v>
      </c>
      <c r="D9" s="16" t="str">
        <f>"G"&amp;B9</f>
        <v>G21</v>
      </c>
    </row>
    <row r="10" spans="1:6" ht="13.5" thickBot="1" x14ac:dyDescent="0.25">
      <c r="A10" s="10"/>
      <c r="B10" s="50"/>
      <c r="C10" s="6" t="s">
        <v>22</v>
      </c>
      <c r="D10" s="6" t="s">
        <v>23</v>
      </c>
      <c r="E10" s="10"/>
    </row>
    <row r="11" spans="1:6" x14ac:dyDescent="0.2">
      <c r="A11" s="10" t="s">
        <v>18</v>
      </c>
      <c r="B11" s="50"/>
      <c r="C11" s="14">
        <f ca="1">INTERCEPT(INDIRECT($D$9):G989,INDIRECT($C$9):F989)</f>
        <v>-9.5027898108911227E-3</v>
      </c>
      <c r="D11" s="5"/>
      <c r="E11" s="10"/>
    </row>
    <row r="12" spans="1:6" x14ac:dyDescent="0.2">
      <c r="A12" s="10" t="s">
        <v>19</v>
      </c>
      <c r="B12" s="50"/>
      <c r="C12" s="14">
        <f ca="1">SLOPE(INDIRECT($D$9):G989,INDIRECT($C$9):F989)</f>
        <v>-4.4623677241151517E-6</v>
      </c>
      <c r="D12" s="5"/>
      <c r="E12" s="10"/>
    </row>
    <row r="13" spans="1:6" x14ac:dyDescent="0.2">
      <c r="A13" s="10" t="s">
        <v>21</v>
      </c>
      <c r="B13" s="50"/>
      <c r="C13" s="5" t="s">
        <v>16</v>
      </c>
    </row>
    <row r="14" spans="1:6" x14ac:dyDescent="0.2">
      <c r="A14" s="10"/>
      <c r="B14" s="50"/>
      <c r="C14" s="10"/>
    </row>
    <row r="15" spans="1:6" x14ac:dyDescent="0.2">
      <c r="A15" s="17" t="s">
        <v>20</v>
      </c>
      <c r="B15" s="50"/>
      <c r="C15" s="18">
        <f ca="1">(C7+C11)+(C8+C12)*INT(MAX(F21:F3530))</f>
        <v>59383.706028116874</v>
      </c>
      <c r="E15" s="19" t="s">
        <v>48</v>
      </c>
      <c r="F15" s="13">
        <v>1</v>
      </c>
    </row>
    <row r="16" spans="1:6" x14ac:dyDescent="0.2">
      <c r="A16" s="21" t="s">
        <v>6</v>
      </c>
      <c r="B16" s="50"/>
      <c r="C16" s="22">
        <f ca="1">+C8+C12</f>
        <v>1.4621194376322757</v>
      </c>
      <c r="E16" s="19" t="s">
        <v>39</v>
      </c>
      <c r="F16" s="20">
        <f ca="1">NOW()+15018.5+$C$5/24</f>
        <v>59957.728944212962</v>
      </c>
    </row>
    <row r="17" spans="1:17" ht="13.5" thickBot="1" x14ac:dyDescent="0.25">
      <c r="A17" s="19" t="s">
        <v>36</v>
      </c>
      <c r="B17" s="50"/>
      <c r="C17" s="10">
        <f>COUNT(C21:C2188)</f>
        <v>44</v>
      </c>
      <c r="E17" s="19" t="s">
        <v>49</v>
      </c>
      <c r="F17" s="20">
        <f ca="1">ROUND(2*(F16-$C$7)/$C$8,0)/2+F15</f>
        <v>13390.5</v>
      </c>
    </row>
    <row r="18" spans="1:17" ht="14.25" thickTop="1" thickBot="1" x14ac:dyDescent="0.25">
      <c r="A18" s="21" t="s">
        <v>7</v>
      </c>
      <c r="B18" s="50"/>
      <c r="C18" s="24">
        <f ca="1">+C15</f>
        <v>59383.706028116874</v>
      </c>
      <c r="D18" s="25">
        <f ca="1">+C16</f>
        <v>1.4621194376322757</v>
      </c>
      <c r="E18" s="19" t="s">
        <v>40</v>
      </c>
      <c r="F18" s="16">
        <f ca="1">ROUND(2*(F16-$C$15)/$C$16,0)/2+F15</f>
        <v>393.5</v>
      </c>
    </row>
    <row r="19" spans="1:17" ht="13.5" thickTop="1" x14ac:dyDescent="0.2">
      <c r="E19" s="19" t="s">
        <v>41</v>
      </c>
      <c r="F19" s="23">
        <f ca="1">+$C$15+$C$16*F18-15018.5-$C$5/24</f>
        <v>44940.945860158514</v>
      </c>
    </row>
    <row r="20" spans="1:17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59</v>
      </c>
      <c r="I20" s="9" t="s">
        <v>62</v>
      </c>
      <c r="J20" s="9" t="s">
        <v>56</v>
      </c>
      <c r="K20" s="9" t="s">
        <v>54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</row>
    <row r="21" spans="1:17" x14ac:dyDescent="0.2">
      <c r="A21" s="48" t="s">
        <v>68</v>
      </c>
      <c r="B21" s="51" t="s">
        <v>200</v>
      </c>
      <c r="C21" s="48">
        <v>33922.33</v>
      </c>
      <c r="D21" s="48" t="s">
        <v>62</v>
      </c>
      <c r="E21">
        <f t="shared" ref="E21:E56" si="0">+(C21-C$7)/C$8</f>
        <v>-4417.0122655132027</v>
      </c>
      <c r="F21">
        <f t="shared" ref="F21:F61" si="1">ROUND(2*E21,0)/2</f>
        <v>-4417</v>
      </c>
      <c r="G21">
        <f t="shared" ref="G21:G56" si="2">+C21-(C$7+F21*C$8)</f>
        <v>-1.7933700000867248E-2</v>
      </c>
      <c r="I21">
        <f t="shared" ref="I21:I28" si="3">+G21</f>
        <v>-1.7933700000867248E-2</v>
      </c>
      <c r="O21">
        <f t="shared" ref="O21:O56" ca="1" si="4">+C$11+C$12*F21</f>
        <v>1.0207488426525503E-2</v>
      </c>
      <c r="Q21" s="2">
        <f t="shared" ref="Q21:Q56" si="5">+C21-15018.5</f>
        <v>18903.830000000002</v>
      </c>
    </row>
    <row r="22" spans="1:17" x14ac:dyDescent="0.2">
      <c r="A22" s="48" t="s">
        <v>68</v>
      </c>
      <c r="B22" s="51" t="s">
        <v>44</v>
      </c>
      <c r="C22" s="48">
        <v>34215.516000000003</v>
      </c>
      <c r="D22" s="48" t="s">
        <v>62</v>
      </c>
      <c r="E22">
        <f t="shared" si="0"/>
        <v>-4216.4916393200319</v>
      </c>
      <c r="F22">
        <f t="shared" si="1"/>
        <v>-4216.5</v>
      </c>
      <c r="G22">
        <f t="shared" si="2"/>
        <v>1.222435000090627E-2</v>
      </c>
      <c r="I22">
        <f t="shared" si="3"/>
        <v>1.222435000090627E-2</v>
      </c>
      <c r="O22">
        <f t="shared" ca="1" si="4"/>
        <v>9.3127836978404155E-3</v>
      </c>
      <c r="Q22" s="2">
        <f t="shared" si="5"/>
        <v>19197.016000000003</v>
      </c>
    </row>
    <row r="23" spans="1:17" x14ac:dyDescent="0.2">
      <c r="A23" s="48" t="s">
        <v>68</v>
      </c>
      <c r="B23" s="51" t="s">
        <v>44</v>
      </c>
      <c r="C23" s="48">
        <v>34237.423999999999</v>
      </c>
      <c r="D23" s="48" t="s">
        <v>62</v>
      </c>
      <c r="E23">
        <f t="shared" si="0"/>
        <v>-4201.5079570206071</v>
      </c>
      <c r="F23">
        <f t="shared" si="1"/>
        <v>-4201.5</v>
      </c>
      <c r="G23">
        <f t="shared" si="2"/>
        <v>-1.1634150003374089E-2</v>
      </c>
      <c r="I23">
        <f t="shared" si="3"/>
        <v>-1.1634150003374089E-2</v>
      </c>
      <c r="O23">
        <f t="shared" ca="1" si="4"/>
        <v>9.2458481819786865E-3</v>
      </c>
      <c r="Q23" s="2">
        <f t="shared" si="5"/>
        <v>19218.923999999999</v>
      </c>
    </row>
    <row r="24" spans="1:17" x14ac:dyDescent="0.2">
      <c r="A24" s="48" t="s">
        <v>68</v>
      </c>
      <c r="B24" s="51" t="s">
        <v>200</v>
      </c>
      <c r="C24" s="48">
        <v>34979.485999999997</v>
      </c>
      <c r="D24" s="48" t="s">
        <v>62</v>
      </c>
      <c r="E24">
        <f t="shared" si="0"/>
        <v>-3693.9846205920062</v>
      </c>
      <c r="F24">
        <f t="shared" si="1"/>
        <v>-3694</v>
      </c>
      <c r="G24">
        <f t="shared" si="2"/>
        <v>2.2486599998956081E-2</v>
      </c>
      <c r="I24">
        <f t="shared" si="3"/>
        <v>2.2486599998956081E-2</v>
      </c>
      <c r="O24">
        <f t="shared" ca="1" si="4"/>
        <v>6.981196561990248E-3</v>
      </c>
      <c r="Q24" s="2">
        <f t="shared" si="5"/>
        <v>19960.985999999997</v>
      </c>
    </row>
    <row r="25" spans="1:17" x14ac:dyDescent="0.2">
      <c r="A25" s="48" t="s">
        <v>68</v>
      </c>
      <c r="B25" s="51" t="s">
        <v>200</v>
      </c>
      <c r="C25" s="48">
        <v>34982.370000000003</v>
      </c>
      <c r="D25" s="48" t="s">
        <v>62</v>
      </c>
      <c r="E25">
        <f t="shared" si="0"/>
        <v>-3692.0121475341448</v>
      </c>
      <c r="F25">
        <f t="shared" si="1"/>
        <v>-3692</v>
      </c>
      <c r="G25">
        <f t="shared" si="2"/>
        <v>-1.7761199997039512E-2</v>
      </c>
      <c r="I25">
        <f t="shared" si="3"/>
        <v>-1.7761199997039512E-2</v>
      </c>
      <c r="O25">
        <f t="shared" ca="1" si="4"/>
        <v>6.9722718265420175E-3</v>
      </c>
      <c r="Q25" s="2">
        <f t="shared" si="5"/>
        <v>19963.870000000003</v>
      </c>
    </row>
    <row r="26" spans="1:17" x14ac:dyDescent="0.2">
      <c r="A26" s="48" t="s">
        <v>68</v>
      </c>
      <c r="B26" s="51" t="s">
        <v>200</v>
      </c>
      <c r="C26" s="48">
        <v>35020.42</v>
      </c>
      <c r="D26" s="48" t="s">
        <v>62</v>
      </c>
      <c r="E26">
        <f t="shared" si="0"/>
        <v>-3665.988361177875</v>
      </c>
      <c r="F26">
        <f t="shared" si="1"/>
        <v>-3666</v>
      </c>
      <c r="G26">
        <f t="shared" si="2"/>
        <v>1.7017399994074367E-2</v>
      </c>
      <c r="I26">
        <f t="shared" si="3"/>
        <v>1.7017399994074367E-2</v>
      </c>
      <c r="O26">
        <f t="shared" ca="1" si="4"/>
        <v>6.8562502657150241E-3</v>
      </c>
      <c r="Q26" s="2">
        <f t="shared" si="5"/>
        <v>20001.919999999998</v>
      </c>
    </row>
    <row r="27" spans="1:17" x14ac:dyDescent="0.2">
      <c r="A27" s="48" t="s">
        <v>68</v>
      </c>
      <c r="B27" s="51" t="s">
        <v>44</v>
      </c>
      <c r="C27" s="48">
        <v>35360.377999999997</v>
      </c>
      <c r="D27" s="48" t="s">
        <v>62</v>
      </c>
      <c r="E27">
        <f t="shared" si="0"/>
        <v>-3433.478653895203</v>
      </c>
      <c r="F27">
        <f t="shared" si="1"/>
        <v>-3433.5</v>
      </c>
      <c r="G27">
        <f t="shared" si="2"/>
        <v>3.121064999140799E-2</v>
      </c>
      <c r="I27">
        <f t="shared" si="3"/>
        <v>3.121064999140799E-2</v>
      </c>
      <c r="O27">
        <f t="shared" ca="1" si="4"/>
        <v>5.8187497698582499E-3</v>
      </c>
      <c r="Q27" s="2">
        <f t="shared" si="5"/>
        <v>20341.877999999997</v>
      </c>
    </row>
    <row r="28" spans="1:17" x14ac:dyDescent="0.2">
      <c r="A28" s="48" t="s">
        <v>68</v>
      </c>
      <c r="B28" s="51" t="s">
        <v>44</v>
      </c>
      <c r="C28" s="48">
        <v>35398.357000000004</v>
      </c>
      <c r="D28" s="48" t="s">
        <v>62</v>
      </c>
      <c r="E28">
        <f t="shared" si="0"/>
        <v>-3407.5034270351493</v>
      </c>
      <c r="F28">
        <f t="shared" si="1"/>
        <v>-3407.5</v>
      </c>
      <c r="G28">
        <f t="shared" si="2"/>
        <v>-5.0107499992009252E-3</v>
      </c>
      <c r="I28">
        <f t="shared" si="3"/>
        <v>-5.0107499992009252E-3</v>
      </c>
      <c r="O28">
        <f t="shared" ca="1" si="4"/>
        <v>5.7027282090312565E-3</v>
      </c>
      <c r="Q28" s="2">
        <f t="shared" si="5"/>
        <v>20379.857000000004</v>
      </c>
    </row>
    <row r="29" spans="1:17" x14ac:dyDescent="0.2">
      <c r="A29" s="48" t="s">
        <v>201</v>
      </c>
      <c r="B29" s="51" t="s">
        <v>200</v>
      </c>
      <c r="C29" s="48">
        <v>40369.569499999998</v>
      </c>
      <c r="D29" s="48" t="s">
        <v>62</v>
      </c>
      <c r="E29">
        <f t="shared" si="0"/>
        <v>-7.5094183194758699</v>
      </c>
      <c r="F29">
        <f t="shared" si="1"/>
        <v>-7.5</v>
      </c>
      <c r="G29">
        <f t="shared" si="2"/>
        <v>-1.3770750003459398E-2</v>
      </c>
      <c r="H29">
        <f t="shared" ref="H29:H34" si="6">+G29</f>
        <v>-1.3770750003459398E-2</v>
      </c>
      <c r="O29">
        <f t="shared" ca="1" si="4"/>
        <v>-9.4693220529602582E-3</v>
      </c>
      <c r="Q29" s="2">
        <f t="shared" si="5"/>
        <v>25351.069499999998</v>
      </c>
    </row>
    <row r="30" spans="1:17" x14ac:dyDescent="0.2">
      <c r="A30" s="48" t="s">
        <v>201</v>
      </c>
      <c r="B30" s="51" t="s">
        <v>200</v>
      </c>
      <c r="C30" s="48">
        <v>40372.507899999997</v>
      </c>
      <c r="D30" s="48" t="s">
        <v>62</v>
      </c>
      <c r="E30">
        <f t="shared" si="0"/>
        <v>-5.499739112399717</v>
      </c>
      <c r="F30">
        <f t="shared" si="1"/>
        <v>-5.5</v>
      </c>
      <c r="G30">
        <f t="shared" si="2"/>
        <v>3.8144999416545033E-4</v>
      </c>
      <c r="H30">
        <f t="shared" si="6"/>
        <v>3.8144999416545033E-4</v>
      </c>
      <c r="O30">
        <f t="shared" ca="1" si="4"/>
        <v>-9.4782467884084887E-3</v>
      </c>
      <c r="Q30" s="2">
        <f t="shared" si="5"/>
        <v>25354.007899999997</v>
      </c>
    </row>
    <row r="31" spans="1:17" x14ac:dyDescent="0.2">
      <c r="A31" t="s">
        <v>14</v>
      </c>
      <c r="C31" s="11">
        <v>40380.549200000001</v>
      </c>
      <c r="D31" s="11" t="s">
        <v>16</v>
      </c>
      <c r="E31">
        <f t="shared" si="0"/>
        <v>0</v>
      </c>
      <c r="F31">
        <f t="shared" si="1"/>
        <v>0</v>
      </c>
      <c r="G31">
        <f t="shared" si="2"/>
        <v>0</v>
      </c>
      <c r="H31">
        <f t="shared" si="6"/>
        <v>0</v>
      </c>
      <c r="O31">
        <f t="shared" ca="1" si="4"/>
        <v>-9.5027898108911227E-3</v>
      </c>
      <c r="Q31" s="2">
        <f t="shared" si="5"/>
        <v>25362.049200000001</v>
      </c>
    </row>
    <row r="32" spans="1:17" x14ac:dyDescent="0.2">
      <c r="A32" s="48" t="s">
        <v>201</v>
      </c>
      <c r="B32" s="51" t="s">
        <v>44</v>
      </c>
      <c r="C32" s="48">
        <v>40380.5527</v>
      </c>
      <c r="D32" s="48" t="s">
        <v>62</v>
      </c>
      <c r="E32">
        <f t="shared" si="0"/>
        <v>2.3937779820807623E-3</v>
      </c>
      <c r="F32">
        <f t="shared" si="1"/>
        <v>0</v>
      </c>
      <c r="G32">
        <f t="shared" si="2"/>
        <v>3.4999999988940544E-3</v>
      </c>
      <c r="H32">
        <f t="shared" si="6"/>
        <v>3.4999999988940544E-3</v>
      </c>
      <c r="O32">
        <f t="shared" ca="1" si="4"/>
        <v>-9.5027898108911227E-3</v>
      </c>
      <c r="Q32" s="2">
        <f t="shared" si="5"/>
        <v>25362.0527</v>
      </c>
    </row>
    <row r="33" spans="1:30" x14ac:dyDescent="0.2">
      <c r="A33" s="48" t="s">
        <v>201</v>
      </c>
      <c r="B33" s="51" t="s">
        <v>44</v>
      </c>
      <c r="C33" s="48">
        <v>40389.311399999999</v>
      </c>
      <c r="D33" s="48" t="s">
        <v>62</v>
      </c>
      <c r="E33">
        <f t="shared" si="0"/>
        <v>5.9927889832027184</v>
      </c>
      <c r="F33">
        <f t="shared" si="1"/>
        <v>6</v>
      </c>
      <c r="G33">
        <f t="shared" si="2"/>
        <v>-1.0543399999733083E-2</v>
      </c>
      <c r="H33">
        <f t="shared" si="6"/>
        <v>-1.0543399999733083E-2</v>
      </c>
      <c r="O33">
        <f t="shared" ca="1" si="4"/>
        <v>-9.5295640172358143E-3</v>
      </c>
      <c r="Q33" s="2">
        <f t="shared" si="5"/>
        <v>25370.811399999999</v>
      </c>
    </row>
    <row r="34" spans="1:30" x14ac:dyDescent="0.2">
      <c r="A34" s="48" t="s">
        <v>201</v>
      </c>
      <c r="B34" s="51" t="s">
        <v>200</v>
      </c>
      <c r="C34" s="48">
        <v>40394.442799999997</v>
      </c>
      <c r="D34" s="48" t="s">
        <v>62</v>
      </c>
      <c r="E34">
        <f t="shared" si="0"/>
        <v>9.5023410806675042</v>
      </c>
      <c r="F34">
        <f t="shared" si="1"/>
        <v>9.5</v>
      </c>
      <c r="G34">
        <f t="shared" si="2"/>
        <v>3.4229499942739494E-3</v>
      </c>
      <c r="H34">
        <f t="shared" si="6"/>
        <v>3.4229499942739494E-3</v>
      </c>
      <c r="O34">
        <f t="shared" ca="1" si="4"/>
        <v>-9.5451823042702159E-3</v>
      </c>
      <c r="Q34" s="2">
        <f t="shared" si="5"/>
        <v>25375.942799999997</v>
      </c>
    </row>
    <row r="35" spans="1:30" x14ac:dyDescent="0.2">
      <c r="A35" t="s">
        <v>31</v>
      </c>
      <c r="C35" s="11">
        <v>45945.375099999997</v>
      </c>
      <c r="D35" s="11"/>
      <c r="E35">
        <f t="shared" si="0"/>
        <v>3805.9879193548486</v>
      </c>
      <c r="F35">
        <f t="shared" si="1"/>
        <v>3806</v>
      </c>
      <c r="G35">
        <f t="shared" si="2"/>
        <v>-1.7663400001765694E-2</v>
      </c>
      <c r="J35">
        <f>+G35</f>
        <v>-1.7663400001765694E-2</v>
      </c>
      <c r="O35">
        <f t="shared" ca="1" si="4"/>
        <v>-2.6486561368873389E-2</v>
      </c>
      <c r="Q35" s="2">
        <f t="shared" si="5"/>
        <v>30926.875099999997</v>
      </c>
      <c r="AA35">
        <v>7</v>
      </c>
      <c r="AB35" t="s">
        <v>30</v>
      </c>
      <c r="AD35" t="s">
        <v>32</v>
      </c>
    </row>
    <row r="36" spans="1:30" x14ac:dyDescent="0.2">
      <c r="A36" s="28" t="s">
        <v>35</v>
      </c>
      <c r="B36" s="32"/>
      <c r="C36" s="30">
        <v>50702.3652</v>
      </c>
      <c r="D36" s="30">
        <v>8.6E-3</v>
      </c>
      <c r="E36">
        <f t="shared" si="0"/>
        <v>7059.4673953418032</v>
      </c>
      <c r="F36">
        <f t="shared" si="1"/>
        <v>7059.5</v>
      </c>
      <c r="G36">
        <f t="shared" si="2"/>
        <v>-4.767205000098329E-2</v>
      </c>
      <c r="J36">
        <f>+G36</f>
        <v>-4.767205000098329E-2</v>
      </c>
      <c r="O36">
        <f t="shared" ca="1" si="4"/>
        <v>-4.1004874759282037E-2</v>
      </c>
      <c r="Q36" s="2">
        <f t="shared" si="5"/>
        <v>35683.8652</v>
      </c>
    </row>
    <row r="37" spans="1:30" x14ac:dyDescent="0.2">
      <c r="A37" s="28" t="s">
        <v>35</v>
      </c>
      <c r="B37" s="32"/>
      <c r="C37" s="30">
        <v>53621.490299999998</v>
      </c>
      <c r="D37" s="30">
        <v>2.8999999999999998E-3</v>
      </c>
      <c r="E37">
        <f t="shared" si="0"/>
        <v>9055.9637934924649</v>
      </c>
      <c r="F37">
        <f t="shared" si="1"/>
        <v>9056</v>
      </c>
      <c r="G37">
        <f t="shared" si="2"/>
        <v>-5.2938400003768038E-2</v>
      </c>
      <c r="J37">
        <f>+G37</f>
        <v>-5.2938400003768038E-2</v>
      </c>
      <c r="O37">
        <f t="shared" ca="1" si="4"/>
        <v>-4.9913991920477935E-2</v>
      </c>
      <c r="Q37" s="2">
        <f t="shared" si="5"/>
        <v>38602.990299999998</v>
      </c>
    </row>
    <row r="38" spans="1:30" x14ac:dyDescent="0.2">
      <c r="A38" s="48" t="s">
        <v>129</v>
      </c>
      <c r="B38" s="51" t="s">
        <v>44</v>
      </c>
      <c r="C38" s="48">
        <v>54298.457600000002</v>
      </c>
      <c r="D38" s="48" t="s">
        <v>62</v>
      </c>
      <c r="E38">
        <f t="shared" si="0"/>
        <v>9518.966484304101</v>
      </c>
      <c r="F38">
        <f t="shared" si="1"/>
        <v>9519</v>
      </c>
      <c r="G38">
        <f t="shared" si="2"/>
        <v>-4.900410000118427E-2</v>
      </c>
      <c r="K38">
        <f t="shared" ref="K38:K52" si="7">+G38</f>
        <v>-4.900410000118427E-2</v>
      </c>
      <c r="O38">
        <f t="shared" ca="1" si="4"/>
        <v>-5.1980068176743249E-2</v>
      </c>
      <c r="Q38" s="2">
        <f t="shared" si="5"/>
        <v>39279.957600000002</v>
      </c>
    </row>
    <row r="39" spans="1:30" x14ac:dyDescent="0.2">
      <c r="A39" s="48" t="s">
        <v>129</v>
      </c>
      <c r="B39" s="51" t="s">
        <v>44</v>
      </c>
      <c r="C39" s="48">
        <v>54339.394099999998</v>
      </c>
      <c r="D39" s="48" t="s">
        <v>62</v>
      </c>
      <c r="E39">
        <f t="shared" si="0"/>
        <v>9546.9644535596453</v>
      </c>
      <c r="F39">
        <f t="shared" si="1"/>
        <v>9547</v>
      </c>
      <c r="G39">
        <f t="shared" si="2"/>
        <v>-5.1973300003737677E-2</v>
      </c>
      <c r="K39">
        <f t="shared" si="7"/>
        <v>-5.1973300003737677E-2</v>
      </c>
      <c r="O39">
        <f t="shared" ca="1" si="4"/>
        <v>-5.2105014473018477E-2</v>
      </c>
      <c r="Q39" s="2">
        <f t="shared" si="5"/>
        <v>39320.894099999998</v>
      </c>
    </row>
    <row r="40" spans="1:30" x14ac:dyDescent="0.2">
      <c r="A40" s="30" t="s">
        <v>43</v>
      </c>
      <c r="B40" s="31" t="s">
        <v>44</v>
      </c>
      <c r="C40" s="30">
        <v>54684.448669999998</v>
      </c>
      <c r="D40" s="30">
        <v>8.0000000000000004E-4</v>
      </c>
      <c r="E40">
        <f t="shared" si="0"/>
        <v>9782.9598914291728</v>
      </c>
      <c r="F40">
        <f t="shared" si="1"/>
        <v>9783</v>
      </c>
      <c r="G40">
        <f t="shared" si="2"/>
        <v>-5.8643700001994148E-2</v>
      </c>
      <c r="K40">
        <f t="shared" si="7"/>
        <v>-5.8643700001994148E-2</v>
      </c>
      <c r="O40">
        <f t="shared" ca="1" si="4"/>
        <v>-5.3158133255909651E-2</v>
      </c>
      <c r="Q40" s="2">
        <f t="shared" si="5"/>
        <v>39665.948669999998</v>
      </c>
    </row>
    <row r="41" spans="1:30" x14ac:dyDescent="0.2">
      <c r="A41" s="30" t="s">
        <v>43</v>
      </c>
      <c r="B41" s="31" t="s">
        <v>44</v>
      </c>
      <c r="C41" s="30">
        <v>54684.451970000002</v>
      </c>
      <c r="D41" s="30">
        <v>4.0000000000000002E-4</v>
      </c>
      <c r="E41">
        <f t="shared" si="0"/>
        <v>9782.9621484198433</v>
      </c>
      <c r="F41">
        <f t="shared" si="1"/>
        <v>9783</v>
      </c>
      <c r="G41">
        <f t="shared" si="2"/>
        <v>-5.5343699998047668E-2</v>
      </c>
      <c r="K41">
        <f t="shared" si="7"/>
        <v>-5.5343699998047668E-2</v>
      </c>
      <c r="O41">
        <f t="shared" ca="1" si="4"/>
        <v>-5.3158133255909651E-2</v>
      </c>
      <c r="Q41" s="2">
        <f t="shared" si="5"/>
        <v>39665.951970000002</v>
      </c>
    </row>
    <row r="42" spans="1:30" x14ac:dyDescent="0.2">
      <c r="A42" s="30" t="s">
        <v>43</v>
      </c>
      <c r="B42" s="31" t="s">
        <v>44</v>
      </c>
      <c r="C42" s="30">
        <v>54684.451999999997</v>
      </c>
      <c r="D42" s="30">
        <v>5.0000000000000001E-4</v>
      </c>
      <c r="E42">
        <f t="shared" si="0"/>
        <v>9782.9621689379383</v>
      </c>
      <c r="F42">
        <f t="shared" si="1"/>
        <v>9783</v>
      </c>
      <c r="G42">
        <f t="shared" si="2"/>
        <v>-5.5313700002443511E-2</v>
      </c>
      <c r="K42">
        <f t="shared" si="7"/>
        <v>-5.5313700002443511E-2</v>
      </c>
      <c r="O42">
        <f t="shared" ca="1" si="4"/>
        <v>-5.3158133255909651E-2</v>
      </c>
      <c r="Q42" s="2">
        <f t="shared" si="5"/>
        <v>39665.951999999997</v>
      </c>
    </row>
    <row r="43" spans="1:30" x14ac:dyDescent="0.2">
      <c r="A43" s="30" t="s">
        <v>43</v>
      </c>
      <c r="B43" s="31" t="s">
        <v>44</v>
      </c>
      <c r="C43" s="30">
        <v>54684.452270000002</v>
      </c>
      <c r="D43" s="30">
        <v>5.0000000000000001E-4</v>
      </c>
      <c r="E43">
        <f t="shared" si="0"/>
        <v>9782.962353600813</v>
      </c>
      <c r="F43">
        <f t="shared" si="1"/>
        <v>9783</v>
      </c>
      <c r="G43">
        <f t="shared" si="2"/>
        <v>-5.5043699998350348E-2</v>
      </c>
      <c r="K43">
        <f t="shared" si="7"/>
        <v>-5.5043699998350348E-2</v>
      </c>
      <c r="O43">
        <f t="shared" ca="1" si="4"/>
        <v>-5.3158133255909651E-2</v>
      </c>
      <c r="Q43" s="2">
        <f t="shared" si="5"/>
        <v>39665.952270000002</v>
      </c>
    </row>
    <row r="44" spans="1:30" x14ac:dyDescent="0.2">
      <c r="A44" s="48" t="s">
        <v>153</v>
      </c>
      <c r="B44" s="51" t="s">
        <v>44</v>
      </c>
      <c r="C44" s="48">
        <v>54763.411599999999</v>
      </c>
      <c r="D44" s="48" t="s">
        <v>62</v>
      </c>
      <c r="E44">
        <f t="shared" si="0"/>
        <v>9836.9655266561185</v>
      </c>
      <c r="F44">
        <f t="shared" si="1"/>
        <v>9837</v>
      </c>
      <c r="G44">
        <f t="shared" si="2"/>
        <v>-5.0404300003719982E-2</v>
      </c>
      <c r="K44">
        <f t="shared" si="7"/>
        <v>-5.0404300003719982E-2</v>
      </c>
      <c r="O44">
        <f t="shared" ca="1" si="4"/>
        <v>-5.3399101113011868E-2</v>
      </c>
      <c r="Q44" s="2">
        <f t="shared" si="5"/>
        <v>39744.911599999999</v>
      </c>
    </row>
    <row r="45" spans="1:30" x14ac:dyDescent="0.2">
      <c r="A45" s="7" t="s">
        <v>45</v>
      </c>
      <c r="C45" s="11">
        <v>54979.801700000004</v>
      </c>
      <c r="D45" s="11">
        <v>2.0000000000000001E-4</v>
      </c>
      <c r="E45">
        <f t="shared" si="0"/>
        <v>9984.9626286801031</v>
      </c>
      <c r="F45">
        <f t="shared" si="1"/>
        <v>9985</v>
      </c>
      <c r="G45">
        <f t="shared" si="2"/>
        <v>-5.464149999897927E-2</v>
      </c>
      <c r="K45">
        <f t="shared" si="7"/>
        <v>-5.464149999897927E-2</v>
      </c>
      <c r="O45">
        <f t="shared" ca="1" si="4"/>
        <v>-5.4059531536180913E-2</v>
      </c>
      <c r="Q45" s="2">
        <f t="shared" si="5"/>
        <v>39961.301700000004</v>
      </c>
    </row>
    <row r="46" spans="1:30" x14ac:dyDescent="0.2">
      <c r="A46" s="48" t="s">
        <v>162</v>
      </c>
      <c r="B46" s="51" t="s">
        <v>200</v>
      </c>
      <c r="C46" s="48">
        <v>55062.418100000003</v>
      </c>
      <c r="D46" s="48" t="s">
        <v>62</v>
      </c>
      <c r="E46">
        <f t="shared" si="0"/>
        <v>10041.46700563475</v>
      </c>
      <c r="F46">
        <f t="shared" si="1"/>
        <v>10041.5</v>
      </c>
      <c r="G46">
        <f t="shared" si="2"/>
        <v>-4.8241849995974917E-2</v>
      </c>
      <c r="K46">
        <f t="shared" si="7"/>
        <v>-4.8241849995974917E-2</v>
      </c>
      <c r="O46">
        <f t="shared" ca="1" si="4"/>
        <v>-5.4311655312593417E-2</v>
      </c>
      <c r="Q46" s="2">
        <f t="shared" si="5"/>
        <v>40043.918100000003</v>
      </c>
    </row>
    <row r="47" spans="1:30" x14ac:dyDescent="0.2">
      <c r="A47" s="48" t="s">
        <v>162</v>
      </c>
      <c r="B47" s="51" t="s">
        <v>44</v>
      </c>
      <c r="C47" s="48">
        <v>55067.5288</v>
      </c>
      <c r="D47" s="48" t="s">
        <v>62</v>
      </c>
      <c r="E47">
        <f t="shared" si="0"/>
        <v>10044.962400245287</v>
      </c>
      <c r="F47">
        <f t="shared" si="1"/>
        <v>10045</v>
      </c>
      <c r="G47">
        <f t="shared" si="2"/>
        <v>-5.4975500002910849E-2</v>
      </c>
      <c r="K47">
        <f t="shared" si="7"/>
        <v>-5.4975500002910849E-2</v>
      </c>
      <c r="O47">
        <f t="shared" ca="1" si="4"/>
        <v>-5.4327273599627822E-2</v>
      </c>
      <c r="Q47" s="2">
        <f t="shared" si="5"/>
        <v>40049.0288</v>
      </c>
    </row>
    <row r="48" spans="1:30" x14ac:dyDescent="0.2">
      <c r="A48" s="48" t="s">
        <v>162</v>
      </c>
      <c r="B48" s="51" t="s">
        <v>200</v>
      </c>
      <c r="C48" s="48">
        <v>55075.572399999997</v>
      </c>
      <c r="D48" s="48" t="s">
        <v>62</v>
      </c>
      <c r="E48">
        <f t="shared" si="0"/>
        <v>10050.463712411785</v>
      </c>
      <c r="F48">
        <f t="shared" si="1"/>
        <v>10050.5</v>
      </c>
      <c r="G48">
        <f t="shared" si="2"/>
        <v>-5.3056950004247483E-2</v>
      </c>
      <c r="K48">
        <f t="shared" si="7"/>
        <v>-5.3056950004247483E-2</v>
      </c>
      <c r="O48">
        <f t="shared" ca="1" si="4"/>
        <v>-5.4351816622110458E-2</v>
      </c>
      <c r="Q48" s="2">
        <f t="shared" si="5"/>
        <v>40057.072399999997</v>
      </c>
    </row>
    <row r="49" spans="1:17" x14ac:dyDescent="0.2">
      <c r="A49" s="48" t="s">
        <v>162</v>
      </c>
      <c r="B49" s="51" t="s">
        <v>200</v>
      </c>
      <c r="C49" s="48">
        <v>55103.353600000002</v>
      </c>
      <c r="D49" s="48" t="s">
        <v>62</v>
      </c>
      <c r="E49">
        <f t="shared" si="0"/>
        <v>10069.464290953729</v>
      </c>
      <c r="F49">
        <f t="shared" si="1"/>
        <v>10069.5</v>
      </c>
      <c r="G49">
        <f t="shared" si="2"/>
        <v>-5.221105000237003E-2</v>
      </c>
      <c r="K49">
        <f t="shared" si="7"/>
        <v>-5.221105000237003E-2</v>
      </c>
      <c r="O49">
        <f t="shared" ca="1" si="4"/>
        <v>-5.4436601608868644E-2</v>
      </c>
      <c r="Q49" s="2">
        <f t="shared" si="5"/>
        <v>40084.853600000002</v>
      </c>
    </row>
    <row r="50" spans="1:17" x14ac:dyDescent="0.2">
      <c r="A50" s="48" t="s">
        <v>175</v>
      </c>
      <c r="B50" s="51" t="s">
        <v>44</v>
      </c>
      <c r="C50" s="48">
        <v>55358.4905</v>
      </c>
      <c r="D50" s="48" t="s">
        <v>62</v>
      </c>
      <c r="E50">
        <f t="shared" si="0"/>
        <v>10243.961746333536</v>
      </c>
      <c r="F50">
        <f t="shared" si="1"/>
        <v>10244</v>
      </c>
      <c r="G50">
        <f t="shared" si="2"/>
        <v>-5.5931599999894388E-2</v>
      </c>
      <c r="K50">
        <f t="shared" si="7"/>
        <v>-5.5931599999894388E-2</v>
      </c>
      <c r="O50">
        <f t="shared" ca="1" si="4"/>
        <v>-5.5215284776726735E-2</v>
      </c>
      <c r="Q50" s="2">
        <f t="shared" si="5"/>
        <v>40339.9905</v>
      </c>
    </row>
    <row r="51" spans="1:17" x14ac:dyDescent="0.2">
      <c r="A51" s="48" t="s">
        <v>178</v>
      </c>
      <c r="B51" s="51" t="s">
        <v>200</v>
      </c>
      <c r="C51" s="48">
        <v>55790.548699999999</v>
      </c>
      <c r="D51" s="48" t="s">
        <v>62</v>
      </c>
      <c r="E51">
        <f t="shared" si="0"/>
        <v>10539.462148180464</v>
      </c>
      <c r="F51">
        <f t="shared" si="1"/>
        <v>10539.5</v>
      </c>
      <c r="G51">
        <f t="shared" si="2"/>
        <v>-5.5344050000712741E-2</v>
      </c>
      <c r="K51">
        <f t="shared" si="7"/>
        <v>-5.5344050000712741E-2</v>
      </c>
      <c r="O51">
        <f t="shared" ca="1" si="4"/>
        <v>-5.6533914439202762E-2</v>
      </c>
      <c r="Q51" s="2">
        <f t="shared" si="5"/>
        <v>40772.048699999999</v>
      </c>
    </row>
    <row r="52" spans="1:17" x14ac:dyDescent="0.2">
      <c r="A52" s="48" t="s">
        <v>178</v>
      </c>
      <c r="B52" s="51" t="s">
        <v>44</v>
      </c>
      <c r="C52" s="48">
        <v>55889.239000000001</v>
      </c>
      <c r="D52" s="48" t="s">
        <v>62</v>
      </c>
      <c r="E52">
        <f t="shared" si="0"/>
        <v>10606.960053111779</v>
      </c>
      <c r="F52">
        <f t="shared" si="1"/>
        <v>10607</v>
      </c>
      <c r="G52">
        <f t="shared" si="2"/>
        <v>-5.8407299999089446E-2</v>
      </c>
      <c r="K52">
        <f t="shared" si="7"/>
        <v>-5.8407299999089446E-2</v>
      </c>
      <c r="O52">
        <f t="shared" ca="1" si="4"/>
        <v>-5.6835124260580537E-2</v>
      </c>
      <c r="Q52" s="2">
        <f t="shared" si="5"/>
        <v>40870.739000000001</v>
      </c>
    </row>
    <row r="53" spans="1:17" x14ac:dyDescent="0.2">
      <c r="A53" s="28" t="s">
        <v>46</v>
      </c>
      <c r="B53" s="31" t="s">
        <v>44</v>
      </c>
      <c r="C53" s="30">
        <v>56152.421399999999</v>
      </c>
      <c r="D53" s="30">
        <v>2.0000000000000001E-4</v>
      </c>
      <c r="E53">
        <f t="shared" si="0"/>
        <v>10786.960120137561</v>
      </c>
      <c r="F53">
        <f t="shared" si="1"/>
        <v>10787</v>
      </c>
      <c r="G53">
        <f t="shared" si="2"/>
        <v>-5.830930000229273E-2</v>
      </c>
      <c r="J53">
        <f>+G53</f>
        <v>-5.830930000229273E-2</v>
      </c>
      <c r="O53">
        <f t="shared" ca="1" si="4"/>
        <v>-5.7638350450921264E-2</v>
      </c>
      <c r="Q53" s="2">
        <f t="shared" si="5"/>
        <v>41133.921399999999</v>
      </c>
    </row>
    <row r="54" spans="1:17" x14ac:dyDescent="0.2">
      <c r="A54" s="30" t="s">
        <v>47</v>
      </c>
      <c r="B54" s="31" t="s">
        <v>44</v>
      </c>
      <c r="C54" s="30">
        <v>56489.440900000001</v>
      </c>
      <c r="D54" s="30">
        <v>5.3E-3</v>
      </c>
      <c r="E54">
        <f t="shared" si="0"/>
        <v>11017.460079819502</v>
      </c>
      <c r="F54">
        <f t="shared" si="1"/>
        <v>11017.5</v>
      </c>
      <c r="G54">
        <f t="shared" si="2"/>
        <v>-5.8368250000057742E-2</v>
      </c>
      <c r="J54">
        <f>+G54</f>
        <v>-5.8368250000057742E-2</v>
      </c>
      <c r="O54">
        <f t="shared" ca="1" si="4"/>
        <v>-5.8666926211329809E-2</v>
      </c>
      <c r="Q54" s="2">
        <f t="shared" si="5"/>
        <v>41470.940900000001</v>
      </c>
    </row>
    <row r="55" spans="1:17" x14ac:dyDescent="0.2">
      <c r="A55" s="29" t="s">
        <v>50</v>
      </c>
      <c r="B55" s="32" t="s">
        <v>44</v>
      </c>
      <c r="C55" s="30">
        <v>56535.496700000003</v>
      </c>
      <c r="D55" s="33">
        <v>5.0000000000000001E-3</v>
      </c>
      <c r="E55">
        <f t="shared" si="0"/>
        <v>11048.959325540061</v>
      </c>
      <c r="F55">
        <f t="shared" si="1"/>
        <v>11049</v>
      </c>
      <c r="G55">
        <f t="shared" si="2"/>
        <v>-5.9471100001246668E-2</v>
      </c>
      <c r="J55">
        <f>+G55</f>
        <v>-5.9471100001246668E-2</v>
      </c>
      <c r="O55">
        <f t="shared" ca="1" si="4"/>
        <v>-5.8807490794639435E-2</v>
      </c>
      <c r="Q55" s="2">
        <f t="shared" si="5"/>
        <v>41516.996700000003</v>
      </c>
    </row>
    <row r="56" spans="1:17" x14ac:dyDescent="0.2">
      <c r="A56" s="33" t="s">
        <v>51</v>
      </c>
      <c r="B56" s="32" t="s">
        <v>44</v>
      </c>
      <c r="C56" s="33">
        <v>56799.4113</v>
      </c>
      <c r="D56" s="33">
        <v>3.5999999999999999E-3</v>
      </c>
      <c r="E56">
        <f t="shared" si="0"/>
        <v>11229.46017091985</v>
      </c>
      <c r="F56">
        <f t="shared" si="1"/>
        <v>11229.5</v>
      </c>
      <c r="G56">
        <f t="shared" si="2"/>
        <v>-5.8235049997165333E-2</v>
      </c>
      <c r="J56">
        <f>+G56</f>
        <v>-5.8235049997165333E-2</v>
      </c>
      <c r="O56">
        <f t="shared" ca="1" si="4"/>
        <v>-5.9612948168842217E-2</v>
      </c>
      <c r="Q56" s="2">
        <f t="shared" si="5"/>
        <v>41780.9113</v>
      </c>
    </row>
    <row r="57" spans="1:17" x14ac:dyDescent="0.2">
      <c r="A57" s="52" t="s">
        <v>1</v>
      </c>
      <c r="B57" s="53" t="s">
        <v>44</v>
      </c>
      <c r="C57" s="54">
        <v>57579.448600000003</v>
      </c>
      <c r="D57" s="54">
        <v>5.0000000000000001E-4</v>
      </c>
      <c r="E57">
        <f>+(C57-C$7)/C$8</f>
        <v>11762.956203643209</v>
      </c>
      <c r="F57">
        <f t="shared" si="1"/>
        <v>11763</v>
      </c>
      <c r="G57">
        <f>+C57-(C$7+F57*C$8)</f>
        <v>-6.4035699993837625E-2</v>
      </c>
      <c r="K57">
        <f>+G57</f>
        <v>-6.4035699993837625E-2</v>
      </c>
      <c r="O57">
        <f ca="1">+C$11+C$12*F57</f>
        <v>-6.1993621349657649E-2</v>
      </c>
      <c r="Q57" s="2">
        <f>+C57-15018.5</f>
        <v>42560.948600000003</v>
      </c>
    </row>
    <row r="58" spans="1:17" x14ac:dyDescent="0.2">
      <c r="A58" s="52" t="s">
        <v>1</v>
      </c>
      <c r="B58" s="53" t="s">
        <v>44</v>
      </c>
      <c r="C58" s="54">
        <v>57247.547500000001</v>
      </c>
      <c r="D58" s="54">
        <v>5.5999999999999999E-3</v>
      </c>
      <c r="E58">
        <f>+(C58-C$7)/C$8</f>
        <v>11535.956904883369</v>
      </c>
      <c r="F58">
        <f t="shared" si="1"/>
        <v>11536</v>
      </c>
      <c r="G58">
        <f>+C58-(C$7+F58*C$8)</f>
        <v>-6.301040000107605E-2</v>
      </c>
      <c r="K58">
        <f>+G58</f>
        <v>-6.301040000107605E-2</v>
      </c>
      <c r="O58">
        <f ca="1">+C$11+C$12*F58</f>
        <v>-6.0980663876283515E-2</v>
      </c>
      <c r="Q58" s="2">
        <f>+C58-15018.5</f>
        <v>42229.047500000001</v>
      </c>
    </row>
    <row r="59" spans="1:17" x14ac:dyDescent="0.2">
      <c r="A59" s="55" t="s">
        <v>0</v>
      </c>
      <c r="B59" s="56" t="s">
        <v>44</v>
      </c>
      <c r="C59" s="56">
        <v>57924.5092</v>
      </c>
      <c r="D59" s="56">
        <v>5.0000000000000001E-4</v>
      </c>
      <c r="E59" s="57">
        <f>+(C59-C$7)/C$8</f>
        <v>11998.955765650229</v>
      </c>
      <c r="F59">
        <f t="shared" si="1"/>
        <v>11999</v>
      </c>
      <c r="G59">
        <f>+C59-(C$7+F59*C$8)</f>
        <v>-6.4676099995267577E-2</v>
      </c>
      <c r="K59">
        <f>+G59</f>
        <v>-6.4676099995267577E-2</v>
      </c>
      <c r="O59">
        <f ca="1">+C$11+C$12*F59</f>
        <v>-6.3046740132548823E-2</v>
      </c>
      <c r="Q59" s="2">
        <f>+C59-15018.5</f>
        <v>42906.0092</v>
      </c>
    </row>
    <row r="60" spans="1:17" x14ac:dyDescent="0.2">
      <c r="A60" s="55" t="s">
        <v>0</v>
      </c>
      <c r="B60" s="56" t="s">
        <v>44</v>
      </c>
      <c r="C60" s="56">
        <v>57924.5098</v>
      </c>
      <c r="D60" s="56">
        <v>1.9E-3</v>
      </c>
      <c r="E60" s="57">
        <f>+(C60-C$7)/C$8</f>
        <v>11998.956176012169</v>
      </c>
      <c r="F60">
        <f t="shared" si="1"/>
        <v>11999</v>
      </c>
      <c r="G60">
        <f>+C60-(C$7+F60*C$8)</f>
        <v>-6.4076099995872937E-2</v>
      </c>
      <c r="K60">
        <f>+G60</f>
        <v>-6.4076099995872937E-2</v>
      </c>
      <c r="O60">
        <f ca="1">+C$11+C$12*F60</f>
        <v>-6.3046740132548823E-2</v>
      </c>
      <c r="Q60" s="2">
        <f>+C60-15018.5</f>
        <v>42906.0098</v>
      </c>
    </row>
    <row r="61" spans="1:17" x14ac:dyDescent="0.2">
      <c r="A61" s="58" t="s">
        <v>202</v>
      </c>
      <c r="B61" s="59" t="s">
        <v>200</v>
      </c>
      <c r="C61" s="60">
        <v>57951.556830000132</v>
      </c>
      <c r="D61" s="60">
        <v>4.0000000000000002E-4</v>
      </c>
      <c r="E61" s="57">
        <f>+(C61-C$7)/C$8</f>
        <v>12017.454628845157</v>
      </c>
      <c r="F61">
        <f t="shared" si="1"/>
        <v>12017.5</v>
      </c>
      <c r="G61">
        <f>+C61-(C$7+F61*C$8)</f>
        <v>-6.6338249867840204E-2</v>
      </c>
      <c r="K61">
        <f>+G61</f>
        <v>-6.6338249867840204E-2</v>
      </c>
      <c r="O61">
        <f ca="1">+C$11+C$12*F61</f>
        <v>-6.3129293935444961E-2</v>
      </c>
      <c r="Q61" s="2">
        <f>+C61-15018.5</f>
        <v>42933.056830000132</v>
      </c>
    </row>
    <row r="62" spans="1:17" x14ac:dyDescent="0.2">
      <c r="A62" s="61" t="s">
        <v>203</v>
      </c>
      <c r="B62" s="62" t="s">
        <v>44</v>
      </c>
      <c r="C62" s="63">
        <v>59003.551399999997</v>
      </c>
      <c r="D62" s="61">
        <v>1E-4</v>
      </c>
      <c r="E62" s="57">
        <f t="shared" ref="E62:E64" si="8">+(C62-C$7)/C$8</f>
        <v>12736.952183053705</v>
      </c>
      <c r="F62">
        <f t="shared" ref="F62:F64" si="9">ROUND(2*E62,0)/2</f>
        <v>12737</v>
      </c>
      <c r="G62">
        <f t="shared" ref="G62:G64" si="10">+C62-(C$7+F62*C$8)</f>
        <v>-6.9914300001983065E-2</v>
      </c>
      <c r="K62">
        <f t="shared" ref="K62:K64" si="11">+G62</f>
        <v>-6.9914300001983065E-2</v>
      </c>
      <c r="O62">
        <f t="shared" ref="O62:O64" ca="1" si="12">+C$11+C$12*F62</f>
        <v>-6.6339967512945811E-2</v>
      </c>
      <c r="Q62" s="2">
        <f t="shared" ref="Q62:Q64" si="13">+C62-15018.5</f>
        <v>43985.051399999997</v>
      </c>
    </row>
    <row r="63" spans="1:17" x14ac:dyDescent="0.2">
      <c r="A63" s="61" t="s">
        <v>204</v>
      </c>
      <c r="B63" s="62" t="s">
        <v>200</v>
      </c>
      <c r="C63" s="63">
        <v>59343.50400000019</v>
      </c>
      <c r="D63" s="61">
        <v>0.02</v>
      </c>
      <c r="E63" s="57">
        <f t="shared" si="8"/>
        <v>12969.45819707905</v>
      </c>
      <c r="F63">
        <f t="shared" si="9"/>
        <v>12969.5</v>
      </c>
      <c r="G63">
        <f t="shared" si="10"/>
        <v>-6.1121049810026307E-2</v>
      </c>
      <c r="K63">
        <f t="shared" si="11"/>
        <v>-6.1121049810026307E-2</v>
      </c>
      <c r="O63">
        <f t="shared" ca="1" si="12"/>
        <v>-6.737746800880258E-2</v>
      </c>
      <c r="Q63" s="2">
        <f t="shared" si="13"/>
        <v>44325.00400000019</v>
      </c>
    </row>
    <row r="64" spans="1:17" x14ac:dyDescent="0.2">
      <c r="A64" s="61" t="s">
        <v>203</v>
      </c>
      <c r="B64" s="62" t="s">
        <v>44</v>
      </c>
      <c r="C64" s="63">
        <v>59384.433700000001</v>
      </c>
      <c r="D64" s="61">
        <v>3.5999999999999999E-3</v>
      </c>
      <c r="E64" s="57">
        <f t="shared" si="8"/>
        <v>12997.451515565815</v>
      </c>
      <c r="F64">
        <f t="shared" si="9"/>
        <v>12997.5</v>
      </c>
      <c r="G64">
        <f t="shared" si="10"/>
        <v>-7.0890249997319188E-2</v>
      </c>
      <c r="K64">
        <f t="shared" si="11"/>
        <v>-7.0890249997319188E-2</v>
      </c>
      <c r="O64">
        <f t="shared" ca="1" si="12"/>
        <v>-6.7502414305077807E-2</v>
      </c>
      <c r="Q64" s="2">
        <f t="shared" si="13"/>
        <v>44365.933700000001</v>
      </c>
    </row>
  </sheetData>
  <protectedRanges>
    <protectedRange sqref="A61:D61" name="Range1"/>
  </protectedRanges>
  <phoneticPr fontId="8" type="noConversion"/>
  <hyperlinks>
    <hyperlink ref="H947" r:id="rId1" display="http://vsolj.cetus-net.org/bulletin.html"/>
    <hyperlink ref="H64618" r:id="rId2" display="http://vsolj.cetus-net.org/bulletin.html"/>
    <hyperlink ref="H64611" r:id="rId3" display="https://www.aavso.org/ejaavso"/>
    <hyperlink ref="AP762" r:id="rId4" display="http://cdsbib.u-strasbg.fr/cgi-bin/cdsbib?1990RMxAA..21..381G"/>
    <hyperlink ref="AP766" r:id="rId5" display="http://cdsbib.u-strasbg.fr/cgi-bin/cdsbib?1990RMxAA..21..381G"/>
    <hyperlink ref="AP765" r:id="rId6" display="http://cdsbib.u-strasbg.fr/cgi-bin/cdsbib?1990RMxAA..21..381G"/>
    <hyperlink ref="AP746" r:id="rId7" display="http://cdsbib.u-strasbg.fr/cgi-bin/cdsbib?1990RMxAA..21..381G"/>
    <hyperlink ref="I64618" r:id="rId8" display="http://vsolj.cetus-net.org/bulletin.html"/>
    <hyperlink ref="AQ902" r:id="rId9" display="http://cdsbib.u-strasbg.fr/cgi-bin/cdsbib?1990RMxAA..21..381G"/>
    <hyperlink ref="AQ55668" r:id="rId10" display="http://cdsbib.u-strasbg.fr/cgi-bin/cdsbib?1990RMxAA..21..381G"/>
    <hyperlink ref="AQ903" r:id="rId11" display="http://cdsbib.u-strasbg.fr/cgi-bin/cdsbib?1990RMxAA..21..381G"/>
    <hyperlink ref="H64615" r:id="rId12" display="https://www.aavso.org/ejaavso"/>
    <hyperlink ref="H1788" r:id="rId13" display="http://vsolj.cetus-net.org/bulletin.html"/>
    <hyperlink ref="AP3032" r:id="rId14" display="http://cdsbib.u-strasbg.fr/cgi-bin/cdsbib?1990RMxAA..21..381G"/>
    <hyperlink ref="AP3035" r:id="rId15" display="http://cdsbib.u-strasbg.fr/cgi-bin/cdsbib?1990RMxAA..21..381G"/>
    <hyperlink ref="AP3033" r:id="rId16" display="http://cdsbib.u-strasbg.fr/cgi-bin/cdsbib?1990RMxAA..21..381G"/>
    <hyperlink ref="AP3017" r:id="rId17" display="http://cdsbib.u-strasbg.fr/cgi-bin/cdsbib?1990RMxAA..21..381G"/>
    <hyperlink ref="I1788" r:id="rId18" display="http://vsolj.cetus-net.org/bulletin.html"/>
    <hyperlink ref="AQ3246" r:id="rId19" display="http://cdsbib.u-strasbg.fr/cgi-bin/cdsbib?1990RMxAA..21..381G"/>
    <hyperlink ref="AQ65483" r:id="rId20" display="http://cdsbib.u-strasbg.fr/cgi-bin/cdsbib?1990RMxAA..21..381G"/>
    <hyperlink ref="AQ3250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6"/>
  <sheetViews>
    <sheetView workbookViewId="0">
      <selection activeCell="A20" sqref="A20:D45"/>
    </sheetView>
  </sheetViews>
  <sheetFormatPr defaultRowHeight="12.75" x14ac:dyDescent="0.2"/>
  <cols>
    <col min="1" max="1" width="19.7109375" style="35" customWidth="1"/>
    <col min="2" max="2" width="4.42578125" style="10" customWidth="1"/>
    <col min="3" max="3" width="12.7109375" style="35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35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4" t="s">
        <v>52</v>
      </c>
      <c r="I1" s="36" t="s">
        <v>53</v>
      </c>
      <c r="J1" s="37" t="s">
        <v>54</v>
      </c>
    </row>
    <row r="2" spans="1:16" x14ac:dyDescent="0.2">
      <c r="I2" s="38" t="s">
        <v>55</v>
      </c>
      <c r="J2" s="39" t="s">
        <v>56</v>
      </c>
    </row>
    <row r="3" spans="1:16" x14ac:dyDescent="0.2">
      <c r="A3" s="40" t="s">
        <v>57</v>
      </c>
      <c r="I3" s="38" t="s">
        <v>58</v>
      </c>
      <c r="J3" s="39" t="s">
        <v>59</v>
      </c>
    </row>
    <row r="4" spans="1:16" x14ac:dyDescent="0.2">
      <c r="I4" s="38" t="s">
        <v>60</v>
      </c>
      <c r="J4" s="39" t="s">
        <v>59</v>
      </c>
    </row>
    <row r="5" spans="1:16" ht="13.5" thickBot="1" x14ac:dyDescent="0.25">
      <c r="I5" s="41" t="s">
        <v>61</v>
      </c>
      <c r="J5" s="42" t="s">
        <v>62</v>
      </c>
    </row>
    <row r="10" spans="1:16" ht="13.5" thickBot="1" x14ac:dyDescent="0.25"/>
    <row r="11" spans="1:16" ht="12.75" customHeight="1" thickBot="1" x14ac:dyDescent="0.25">
      <c r="A11" s="35" t="str">
        <f t="shared" ref="A11:A45" si="0">P11</f>
        <v> BBS 74 </v>
      </c>
      <c r="B11" s="5" t="str">
        <f t="shared" ref="B11:B45" si="1">IF(H11=INT(H11),"I","II")</f>
        <v>I</v>
      </c>
      <c r="C11" s="35">
        <f t="shared" ref="C11:C45" si="2">1*G11</f>
        <v>45945.375099999997</v>
      </c>
      <c r="D11" s="10" t="str">
        <f t="shared" ref="D11:D45" si="3">VLOOKUP(F11,I$1:J$5,2,FALSE)</f>
        <v>vis</v>
      </c>
      <c r="E11" s="43">
        <f>VLOOKUP(C11,Active!C$21:E$970,3,FALSE)</f>
        <v>3805.9879193548486</v>
      </c>
      <c r="F11" s="5" t="s">
        <v>61</v>
      </c>
      <c r="G11" s="10" t="str">
        <f t="shared" ref="G11:G45" si="4">MID(I11,3,LEN(I11)-3)</f>
        <v>45945.3751</v>
      </c>
      <c r="H11" s="35">
        <f t="shared" ref="H11:H45" si="5">1*K11</f>
        <v>3806</v>
      </c>
      <c r="I11" s="44" t="s">
        <v>108</v>
      </c>
      <c r="J11" s="45" t="s">
        <v>109</v>
      </c>
      <c r="K11" s="44">
        <v>3806</v>
      </c>
      <c r="L11" s="44" t="s">
        <v>110</v>
      </c>
      <c r="M11" s="45" t="s">
        <v>92</v>
      </c>
      <c r="N11" s="45" t="s">
        <v>93</v>
      </c>
      <c r="O11" s="46" t="s">
        <v>111</v>
      </c>
      <c r="P11" s="46" t="s">
        <v>112</v>
      </c>
    </row>
    <row r="12" spans="1:16" ht="12.75" customHeight="1" thickBot="1" x14ac:dyDescent="0.25">
      <c r="A12" s="35" t="str">
        <f t="shared" si="0"/>
        <v>BAVM 178 </v>
      </c>
      <c r="B12" s="5" t="str">
        <f t="shared" si="1"/>
        <v>II</v>
      </c>
      <c r="C12" s="35">
        <f t="shared" si="2"/>
        <v>50702.3652</v>
      </c>
      <c r="D12" s="10" t="str">
        <f t="shared" si="3"/>
        <v>vis</v>
      </c>
      <c r="E12" s="43">
        <f>VLOOKUP(C12,Active!C$21:E$970,3,FALSE)</f>
        <v>7059.4673953418032</v>
      </c>
      <c r="F12" s="5" t="s">
        <v>61</v>
      </c>
      <c r="G12" s="10" t="str">
        <f t="shared" si="4"/>
        <v>50702.3652</v>
      </c>
      <c r="H12" s="35">
        <f t="shared" si="5"/>
        <v>7059.5</v>
      </c>
      <c r="I12" s="44" t="s">
        <v>113</v>
      </c>
      <c r="J12" s="45" t="s">
        <v>114</v>
      </c>
      <c r="K12" s="44">
        <v>7059.5</v>
      </c>
      <c r="L12" s="44" t="s">
        <v>115</v>
      </c>
      <c r="M12" s="45" t="s">
        <v>116</v>
      </c>
      <c r="N12" s="45" t="s">
        <v>117</v>
      </c>
      <c r="O12" s="46" t="s">
        <v>118</v>
      </c>
      <c r="P12" s="47" t="s">
        <v>119</v>
      </c>
    </row>
    <row r="13" spans="1:16" ht="12.75" customHeight="1" thickBot="1" x14ac:dyDescent="0.25">
      <c r="A13" s="35" t="str">
        <f t="shared" si="0"/>
        <v>BAVM 178 </v>
      </c>
      <c r="B13" s="5" t="str">
        <f t="shared" si="1"/>
        <v>I</v>
      </c>
      <c r="C13" s="35">
        <f t="shared" si="2"/>
        <v>53621.490299999998</v>
      </c>
      <c r="D13" s="10" t="str">
        <f t="shared" si="3"/>
        <v>vis</v>
      </c>
      <c r="E13" s="43">
        <f>VLOOKUP(C13,Active!C$21:E$970,3,FALSE)</f>
        <v>9055.9637934924649</v>
      </c>
      <c r="F13" s="5" t="s">
        <v>61</v>
      </c>
      <c r="G13" s="10" t="str">
        <f t="shared" si="4"/>
        <v>53621.4903</v>
      </c>
      <c r="H13" s="35">
        <f t="shared" si="5"/>
        <v>9056</v>
      </c>
      <c r="I13" s="44" t="s">
        <v>120</v>
      </c>
      <c r="J13" s="45" t="s">
        <v>121</v>
      </c>
      <c r="K13" s="44">
        <v>9056</v>
      </c>
      <c r="L13" s="44" t="s">
        <v>122</v>
      </c>
      <c r="M13" s="45" t="s">
        <v>116</v>
      </c>
      <c r="N13" s="45" t="s">
        <v>117</v>
      </c>
      <c r="O13" s="46" t="s">
        <v>123</v>
      </c>
      <c r="P13" s="47" t="s">
        <v>119</v>
      </c>
    </row>
    <row r="14" spans="1:16" ht="12.75" customHeight="1" thickBot="1" x14ac:dyDescent="0.25">
      <c r="A14" s="35" t="str">
        <f t="shared" si="0"/>
        <v>OEJV 0094 </v>
      </c>
      <c r="B14" s="5" t="str">
        <f t="shared" si="1"/>
        <v>I</v>
      </c>
      <c r="C14" s="35">
        <f t="shared" si="2"/>
        <v>54684.451999999997</v>
      </c>
      <c r="D14" s="10" t="str">
        <f t="shared" si="3"/>
        <v>vis</v>
      </c>
      <c r="E14" s="43">
        <f>VLOOKUP(C14,Active!C$21:E$970,3,FALSE)</f>
        <v>9782.9621689379383</v>
      </c>
      <c r="F14" s="5" t="s">
        <v>61</v>
      </c>
      <c r="G14" s="10" t="str">
        <f t="shared" si="4"/>
        <v>54684.4520</v>
      </c>
      <c r="H14" s="35">
        <f t="shared" si="5"/>
        <v>9783</v>
      </c>
      <c r="I14" s="44" t="s">
        <v>143</v>
      </c>
      <c r="J14" s="45" t="s">
        <v>141</v>
      </c>
      <c r="K14" s="44" t="s">
        <v>136</v>
      </c>
      <c r="L14" s="44" t="s">
        <v>144</v>
      </c>
      <c r="M14" s="45" t="s">
        <v>116</v>
      </c>
      <c r="N14" s="45" t="s">
        <v>145</v>
      </c>
      <c r="O14" s="46" t="s">
        <v>138</v>
      </c>
      <c r="P14" s="47" t="s">
        <v>139</v>
      </c>
    </row>
    <row r="15" spans="1:16" ht="12.75" customHeight="1" thickBot="1" x14ac:dyDescent="0.25">
      <c r="A15" s="35" t="str">
        <f t="shared" si="0"/>
        <v>IBVS 5929 </v>
      </c>
      <c r="B15" s="5" t="str">
        <f t="shared" si="1"/>
        <v>I</v>
      </c>
      <c r="C15" s="35">
        <f t="shared" si="2"/>
        <v>54979.801700000004</v>
      </c>
      <c r="D15" s="10" t="str">
        <f t="shared" si="3"/>
        <v>vis</v>
      </c>
      <c r="E15" s="43">
        <f>VLOOKUP(C15,Active!C$21:E$970,3,FALSE)</f>
        <v>9984.9626286801031</v>
      </c>
      <c r="F15" s="5" t="s">
        <v>61</v>
      </c>
      <c r="G15" s="10" t="str">
        <f t="shared" si="4"/>
        <v>54979.8017</v>
      </c>
      <c r="H15" s="35">
        <f t="shared" si="5"/>
        <v>9985</v>
      </c>
      <c r="I15" s="44" t="s">
        <v>154</v>
      </c>
      <c r="J15" s="45" t="s">
        <v>155</v>
      </c>
      <c r="K15" s="44">
        <v>9985</v>
      </c>
      <c r="L15" s="44" t="s">
        <v>156</v>
      </c>
      <c r="M15" s="45" t="s">
        <v>116</v>
      </c>
      <c r="N15" s="45" t="s">
        <v>145</v>
      </c>
      <c r="O15" s="46" t="s">
        <v>157</v>
      </c>
      <c r="P15" s="47" t="s">
        <v>158</v>
      </c>
    </row>
    <row r="16" spans="1:16" ht="12.75" customHeight="1" thickBot="1" x14ac:dyDescent="0.25">
      <c r="A16" s="35" t="str">
        <f t="shared" si="0"/>
        <v>BAVM 231 </v>
      </c>
      <c r="B16" s="5" t="str">
        <f t="shared" si="1"/>
        <v>I</v>
      </c>
      <c r="C16" s="35">
        <f t="shared" si="2"/>
        <v>56152.421399999999</v>
      </c>
      <c r="D16" s="10" t="str">
        <f t="shared" si="3"/>
        <v>vis</v>
      </c>
      <c r="E16" s="43">
        <f>VLOOKUP(C16,Active!C$21:E$970,3,FALSE)</f>
        <v>10786.960120137561</v>
      </c>
      <c r="F16" s="5" t="s">
        <v>61</v>
      </c>
      <c r="G16" s="10" t="str">
        <f t="shared" si="4"/>
        <v>56152.4214</v>
      </c>
      <c r="H16" s="35">
        <f t="shared" si="5"/>
        <v>10787</v>
      </c>
      <c r="I16" s="44" t="s">
        <v>184</v>
      </c>
      <c r="J16" s="45" t="s">
        <v>185</v>
      </c>
      <c r="K16" s="44" t="s">
        <v>186</v>
      </c>
      <c r="L16" s="44" t="s">
        <v>187</v>
      </c>
      <c r="M16" s="45" t="s">
        <v>116</v>
      </c>
      <c r="N16" s="45">
        <v>0</v>
      </c>
      <c r="O16" s="46" t="s">
        <v>118</v>
      </c>
      <c r="P16" s="47" t="s">
        <v>188</v>
      </c>
    </row>
    <row r="17" spans="1:16" ht="12.75" customHeight="1" thickBot="1" x14ac:dyDescent="0.25">
      <c r="A17" s="35" t="str">
        <f t="shared" si="0"/>
        <v>BAVM 232 </v>
      </c>
      <c r="B17" s="5" t="str">
        <f t="shared" si="1"/>
        <v>II</v>
      </c>
      <c r="C17" s="35">
        <f t="shared" si="2"/>
        <v>56489.440900000001</v>
      </c>
      <c r="D17" s="10" t="str">
        <f t="shared" si="3"/>
        <v>vis</v>
      </c>
      <c r="E17" s="43">
        <f>VLOOKUP(C17,Active!C$21:E$970,3,FALSE)</f>
        <v>11017.460079819502</v>
      </c>
      <c r="F17" s="5" t="s">
        <v>61</v>
      </c>
      <c r="G17" s="10" t="str">
        <f t="shared" si="4"/>
        <v>56489.4409</v>
      </c>
      <c r="H17" s="35">
        <f t="shared" si="5"/>
        <v>11017.5</v>
      </c>
      <c r="I17" s="44" t="s">
        <v>189</v>
      </c>
      <c r="J17" s="45" t="s">
        <v>190</v>
      </c>
      <c r="K17" s="44">
        <v>11017.5</v>
      </c>
      <c r="L17" s="44" t="s">
        <v>181</v>
      </c>
      <c r="M17" s="45" t="s">
        <v>116</v>
      </c>
      <c r="N17" s="45">
        <v>0</v>
      </c>
      <c r="O17" s="46" t="s">
        <v>128</v>
      </c>
      <c r="P17" s="47" t="s">
        <v>191</v>
      </c>
    </row>
    <row r="18" spans="1:16" ht="12.75" customHeight="1" thickBot="1" x14ac:dyDescent="0.25">
      <c r="A18" s="35" t="str">
        <f t="shared" si="0"/>
        <v>BAVM 234 </v>
      </c>
      <c r="B18" s="5" t="str">
        <f t="shared" si="1"/>
        <v>I</v>
      </c>
      <c r="C18" s="35">
        <f t="shared" si="2"/>
        <v>56535.496700000003</v>
      </c>
      <c r="D18" s="10" t="str">
        <f t="shared" si="3"/>
        <v>vis</v>
      </c>
      <c r="E18" s="43">
        <f>VLOOKUP(C18,Active!C$21:E$970,3,FALSE)</f>
        <v>11048.959325540061</v>
      </c>
      <c r="F18" s="5" t="s">
        <v>61</v>
      </c>
      <c r="G18" s="10" t="str">
        <f t="shared" si="4"/>
        <v>56535.4967</v>
      </c>
      <c r="H18" s="35">
        <f t="shared" si="5"/>
        <v>11049</v>
      </c>
      <c r="I18" s="44" t="s">
        <v>192</v>
      </c>
      <c r="J18" s="45" t="s">
        <v>193</v>
      </c>
      <c r="K18" s="44">
        <v>11049</v>
      </c>
      <c r="L18" s="44" t="s">
        <v>194</v>
      </c>
      <c r="M18" s="45" t="s">
        <v>116</v>
      </c>
      <c r="N18" s="45">
        <v>0</v>
      </c>
      <c r="O18" s="46" t="s">
        <v>128</v>
      </c>
      <c r="P18" s="47" t="s">
        <v>195</v>
      </c>
    </row>
    <row r="19" spans="1:16" ht="12.75" customHeight="1" thickBot="1" x14ac:dyDescent="0.25">
      <c r="A19" s="35" t="str">
        <f t="shared" si="0"/>
        <v>BAVM 238 </v>
      </c>
      <c r="B19" s="5" t="str">
        <f t="shared" si="1"/>
        <v>II</v>
      </c>
      <c r="C19" s="35">
        <f t="shared" si="2"/>
        <v>56799.4113</v>
      </c>
      <c r="D19" s="10" t="str">
        <f t="shared" si="3"/>
        <v>vis</v>
      </c>
      <c r="E19" s="43">
        <f>VLOOKUP(C19,Active!C$21:E$970,3,FALSE)</f>
        <v>11229.46017091985</v>
      </c>
      <c r="F19" s="5" t="s">
        <v>61</v>
      </c>
      <c r="G19" s="10" t="str">
        <f t="shared" si="4"/>
        <v>56799.4113</v>
      </c>
      <c r="H19" s="35">
        <f t="shared" si="5"/>
        <v>11229.5</v>
      </c>
      <c r="I19" s="44" t="s">
        <v>196</v>
      </c>
      <c r="J19" s="45" t="s">
        <v>197</v>
      </c>
      <c r="K19" s="44">
        <v>11229.5</v>
      </c>
      <c r="L19" s="44" t="s">
        <v>198</v>
      </c>
      <c r="M19" s="45" t="s">
        <v>116</v>
      </c>
      <c r="N19" s="45">
        <v>0</v>
      </c>
      <c r="O19" s="46" t="s">
        <v>128</v>
      </c>
      <c r="P19" s="47" t="s">
        <v>199</v>
      </c>
    </row>
    <row r="20" spans="1:16" ht="12.75" customHeight="1" thickBot="1" x14ac:dyDescent="0.25">
      <c r="A20" s="35" t="str">
        <f t="shared" si="0"/>
        <v> AHSB 6.4.328 </v>
      </c>
      <c r="B20" s="5" t="str">
        <f t="shared" si="1"/>
        <v>II</v>
      </c>
      <c r="C20" s="35">
        <f t="shared" si="2"/>
        <v>33922.33</v>
      </c>
      <c r="D20" s="10" t="str">
        <f t="shared" si="3"/>
        <v>vis</v>
      </c>
      <c r="E20" s="43">
        <f>VLOOKUP(C20,Active!C$21:E$970,3,FALSE)</f>
        <v>-4417.0122655132027</v>
      </c>
      <c r="F20" s="5" t="s">
        <v>61</v>
      </c>
      <c r="G20" s="10" t="str">
        <f t="shared" si="4"/>
        <v>33922.330</v>
      </c>
      <c r="H20" s="35">
        <f t="shared" si="5"/>
        <v>-4400.5</v>
      </c>
      <c r="I20" s="44" t="s">
        <v>63</v>
      </c>
      <c r="J20" s="45" t="s">
        <v>64</v>
      </c>
      <c r="K20" s="44">
        <v>-4400.5</v>
      </c>
      <c r="L20" s="44" t="s">
        <v>65</v>
      </c>
      <c r="M20" s="45" t="s">
        <v>66</v>
      </c>
      <c r="N20" s="45"/>
      <c r="O20" s="46" t="s">
        <v>67</v>
      </c>
      <c r="P20" s="46" t="s">
        <v>68</v>
      </c>
    </row>
    <row r="21" spans="1:16" ht="12.75" customHeight="1" thickBot="1" x14ac:dyDescent="0.25">
      <c r="A21" s="35" t="str">
        <f t="shared" si="0"/>
        <v> AHSB 6.4.328 </v>
      </c>
      <c r="B21" s="5" t="str">
        <f t="shared" si="1"/>
        <v>I</v>
      </c>
      <c r="C21" s="35">
        <f t="shared" si="2"/>
        <v>34215.516000000003</v>
      </c>
      <c r="D21" s="10" t="str">
        <f t="shared" si="3"/>
        <v>vis</v>
      </c>
      <c r="E21" s="43">
        <f>VLOOKUP(C21,Active!C$21:E$970,3,FALSE)</f>
        <v>-4216.4916393200319</v>
      </c>
      <c r="F21" s="5" t="s">
        <v>61</v>
      </c>
      <c r="G21" s="10" t="str">
        <f t="shared" si="4"/>
        <v>34215.516</v>
      </c>
      <c r="H21" s="35">
        <f t="shared" si="5"/>
        <v>-4200</v>
      </c>
      <c r="I21" s="44" t="s">
        <v>69</v>
      </c>
      <c r="J21" s="45" t="s">
        <v>70</v>
      </c>
      <c r="K21" s="44">
        <v>-4200</v>
      </c>
      <c r="L21" s="44" t="s">
        <v>71</v>
      </c>
      <c r="M21" s="45" t="s">
        <v>66</v>
      </c>
      <c r="N21" s="45"/>
      <c r="O21" s="46" t="s">
        <v>67</v>
      </c>
      <c r="P21" s="46" t="s">
        <v>68</v>
      </c>
    </row>
    <row r="22" spans="1:16" ht="12.75" customHeight="1" thickBot="1" x14ac:dyDescent="0.25">
      <c r="A22" s="35" t="str">
        <f t="shared" si="0"/>
        <v> AHSB 6.4.328 </v>
      </c>
      <c r="B22" s="5" t="str">
        <f t="shared" si="1"/>
        <v>I</v>
      </c>
      <c r="C22" s="35">
        <f t="shared" si="2"/>
        <v>34237.423999999999</v>
      </c>
      <c r="D22" s="10" t="str">
        <f t="shared" si="3"/>
        <v>vis</v>
      </c>
      <c r="E22" s="43">
        <f>VLOOKUP(C22,Active!C$21:E$970,3,FALSE)</f>
        <v>-4201.5079570206071</v>
      </c>
      <c r="F22" s="5" t="s">
        <v>61</v>
      </c>
      <c r="G22" s="10" t="str">
        <f t="shared" si="4"/>
        <v>34237.424</v>
      </c>
      <c r="H22" s="35">
        <f t="shared" si="5"/>
        <v>-4185</v>
      </c>
      <c r="I22" s="44" t="s">
        <v>72</v>
      </c>
      <c r="J22" s="45" t="s">
        <v>73</v>
      </c>
      <c r="K22" s="44">
        <v>-4185</v>
      </c>
      <c r="L22" s="44" t="s">
        <v>74</v>
      </c>
      <c r="M22" s="45" t="s">
        <v>66</v>
      </c>
      <c r="N22" s="45"/>
      <c r="O22" s="46" t="s">
        <v>67</v>
      </c>
      <c r="P22" s="46" t="s">
        <v>68</v>
      </c>
    </row>
    <row r="23" spans="1:16" ht="12.75" customHeight="1" thickBot="1" x14ac:dyDescent="0.25">
      <c r="A23" s="35" t="str">
        <f t="shared" si="0"/>
        <v> AHSB 6.4.328 </v>
      </c>
      <c r="B23" s="5" t="str">
        <f t="shared" si="1"/>
        <v>II</v>
      </c>
      <c r="C23" s="35">
        <f t="shared" si="2"/>
        <v>34979.485999999997</v>
      </c>
      <c r="D23" s="10" t="str">
        <f t="shared" si="3"/>
        <v>vis</v>
      </c>
      <c r="E23" s="43">
        <f>VLOOKUP(C23,Active!C$21:E$970,3,FALSE)</f>
        <v>-3693.9846205920062</v>
      </c>
      <c r="F23" s="5" t="s">
        <v>61</v>
      </c>
      <c r="G23" s="10" t="str">
        <f t="shared" si="4"/>
        <v>34979.486</v>
      </c>
      <c r="H23" s="35">
        <f t="shared" si="5"/>
        <v>-3677.5</v>
      </c>
      <c r="I23" s="44" t="s">
        <v>75</v>
      </c>
      <c r="J23" s="45" t="s">
        <v>76</v>
      </c>
      <c r="K23" s="44">
        <v>-3677.5</v>
      </c>
      <c r="L23" s="44" t="s">
        <v>77</v>
      </c>
      <c r="M23" s="45" t="s">
        <v>66</v>
      </c>
      <c r="N23" s="45"/>
      <c r="O23" s="46" t="s">
        <v>67</v>
      </c>
      <c r="P23" s="46" t="s">
        <v>68</v>
      </c>
    </row>
    <row r="24" spans="1:16" ht="12.75" customHeight="1" thickBot="1" x14ac:dyDescent="0.25">
      <c r="A24" s="35" t="str">
        <f t="shared" si="0"/>
        <v> AHSB 6.4.328 </v>
      </c>
      <c r="B24" s="5" t="str">
        <f t="shared" si="1"/>
        <v>II</v>
      </c>
      <c r="C24" s="35">
        <f t="shared" si="2"/>
        <v>34982.370000000003</v>
      </c>
      <c r="D24" s="10" t="str">
        <f t="shared" si="3"/>
        <v>vis</v>
      </c>
      <c r="E24" s="43">
        <f>VLOOKUP(C24,Active!C$21:E$970,3,FALSE)</f>
        <v>-3692.0121475341448</v>
      </c>
      <c r="F24" s="5" t="s">
        <v>61</v>
      </c>
      <c r="G24" s="10" t="str">
        <f t="shared" si="4"/>
        <v>34982.370</v>
      </c>
      <c r="H24" s="35">
        <f t="shared" si="5"/>
        <v>-3675.5</v>
      </c>
      <c r="I24" s="44" t="s">
        <v>78</v>
      </c>
      <c r="J24" s="45" t="s">
        <v>79</v>
      </c>
      <c r="K24" s="44">
        <v>-3675.5</v>
      </c>
      <c r="L24" s="44" t="s">
        <v>65</v>
      </c>
      <c r="M24" s="45" t="s">
        <v>66</v>
      </c>
      <c r="N24" s="45"/>
      <c r="O24" s="46" t="s">
        <v>67</v>
      </c>
      <c r="P24" s="46" t="s">
        <v>68</v>
      </c>
    </row>
    <row r="25" spans="1:16" ht="12.75" customHeight="1" thickBot="1" x14ac:dyDescent="0.25">
      <c r="A25" s="35" t="str">
        <f t="shared" si="0"/>
        <v> AHSB 6.4.328 </v>
      </c>
      <c r="B25" s="5" t="str">
        <f t="shared" si="1"/>
        <v>II</v>
      </c>
      <c r="C25" s="35">
        <f t="shared" si="2"/>
        <v>35020.42</v>
      </c>
      <c r="D25" s="10" t="str">
        <f t="shared" si="3"/>
        <v>vis</v>
      </c>
      <c r="E25" s="43">
        <f>VLOOKUP(C25,Active!C$21:E$970,3,FALSE)</f>
        <v>-3665.988361177875</v>
      </c>
      <c r="F25" s="5" t="s">
        <v>61</v>
      </c>
      <c r="G25" s="10" t="str">
        <f t="shared" si="4"/>
        <v>35020.420</v>
      </c>
      <c r="H25" s="35">
        <f t="shared" si="5"/>
        <v>-3649.5</v>
      </c>
      <c r="I25" s="44" t="s">
        <v>80</v>
      </c>
      <c r="J25" s="45" t="s">
        <v>81</v>
      </c>
      <c r="K25" s="44">
        <v>-3649.5</v>
      </c>
      <c r="L25" s="44" t="s">
        <v>82</v>
      </c>
      <c r="M25" s="45" t="s">
        <v>66</v>
      </c>
      <c r="N25" s="45"/>
      <c r="O25" s="46" t="s">
        <v>67</v>
      </c>
      <c r="P25" s="46" t="s">
        <v>68</v>
      </c>
    </row>
    <row r="26" spans="1:16" ht="12.75" customHeight="1" thickBot="1" x14ac:dyDescent="0.25">
      <c r="A26" s="35" t="str">
        <f t="shared" si="0"/>
        <v> AHSB 6.4.328 </v>
      </c>
      <c r="B26" s="5" t="str">
        <f t="shared" si="1"/>
        <v>I</v>
      </c>
      <c r="C26" s="35">
        <f t="shared" si="2"/>
        <v>35360.377999999997</v>
      </c>
      <c r="D26" s="10" t="str">
        <f t="shared" si="3"/>
        <v>vis</v>
      </c>
      <c r="E26" s="43">
        <f>VLOOKUP(C26,Active!C$21:E$970,3,FALSE)</f>
        <v>-3433.478653895203</v>
      </c>
      <c r="F26" s="5" t="s">
        <v>61</v>
      </c>
      <c r="G26" s="10" t="str">
        <f t="shared" si="4"/>
        <v>35360.378</v>
      </c>
      <c r="H26" s="35">
        <f t="shared" si="5"/>
        <v>-3417</v>
      </c>
      <c r="I26" s="44" t="s">
        <v>83</v>
      </c>
      <c r="J26" s="45" t="s">
        <v>84</v>
      </c>
      <c r="K26" s="44">
        <v>-3417</v>
      </c>
      <c r="L26" s="44" t="s">
        <v>85</v>
      </c>
      <c r="M26" s="45" t="s">
        <v>66</v>
      </c>
      <c r="N26" s="45"/>
      <c r="O26" s="46" t="s">
        <v>67</v>
      </c>
      <c r="P26" s="46" t="s">
        <v>68</v>
      </c>
    </row>
    <row r="27" spans="1:16" ht="12.75" customHeight="1" thickBot="1" x14ac:dyDescent="0.25">
      <c r="A27" s="35" t="str">
        <f t="shared" si="0"/>
        <v> AHSB 6.4.328 </v>
      </c>
      <c r="B27" s="5" t="str">
        <f t="shared" si="1"/>
        <v>I</v>
      </c>
      <c r="C27" s="35">
        <f t="shared" si="2"/>
        <v>35398.357000000004</v>
      </c>
      <c r="D27" s="10" t="str">
        <f t="shared" si="3"/>
        <v>vis</v>
      </c>
      <c r="E27" s="43">
        <f>VLOOKUP(C27,Active!C$21:E$970,3,FALSE)</f>
        <v>-3407.5034270351493</v>
      </c>
      <c r="F27" s="5" t="s">
        <v>61</v>
      </c>
      <c r="G27" s="10" t="str">
        <f t="shared" si="4"/>
        <v>35398.357</v>
      </c>
      <c r="H27" s="35">
        <f t="shared" si="5"/>
        <v>-3391</v>
      </c>
      <c r="I27" s="44" t="s">
        <v>86</v>
      </c>
      <c r="J27" s="45" t="s">
        <v>87</v>
      </c>
      <c r="K27" s="44">
        <v>-3391</v>
      </c>
      <c r="L27" s="44" t="s">
        <v>88</v>
      </c>
      <c r="M27" s="45" t="s">
        <v>66</v>
      </c>
      <c r="N27" s="45"/>
      <c r="O27" s="46" t="s">
        <v>67</v>
      </c>
      <c r="P27" s="46" t="s">
        <v>68</v>
      </c>
    </row>
    <row r="28" spans="1:16" ht="12.75" customHeight="1" thickBot="1" x14ac:dyDescent="0.25">
      <c r="A28" s="35" t="str">
        <f t="shared" si="0"/>
        <v>IBVS 464 </v>
      </c>
      <c r="B28" s="5" t="str">
        <f t="shared" si="1"/>
        <v>II</v>
      </c>
      <c r="C28" s="35">
        <f t="shared" si="2"/>
        <v>40369.569499999998</v>
      </c>
      <c r="D28" s="10" t="str">
        <f t="shared" si="3"/>
        <v>vis</v>
      </c>
      <c r="E28" s="43">
        <f>VLOOKUP(C28,Active!C$21:E$970,3,FALSE)</f>
        <v>-7.5094183194758699</v>
      </c>
      <c r="F28" s="5" t="s">
        <v>61</v>
      </c>
      <c r="G28" s="10" t="str">
        <f t="shared" si="4"/>
        <v>40369.5695</v>
      </c>
      <c r="H28" s="35">
        <f t="shared" si="5"/>
        <v>-7.5</v>
      </c>
      <c r="I28" s="44" t="s">
        <v>89</v>
      </c>
      <c r="J28" s="45" t="s">
        <v>90</v>
      </c>
      <c r="K28" s="44">
        <v>-7.5</v>
      </c>
      <c r="L28" s="44" t="s">
        <v>91</v>
      </c>
      <c r="M28" s="45" t="s">
        <v>92</v>
      </c>
      <c r="N28" s="45" t="s">
        <v>93</v>
      </c>
      <c r="O28" s="46" t="s">
        <v>94</v>
      </c>
      <c r="P28" s="47" t="s">
        <v>95</v>
      </c>
    </row>
    <row r="29" spans="1:16" ht="12.75" customHeight="1" thickBot="1" x14ac:dyDescent="0.25">
      <c r="A29" s="35" t="str">
        <f t="shared" si="0"/>
        <v>IBVS 464 </v>
      </c>
      <c r="B29" s="5" t="str">
        <f t="shared" si="1"/>
        <v>II</v>
      </c>
      <c r="C29" s="35">
        <f t="shared" si="2"/>
        <v>40372.507899999997</v>
      </c>
      <c r="D29" s="10" t="str">
        <f t="shared" si="3"/>
        <v>vis</v>
      </c>
      <c r="E29" s="43">
        <f>VLOOKUP(C29,Active!C$21:E$970,3,FALSE)</f>
        <v>-5.499739112399717</v>
      </c>
      <c r="F29" s="5" t="s">
        <v>61</v>
      </c>
      <c r="G29" s="10" t="str">
        <f t="shared" si="4"/>
        <v>40372.5079</v>
      </c>
      <c r="H29" s="35">
        <f t="shared" si="5"/>
        <v>-5.5</v>
      </c>
      <c r="I29" s="44" t="s">
        <v>96</v>
      </c>
      <c r="J29" s="45" t="s">
        <v>97</v>
      </c>
      <c r="K29" s="44">
        <v>-5.5</v>
      </c>
      <c r="L29" s="44" t="s">
        <v>98</v>
      </c>
      <c r="M29" s="45" t="s">
        <v>92</v>
      </c>
      <c r="N29" s="45" t="s">
        <v>93</v>
      </c>
      <c r="O29" s="46" t="s">
        <v>94</v>
      </c>
      <c r="P29" s="47" t="s">
        <v>95</v>
      </c>
    </row>
    <row r="30" spans="1:16" ht="12.75" customHeight="1" thickBot="1" x14ac:dyDescent="0.25">
      <c r="A30" s="35" t="str">
        <f t="shared" si="0"/>
        <v>IBVS 464 </v>
      </c>
      <c r="B30" s="5" t="str">
        <f t="shared" si="1"/>
        <v>I</v>
      </c>
      <c r="C30" s="35">
        <f t="shared" si="2"/>
        <v>40380.5527</v>
      </c>
      <c r="D30" s="10" t="str">
        <f t="shared" si="3"/>
        <v>vis</v>
      </c>
      <c r="E30" s="43">
        <f>VLOOKUP(C30,Active!C$21:E$970,3,FALSE)</f>
        <v>2.3937779820807623E-3</v>
      </c>
      <c r="F30" s="5" t="s">
        <v>61</v>
      </c>
      <c r="G30" s="10" t="str">
        <f t="shared" si="4"/>
        <v>40380.5527</v>
      </c>
      <c r="H30" s="35">
        <f t="shared" si="5"/>
        <v>0</v>
      </c>
      <c r="I30" s="44" t="s">
        <v>99</v>
      </c>
      <c r="J30" s="45" t="s">
        <v>100</v>
      </c>
      <c r="K30" s="44">
        <v>0</v>
      </c>
      <c r="L30" s="44" t="s">
        <v>101</v>
      </c>
      <c r="M30" s="45" t="s">
        <v>92</v>
      </c>
      <c r="N30" s="45" t="s">
        <v>93</v>
      </c>
      <c r="O30" s="46" t="s">
        <v>94</v>
      </c>
      <c r="P30" s="47" t="s">
        <v>95</v>
      </c>
    </row>
    <row r="31" spans="1:16" ht="12.75" customHeight="1" thickBot="1" x14ac:dyDescent="0.25">
      <c r="A31" s="35" t="str">
        <f t="shared" si="0"/>
        <v>IBVS 464 </v>
      </c>
      <c r="B31" s="5" t="str">
        <f t="shared" si="1"/>
        <v>I</v>
      </c>
      <c r="C31" s="35">
        <f t="shared" si="2"/>
        <v>40389.311399999999</v>
      </c>
      <c r="D31" s="10" t="str">
        <f t="shared" si="3"/>
        <v>vis</v>
      </c>
      <c r="E31" s="43">
        <f>VLOOKUP(C31,Active!C$21:E$970,3,FALSE)</f>
        <v>5.9927889832027184</v>
      </c>
      <c r="F31" s="5" t="s">
        <v>61</v>
      </c>
      <c r="G31" s="10" t="str">
        <f t="shared" si="4"/>
        <v>40389.3114</v>
      </c>
      <c r="H31" s="35">
        <f t="shared" si="5"/>
        <v>6</v>
      </c>
      <c r="I31" s="44" t="s">
        <v>102</v>
      </c>
      <c r="J31" s="45" t="s">
        <v>103</v>
      </c>
      <c r="K31" s="44">
        <v>6</v>
      </c>
      <c r="L31" s="44" t="s">
        <v>104</v>
      </c>
      <c r="M31" s="45" t="s">
        <v>92</v>
      </c>
      <c r="N31" s="45" t="s">
        <v>93</v>
      </c>
      <c r="O31" s="46" t="s">
        <v>94</v>
      </c>
      <c r="P31" s="47" t="s">
        <v>95</v>
      </c>
    </row>
    <row r="32" spans="1:16" ht="12.75" customHeight="1" thickBot="1" x14ac:dyDescent="0.25">
      <c r="A32" s="35" t="str">
        <f t="shared" si="0"/>
        <v>IBVS 464 </v>
      </c>
      <c r="B32" s="5" t="str">
        <f t="shared" si="1"/>
        <v>II</v>
      </c>
      <c r="C32" s="35">
        <f t="shared" si="2"/>
        <v>40394.442799999997</v>
      </c>
      <c r="D32" s="10" t="str">
        <f t="shared" si="3"/>
        <v>vis</v>
      </c>
      <c r="E32" s="43">
        <f>VLOOKUP(C32,Active!C$21:E$970,3,FALSE)</f>
        <v>9.5023410806675042</v>
      </c>
      <c r="F32" s="5" t="s">
        <v>61</v>
      </c>
      <c r="G32" s="10" t="str">
        <f t="shared" si="4"/>
        <v>40394.4428</v>
      </c>
      <c r="H32" s="35">
        <f t="shared" si="5"/>
        <v>9.5</v>
      </c>
      <c r="I32" s="44" t="s">
        <v>105</v>
      </c>
      <c r="J32" s="45" t="s">
        <v>106</v>
      </c>
      <c r="K32" s="44">
        <v>9.5</v>
      </c>
      <c r="L32" s="44" t="s">
        <v>107</v>
      </c>
      <c r="M32" s="45" t="s">
        <v>92</v>
      </c>
      <c r="N32" s="45" t="s">
        <v>93</v>
      </c>
      <c r="O32" s="46" t="s">
        <v>94</v>
      </c>
      <c r="P32" s="47" t="s">
        <v>95</v>
      </c>
    </row>
    <row r="33" spans="1:16" ht="12.75" customHeight="1" thickBot="1" x14ac:dyDescent="0.25">
      <c r="A33" s="35" t="str">
        <f t="shared" si="0"/>
        <v>BAVM 193 </v>
      </c>
      <c r="B33" s="5" t="str">
        <f t="shared" si="1"/>
        <v>I</v>
      </c>
      <c r="C33" s="35">
        <f t="shared" si="2"/>
        <v>54298.457600000002</v>
      </c>
      <c r="D33" s="10" t="str">
        <f t="shared" si="3"/>
        <v>vis</v>
      </c>
      <c r="E33" s="43">
        <f>VLOOKUP(C33,Active!C$21:E$970,3,FALSE)</f>
        <v>9518.966484304101</v>
      </c>
      <c r="F33" s="5" t="s">
        <v>61</v>
      </c>
      <c r="G33" s="10" t="str">
        <f t="shared" si="4"/>
        <v>54298.4576</v>
      </c>
      <c r="H33" s="35">
        <f t="shared" si="5"/>
        <v>9519</v>
      </c>
      <c r="I33" s="44" t="s">
        <v>124</v>
      </c>
      <c r="J33" s="45" t="s">
        <v>125</v>
      </c>
      <c r="K33" s="44">
        <v>9519</v>
      </c>
      <c r="L33" s="44" t="s">
        <v>126</v>
      </c>
      <c r="M33" s="45" t="s">
        <v>116</v>
      </c>
      <c r="N33" s="45" t="s">
        <v>127</v>
      </c>
      <c r="O33" s="46" t="s">
        <v>128</v>
      </c>
      <c r="P33" s="47" t="s">
        <v>129</v>
      </c>
    </row>
    <row r="34" spans="1:16" ht="12.75" customHeight="1" thickBot="1" x14ac:dyDescent="0.25">
      <c r="A34" s="35" t="str">
        <f t="shared" si="0"/>
        <v>BAVM 193 </v>
      </c>
      <c r="B34" s="5" t="str">
        <f t="shared" si="1"/>
        <v>I</v>
      </c>
      <c r="C34" s="35">
        <f t="shared" si="2"/>
        <v>54339.394099999998</v>
      </c>
      <c r="D34" s="10" t="str">
        <f t="shared" si="3"/>
        <v>vis</v>
      </c>
      <c r="E34" s="43">
        <f>VLOOKUP(C34,Active!C$21:E$970,3,FALSE)</f>
        <v>9546.9644535596453</v>
      </c>
      <c r="F34" s="5" t="s">
        <v>61</v>
      </c>
      <c r="G34" s="10" t="str">
        <f t="shared" si="4"/>
        <v>54339.3941</v>
      </c>
      <c r="H34" s="35">
        <f t="shared" si="5"/>
        <v>9547</v>
      </c>
      <c r="I34" s="44" t="s">
        <v>130</v>
      </c>
      <c r="J34" s="45" t="s">
        <v>131</v>
      </c>
      <c r="K34" s="44" t="s">
        <v>132</v>
      </c>
      <c r="L34" s="44" t="s">
        <v>133</v>
      </c>
      <c r="M34" s="45" t="s">
        <v>116</v>
      </c>
      <c r="N34" s="45" t="s">
        <v>127</v>
      </c>
      <c r="O34" s="46" t="s">
        <v>128</v>
      </c>
      <c r="P34" s="47" t="s">
        <v>129</v>
      </c>
    </row>
    <row r="35" spans="1:16" ht="12.75" customHeight="1" thickBot="1" x14ac:dyDescent="0.25">
      <c r="A35" s="35" t="str">
        <f t="shared" si="0"/>
        <v>OEJV 0094 </v>
      </c>
      <c r="B35" s="5" t="str">
        <f t="shared" si="1"/>
        <v>I</v>
      </c>
      <c r="C35" s="35">
        <f t="shared" si="2"/>
        <v>54684.448600000003</v>
      </c>
      <c r="D35" s="10" t="str">
        <f t="shared" si="3"/>
        <v>vis</v>
      </c>
      <c r="E35" s="43" t="e">
        <f>VLOOKUP(C35,Active!C$21:E$970,3,FALSE)</f>
        <v>#N/A</v>
      </c>
      <c r="F35" s="5" t="s">
        <v>61</v>
      </c>
      <c r="G35" s="10" t="str">
        <f t="shared" si="4"/>
        <v>54684.4486</v>
      </c>
      <c r="H35" s="35">
        <f t="shared" si="5"/>
        <v>9783</v>
      </c>
      <c r="I35" s="44" t="s">
        <v>134</v>
      </c>
      <c r="J35" s="45" t="s">
        <v>135</v>
      </c>
      <c r="K35" s="44" t="s">
        <v>136</v>
      </c>
      <c r="L35" s="44" t="s">
        <v>137</v>
      </c>
      <c r="M35" s="45" t="s">
        <v>116</v>
      </c>
      <c r="N35" s="45" t="s">
        <v>61</v>
      </c>
      <c r="O35" s="46" t="s">
        <v>138</v>
      </c>
      <c r="P35" s="47" t="s">
        <v>139</v>
      </c>
    </row>
    <row r="36" spans="1:16" ht="12.75" customHeight="1" thickBot="1" x14ac:dyDescent="0.25">
      <c r="A36" s="35" t="str">
        <f t="shared" si="0"/>
        <v>OEJV 0094 </v>
      </c>
      <c r="B36" s="5" t="str">
        <f t="shared" si="1"/>
        <v>I</v>
      </c>
      <c r="C36" s="35">
        <f t="shared" si="2"/>
        <v>54684.4519</v>
      </c>
      <c r="D36" s="10" t="str">
        <f t="shared" si="3"/>
        <v>vis</v>
      </c>
      <c r="E36" s="43" t="e">
        <f>VLOOKUP(C36,Active!C$21:E$970,3,FALSE)</f>
        <v>#N/A</v>
      </c>
      <c r="F36" s="5" t="s">
        <v>61</v>
      </c>
      <c r="G36" s="10" t="str">
        <f t="shared" si="4"/>
        <v>54684.4519</v>
      </c>
      <c r="H36" s="35">
        <f t="shared" si="5"/>
        <v>9783</v>
      </c>
      <c r="I36" s="44" t="s">
        <v>140</v>
      </c>
      <c r="J36" s="45" t="s">
        <v>141</v>
      </c>
      <c r="K36" s="44" t="s">
        <v>136</v>
      </c>
      <c r="L36" s="44" t="s">
        <v>142</v>
      </c>
      <c r="M36" s="45" t="s">
        <v>116</v>
      </c>
      <c r="N36" s="45" t="s">
        <v>44</v>
      </c>
      <c r="O36" s="46" t="s">
        <v>138</v>
      </c>
      <c r="P36" s="47" t="s">
        <v>139</v>
      </c>
    </row>
    <row r="37" spans="1:16" ht="12.75" customHeight="1" thickBot="1" x14ac:dyDescent="0.25">
      <c r="A37" s="35" t="str">
        <f t="shared" si="0"/>
        <v>OEJV 0094 </v>
      </c>
      <c r="B37" s="5" t="str">
        <f t="shared" si="1"/>
        <v>I</v>
      </c>
      <c r="C37" s="35">
        <f t="shared" si="2"/>
        <v>54684.4522</v>
      </c>
      <c r="D37" s="10" t="str">
        <f t="shared" si="3"/>
        <v>vis</v>
      </c>
      <c r="E37" s="43" t="e">
        <f>VLOOKUP(C37,Active!C$21:E$970,3,FALSE)</f>
        <v>#N/A</v>
      </c>
      <c r="F37" s="5" t="s">
        <v>61</v>
      </c>
      <c r="G37" s="10" t="str">
        <f t="shared" si="4"/>
        <v>54684.4522</v>
      </c>
      <c r="H37" s="35">
        <f t="shared" si="5"/>
        <v>9783</v>
      </c>
      <c r="I37" s="44" t="s">
        <v>146</v>
      </c>
      <c r="J37" s="45" t="s">
        <v>147</v>
      </c>
      <c r="K37" s="44" t="s">
        <v>136</v>
      </c>
      <c r="L37" s="44" t="s">
        <v>148</v>
      </c>
      <c r="M37" s="45" t="s">
        <v>116</v>
      </c>
      <c r="N37" s="45" t="s">
        <v>32</v>
      </c>
      <c r="O37" s="46" t="s">
        <v>138</v>
      </c>
      <c r="P37" s="47" t="s">
        <v>139</v>
      </c>
    </row>
    <row r="38" spans="1:16" ht="12.75" customHeight="1" thickBot="1" x14ac:dyDescent="0.25">
      <c r="A38" s="35" t="str">
        <f t="shared" si="0"/>
        <v>BAVM 203 </v>
      </c>
      <c r="B38" s="5" t="str">
        <f t="shared" si="1"/>
        <v>I</v>
      </c>
      <c r="C38" s="35">
        <f t="shared" si="2"/>
        <v>54763.411599999999</v>
      </c>
      <c r="D38" s="10" t="str">
        <f t="shared" si="3"/>
        <v>vis</v>
      </c>
      <c r="E38" s="43">
        <f>VLOOKUP(C38,Active!C$21:E$970,3,FALSE)</f>
        <v>9836.9655266561185</v>
      </c>
      <c r="F38" s="5" t="s">
        <v>61</v>
      </c>
      <c r="G38" s="10" t="str">
        <f t="shared" si="4"/>
        <v>54763.4116</v>
      </c>
      <c r="H38" s="35">
        <f t="shared" si="5"/>
        <v>9837</v>
      </c>
      <c r="I38" s="44" t="s">
        <v>149</v>
      </c>
      <c r="J38" s="45" t="s">
        <v>150</v>
      </c>
      <c r="K38" s="44" t="s">
        <v>151</v>
      </c>
      <c r="L38" s="44" t="s">
        <v>152</v>
      </c>
      <c r="M38" s="45" t="s">
        <v>116</v>
      </c>
      <c r="N38" s="45">
        <v>0</v>
      </c>
      <c r="O38" s="46" t="s">
        <v>118</v>
      </c>
      <c r="P38" s="47" t="s">
        <v>153</v>
      </c>
    </row>
    <row r="39" spans="1:16" ht="12.75" customHeight="1" thickBot="1" x14ac:dyDescent="0.25">
      <c r="A39" s="35" t="str">
        <f t="shared" si="0"/>
        <v>BAVM 212 </v>
      </c>
      <c r="B39" s="5" t="str">
        <f t="shared" si="1"/>
        <v>II</v>
      </c>
      <c r="C39" s="35">
        <f t="shared" si="2"/>
        <v>55062.418100000003</v>
      </c>
      <c r="D39" s="10" t="str">
        <f t="shared" si="3"/>
        <v>vis</v>
      </c>
      <c r="E39" s="43">
        <f>VLOOKUP(C39,Active!C$21:E$970,3,FALSE)</f>
        <v>10041.46700563475</v>
      </c>
      <c r="F39" s="5" t="s">
        <v>61</v>
      </c>
      <c r="G39" s="10" t="str">
        <f t="shared" si="4"/>
        <v>55062.4181</v>
      </c>
      <c r="H39" s="35">
        <f t="shared" si="5"/>
        <v>10041.5</v>
      </c>
      <c r="I39" s="44" t="s">
        <v>159</v>
      </c>
      <c r="J39" s="45" t="s">
        <v>160</v>
      </c>
      <c r="K39" s="44">
        <v>10041.5</v>
      </c>
      <c r="L39" s="44" t="s">
        <v>161</v>
      </c>
      <c r="M39" s="45" t="s">
        <v>116</v>
      </c>
      <c r="N39" s="45">
        <v>0</v>
      </c>
      <c r="O39" s="46" t="s">
        <v>118</v>
      </c>
      <c r="P39" s="47" t="s">
        <v>162</v>
      </c>
    </row>
    <row r="40" spans="1:16" ht="12.75" customHeight="1" thickBot="1" x14ac:dyDescent="0.25">
      <c r="A40" s="35" t="str">
        <f t="shared" si="0"/>
        <v>BAVM 212 </v>
      </c>
      <c r="B40" s="5" t="str">
        <f t="shared" si="1"/>
        <v>I</v>
      </c>
      <c r="C40" s="35">
        <f t="shared" si="2"/>
        <v>55067.5288</v>
      </c>
      <c r="D40" s="10" t="str">
        <f t="shared" si="3"/>
        <v>vis</v>
      </c>
      <c r="E40" s="43">
        <f>VLOOKUP(C40,Active!C$21:E$970,3,FALSE)</f>
        <v>10044.962400245287</v>
      </c>
      <c r="F40" s="5" t="s">
        <v>61</v>
      </c>
      <c r="G40" s="10" t="str">
        <f t="shared" si="4"/>
        <v>55067.5288</v>
      </c>
      <c r="H40" s="35">
        <f t="shared" si="5"/>
        <v>10045</v>
      </c>
      <c r="I40" s="44" t="s">
        <v>163</v>
      </c>
      <c r="J40" s="45" t="s">
        <v>164</v>
      </c>
      <c r="K40" s="44">
        <v>10045</v>
      </c>
      <c r="L40" s="44" t="s">
        <v>165</v>
      </c>
      <c r="M40" s="45" t="s">
        <v>116</v>
      </c>
      <c r="N40" s="45">
        <v>0</v>
      </c>
      <c r="O40" s="46" t="s">
        <v>118</v>
      </c>
      <c r="P40" s="47" t="s">
        <v>162</v>
      </c>
    </row>
    <row r="41" spans="1:16" ht="12.75" customHeight="1" thickBot="1" x14ac:dyDescent="0.25">
      <c r="A41" s="35" t="str">
        <f t="shared" si="0"/>
        <v>BAVM 212 </v>
      </c>
      <c r="B41" s="5" t="str">
        <f t="shared" si="1"/>
        <v>II</v>
      </c>
      <c r="C41" s="35">
        <f t="shared" si="2"/>
        <v>55075.572399999997</v>
      </c>
      <c r="D41" s="10" t="str">
        <f t="shared" si="3"/>
        <v>vis</v>
      </c>
      <c r="E41" s="43">
        <f>VLOOKUP(C41,Active!C$21:E$970,3,FALSE)</f>
        <v>10050.463712411785</v>
      </c>
      <c r="F41" s="5" t="s">
        <v>61</v>
      </c>
      <c r="G41" s="10" t="str">
        <f t="shared" si="4"/>
        <v>55075.5724</v>
      </c>
      <c r="H41" s="35">
        <f t="shared" si="5"/>
        <v>10050.5</v>
      </c>
      <c r="I41" s="44" t="s">
        <v>166</v>
      </c>
      <c r="J41" s="45" t="s">
        <v>167</v>
      </c>
      <c r="K41" s="44">
        <v>10050.5</v>
      </c>
      <c r="L41" s="44" t="s">
        <v>168</v>
      </c>
      <c r="M41" s="45" t="s">
        <v>116</v>
      </c>
      <c r="N41" s="45">
        <v>0</v>
      </c>
      <c r="O41" s="46" t="s">
        <v>118</v>
      </c>
      <c r="P41" s="47" t="s">
        <v>162</v>
      </c>
    </row>
    <row r="42" spans="1:16" ht="12.75" customHeight="1" thickBot="1" x14ac:dyDescent="0.25">
      <c r="A42" s="35" t="str">
        <f t="shared" si="0"/>
        <v>BAVM 212 </v>
      </c>
      <c r="B42" s="5" t="str">
        <f t="shared" si="1"/>
        <v>II</v>
      </c>
      <c r="C42" s="35">
        <f t="shared" si="2"/>
        <v>55103.353600000002</v>
      </c>
      <c r="D42" s="10" t="str">
        <f t="shared" si="3"/>
        <v>vis</v>
      </c>
      <c r="E42" s="43">
        <f>VLOOKUP(C42,Active!C$21:E$970,3,FALSE)</f>
        <v>10069.464290953729</v>
      </c>
      <c r="F42" s="5" t="s">
        <v>61</v>
      </c>
      <c r="G42" s="10" t="str">
        <f t="shared" si="4"/>
        <v>55103.3536</v>
      </c>
      <c r="H42" s="35">
        <f t="shared" si="5"/>
        <v>10069.5</v>
      </c>
      <c r="I42" s="44" t="s">
        <v>169</v>
      </c>
      <c r="J42" s="45" t="s">
        <v>170</v>
      </c>
      <c r="K42" s="44">
        <v>10069.5</v>
      </c>
      <c r="L42" s="44" t="s">
        <v>171</v>
      </c>
      <c r="M42" s="45" t="s">
        <v>116</v>
      </c>
      <c r="N42" s="45">
        <v>0</v>
      </c>
      <c r="O42" s="46" t="s">
        <v>128</v>
      </c>
      <c r="P42" s="47" t="s">
        <v>162</v>
      </c>
    </row>
    <row r="43" spans="1:16" ht="12.75" customHeight="1" thickBot="1" x14ac:dyDescent="0.25">
      <c r="A43" s="35" t="str">
        <f t="shared" si="0"/>
        <v>BAVM 214 </v>
      </c>
      <c r="B43" s="5" t="str">
        <f t="shared" si="1"/>
        <v>I</v>
      </c>
      <c r="C43" s="35">
        <f t="shared" si="2"/>
        <v>55358.4905</v>
      </c>
      <c r="D43" s="10" t="str">
        <f t="shared" si="3"/>
        <v>vis</v>
      </c>
      <c r="E43" s="43">
        <f>VLOOKUP(C43,Active!C$21:E$970,3,FALSE)</f>
        <v>10243.961746333536</v>
      </c>
      <c r="F43" s="5" t="s">
        <v>61</v>
      </c>
      <c r="G43" s="10" t="str">
        <f t="shared" si="4"/>
        <v>55358.4905</v>
      </c>
      <c r="H43" s="35">
        <f t="shared" si="5"/>
        <v>10244</v>
      </c>
      <c r="I43" s="44" t="s">
        <v>172</v>
      </c>
      <c r="J43" s="45" t="s">
        <v>173</v>
      </c>
      <c r="K43" s="44">
        <v>10244</v>
      </c>
      <c r="L43" s="44" t="s">
        <v>174</v>
      </c>
      <c r="M43" s="45" t="s">
        <v>116</v>
      </c>
      <c r="N43" s="45">
        <v>0</v>
      </c>
      <c r="O43" s="46" t="s">
        <v>118</v>
      </c>
      <c r="P43" s="47" t="s">
        <v>175</v>
      </c>
    </row>
    <row r="44" spans="1:16" ht="12.75" customHeight="1" thickBot="1" x14ac:dyDescent="0.25">
      <c r="A44" s="35" t="str">
        <f t="shared" si="0"/>
        <v>BAVM 225 </v>
      </c>
      <c r="B44" s="5" t="str">
        <f t="shared" si="1"/>
        <v>II</v>
      </c>
      <c r="C44" s="35">
        <f t="shared" si="2"/>
        <v>55790.548699999999</v>
      </c>
      <c r="D44" s="10" t="str">
        <f t="shared" si="3"/>
        <v>vis</v>
      </c>
      <c r="E44" s="43">
        <f>VLOOKUP(C44,Active!C$21:E$970,3,FALSE)</f>
        <v>10539.462148180464</v>
      </c>
      <c r="F44" s="5" t="s">
        <v>61</v>
      </c>
      <c r="G44" s="10" t="str">
        <f t="shared" si="4"/>
        <v>55790.5487</v>
      </c>
      <c r="H44" s="35">
        <f t="shared" si="5"/>
        <v>10539.5</v>
      </c>
      <c r="I44" s="44" t="s">
        <v>176</v>
      </c>
      <c r="J44" s="45" t="s">
        <v>177</v>
      </c>
      <c r="K44" s="44">
        <v>10539.5</v>
      </c>
      <c r="L44" s="44" t="s">
        <v>144</v>
      </c>
      <c r="M44" s="45" t="s">
        <v>116</v>
      </c>
      <c r="N44" s="45">
        <v>0</v>
      </c>
      <c r="O44" s="46" t="s">
        <v>128</v>
      </c>
      <c r="P44" s="47" t="s">
        <v>178</v>
      </c>
    </row>
    <row r="45" spans="1:16" ht="12.75" customHeight="1" thickBot="1" x14ac:dyDescent="0.25">
      <c r="A45" s="35" t="str">
        <f t="shared" si="0"/>
        <v>BAVM 225 </v>
      </c>
      <c r="B45" s="5" t="str">
        <f t="shared" si="1"/>
        <v>I</v>
      </c>
      <c r="C45" s="35">
        <f t="shared" si="2"/>
        <v>55889.239000000001</v>
      </c>
      <c r="D45" s="10" t="str">
        <f t="shared" si="3"/>
        <v>vis</v>
      </c>
      <c r="E45" s="43">
        <f>VLOOKUP(C45,Active!C$21:E$970,3,FALSE)</f>
        <v>10606.960053111779</v>
      </c>
      <c r="F45" s="5" t="s">
        <v>61</v>
      </c>
      <c r="G45" s="10" t="str">
        <f t="shared" si="4"/>
        <v>55889.2390</v>
      </c>
      <c r="H45" s="35">
        <f t="shared" si="5"/>
        <v>10607</v>
      </c>
      <c r="I45" s="44" t="s">
        <v>179</v>
      </c>
      <c r="J45" s="45" t="s">
        <v>180</v>
      </c>
      <c r="K45" s="44">
        <v>10607</v>
      </c>
      <c r="L45" s="44" t="s">
        <v>181</v>
      </c>
      <c r="M45" s="45" t="s">
        <v>116</v>
      </c>
      <c r="N45" s="45" t="s">
        <v>182</v>
      </c>
      <c r="O45" s="46" t="s">
        <v>183</v>
      </c>
      <c r="P45" s="47" t="s">
        <v>178</v>
      </c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</sheetData>
  <phoneticPr fontId="8" type="noConversion"/>
  <hyperlinks>
    <hyperlink ref="P28" r:id="rId1" display="http://www.konkoly.hu/cgi-bin/IBVS?464"/>
    <hyperlink ref="P29" r:id="rId2" display="http://www.konkoly.hu/cgi-bin/IBVS?464"/>
    <hyperlink ref="P30" r:id="rId3" display="http://www.konkoly.hu/cgi-bin/IBVS?464"/>
    <hyperlink ref="P31" r:id="rId4" display="http://www.konkoly.hu/cgi-bin/IBVS?464"/>
    <hyperlink ref="P32" r:id="rId5" display="http://www.konkoly.hu/cgi-bin/IBVS?464"/>
    <hyperlink ref="P12" r:id="rId6" display="http://www.bav-astro.de/sfs/BAVM_link.php?BAVMnr=178"/>
    <hyperlink ref="P13" r:id="rId7" display="http://www.bav-astro.de/sfs/BAVM_link.php?BAVMnr=178"/>
    <hyperlink ref="P33" r:id="rId8" display="http://www.bav-astro.de/sfs/BAVM_link.php?BAVMnr=193"/>
    <hyperlink ref="P34" r:id="rId9" display="http://www.bav-astro.de/sfs/BAVM_link.php?BAVMnr=193"/>
    <hyperlink ref="P35" r:id="rId10" display="http://var.astro.cz/oejv/issues/oejv0094.pdf"/>
    <hyperlink ref="P36" r:id="rId11" display="http://var.astro.cz/oejv/issues/oejv0094.pdf"/>
    <hyperlink ref="P14" r:id="rId12" display="http://var.astro.cz/oejv/issues/oejv0094.pdf"/>
    <hyperlink ref="P37" r:id="rId13" display="http://var.astro.cz/oejv/issues/oejv0094.pdf"/>
    <hyperlink ref="P38" r:id="rId14" display="http://www.bav-astro.de/sfs/BAVM_link.php?BAVMnr=203"/>
    <hyperlink ref="P15" r:id="rId15" display="http://www.konkoly.hu/cgi-bin/IBVS?5929"/>
    <hyperlink ref="P39" r:id="rId16" display="http://www.bav-astro.de/sfs/BAVM_link.php?BAVMnr=212"/>
    <hyperlink ref="P40" r:id="rId17" display="http://www.bav-astro.de/sfs/BAVM_link.php?BAVMnr=212"/>
    <hyperlink ref="P41" r:id="rId18" display="http://www.bav-astro.de/sfs/BAVM_link.php?BAVMnr=212"/>
    <hyperlink ref="P42" r:id="rId19" display="http://www.bav-astro.de/sfs/BAVM_link.php?BAVMnr=212"/>
    <hyperlink ref="P43" r:id="rId20" display="http://www.bav-astro.de/sfs/BAVM_link.php?BAVMnr=214"/>
    <hyperlink ref="P44" r:id="rId21" display="http://www.bav-astro.de/sfs/BAVM_link.php?BAVMnr=225"/>
    <hyperlink ref="P45" r:id="rId22" display="http://www.bav-astro.de/sfs/BAVM_link.php?BAVMnr=225"/>
    <hyperlink ref="P16" r:id="rId23" display="http://www.bav-astro.de/sfs/BAVM_link.php?BAVMnr=231"/>
    <hyperlink ref="P17" r:id="rId24" display="http://www.bav-astro.de/sfs/BAVM_link.php?BAVMnr=232"/>
    <hyperlink ref="P18" r:id="rId25" display="http://www.bav-astro.de/sfs/BAVM_link.php?BAVMnr=234"/>
    <hyperlink ref="P19" r:id="rId26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2023-01-13T04:29:40Z</dcterms:modified>
</cp:coreProperties>
</file>