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4AAC6B60-3783-441D-BDF9-DC6EAC19818A}" xr6:coauthVersionLast="47" xr6:coauthVersionMax="47" xr10:uidLastSave="{00000000-0000-0000-0000-000000000000}"/>
  <bookViews>
    <workbookView xWindow="14220" yWindow="315" windowWidth="12975" windowHeight="14640"/>
  </bookViews>
  <sheets>
    <sheet name="Active" sheetId="1" r:id="rId1"/>
    <sheet name="BAV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9" i="1" l="1"/>
  <c r="F89" i="1" s="1"/>
  <c r="G89" i="1" s="1"/>
  <c r="K89" i="1" s="1"/>
  <c r="Q89" i="1"/>
  <c r="Q88" i="1"/>
  <c r="Q87" i="1"/>
  <c r="Q85" i="1"/>
  <c r="Q84" i="1"/>
  <c r="Q82" i="1"/>
  <c r="Q81" i="1"/>
  <c r="Q80" i="1"/>
  <c r="Q86" i="1"/>
  <c r="Q79" i="1"/>
  <c r="Q83" i="1"/>
  <c r="C7" i="1"/>
  <c r="C8" i="1"/>
  <c r="D9" i="1"/>
  <c r="C9" i="1"/>
  <c r="Q77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40" i="1"/>
  <c r="Q41" i="1"/>
  <c r="Q42" i="1"/>
  <c r="Q43" i="1"/>
  <c r="Q44" i="1"/>
  <c r="Q55" i="1"/>
  <c r="Q56" i="1"/>
  <c r="Q57" i="1"/>
  <c r="Q60" i="1"/>
  <c r="Q63" i="1"/>
  <c r="Q78" i="1"/>
  <c r="G63" i="2"/>
  <c r="C63" i="2" s="1"/>
  <c r="G38" i="2"/>
  <c r="C38" i="2"/>
  <c r="G37" i="2"/>
  <c r="C37" i="2" s="1"/>
  <c r="G36" i="2"/>
  <c r="C36" i="2" s="1"/>
  <c r="G35" i="2"/>
  <c r="C35" i="2" s="1"/>
  <c r="G34" i="2"/>
  <c r="C34" i="2"/>
  <c r="E34" i="2" s="1"/>
  <c r="G33" i="2"/>
  <c r="C33" i="2" s="1"/>
  <c r="G32" i="2"/>
  <c r="C32" i="2" s="1"/>
  <c r="G31" i="2"/>
  <c r="C31" i="2" s="1"/>
  <c r="G30" i="2"/>
  <c r="C30" i="2"/>
  <c r="G62" i="2"/>
  <c r="C62" i="2" s="1"/>
  <c r="G29" i="2"/>
  <c r="C29" i="2" s="1"/>
  <c r="G28" i="2"/>
  <c r="C28" i="2" s="1"/>
  <c r="G61" i="2"/>
  <c r="C61" i="2"/>
  <c r="G27" i="2"/>
  <c r="C27" i="2" s="1"/>
  <c r="G26" i="2"/>
  <c r="C26" i="2" s="1"/>
  <c r="G60" i="2"/>
  <c r="C60" i="2" s="1"/>
  <c r="G59" i="2"/>
  <c r="C59" i="2"/>
  <c r="G58" i="2"/>
  <c r="C58" i="2" s="1"/>
  <c r="E58" i="2" s="1"/>
  <c r="G25" i="2"/>
  <c r="C25" i="2" s="1"/>
  <c r="G24" i="2"/>
  <c r="C24" i="2" s="1"/>
  <c r="G23" i="2"/>
  <c r="C23" i="2"/>
  <c r="G22" i="2"/>
  <c r="C22" i="2" s="1"/>
  <c r="G21" i="2"/>
  <c r="C21" i="2" s="1"/>
  <c r="G20" i="2"/>
  <c r="C20" i="2" s="1"/>
  <c r="G19" i="2"/>
  <c r="C19" i="2"/>
  <c r="G18" i="2"/>
  <c r="C18" i="2" s="1"/>
  <c r="G17" i="2"/>
  <c r="C17" i="2" s="1"/>
  <c r="G16" i="2"/>
  <c r="C16" i="2" s="1"/>
  <c r="G57" i="2"/>
  <c r="C57" i="2"/>
  <c r="G56" i="2"/>
  <c r="C56" i="2" s="1"/>
  <c r="G55" i="2"/>
  <c r="C55" i="2" s="1"/>
  <c r="G54" i="2"/>
  <c r="C54" i="2" s="1"/>
  <c r="G53" i="2"/>
  <c r="C53" i="2"/>
  <c r="G15" i="2"/>
  <c r="C15" i="2" s="1"/>
  <c r="G14" i="2"/>
  <c r="C14" i="2" s="1"/>
  <c r="G13" i="2"/>
  <c r="C13" i="2" s="1"/>
  <c r="G12" i="2"/>
  <c r="C12" i="2"/>
  <c r="E12" i="2" s="1"/>
  <c r="G11" i="2"/>
  <c r="C11" i="2" s="1"/>
  <c r="G52" i="2"/>
  <c r="C52" i="2" s="1"/>
  <c r="G51" i="2"/>
  <c r="C51" i="2" s="1"/>
  <c r="G50" i="2"/>
  <c r="C50" i="2"/>
  <c r="G49" i="2"/>
  <c r="C49" i="2" s="1"/>
  <c r="G48" i="2"/>
  <c r="C48" i="2" s="1"/>
  <c r="G47" i="2"/>
  <c r="C47" i="2" s="1"/>
  <c r="E47" i="2" s="1"/>
  <c r="G46" i="2"/>
  <c r="C46" i="2"/>
  <c r="G45" i="2"/>
  <c r="C45" i="2" s="1"/>
  <c r="G44" i="2"/>
  <c r="C44" i="2" s="1"/>
  <c r="G43" i="2"/>
  <c r="C43" i="2" s="1"/>
  <c r="G42" i="2"/>
  <c r="C42" i="2"/>
  <c r="G41" i="2"/>
  <c r="C41" i="2" s="1"/>
  <c r="E41" i="2" s="1"/>
  <c r="G40" i="2"/>
  <c r="C40" i="2" s="1"/>
  <c r="G39" i="2"/>
  <c r="C39" i="2" s="1"/>
  <c r="H63" i="2"/>
  <c r="B63" i="2" s="1"/>
  <c r="D63" i="2"/>
  <c r="A63" i="2"/>
  <c r="H38" i="2"/>
  <c r="B38" i="2" s="1"/>
  <c r="D38" i="2"/>
  <c r="A38" i="2"/>
  <c r="H37" i="2"/>
  <c r="B37" i="2" s="1"/>
  <c r="D37" i="2"/>
  <c r="A37" i="2"/>
  <c r="H36" i="2"/>
  <c r="B36" i="2" s="1"/>
  <c r="D36" i="2"/>
  <c r="A36" i="2"/>
  <c r="H35" i="2"/>
  <c r="B35" i="2" s="1"/>
  <c r="D35" i="2"/>
  <c r="A35" i="2"/>
  <c r="H34" i="2"/>
  <c r="B34" i="2" s="1"/>
  <c r="D34" i="2"/>
  <c r="A34" i="2"/>
  <c r="H33" i="2"/>
  <c r="B33" i="2" s="1"/>
  <c r="D33" i="2"/>
  <c r="A33" i="2"/>
  <c r="H32" i="2"/>
  <c r="B32" i="2" s="1"/>
  <c r="D32" i="2"/>
  <c r="A32" i="2"/>
  <c r="H31" i="2"/>
  <c r="B31" i="2" s="1"/>
  <c r="D31" i="2"/>
  <c r="A31" i="2"/>
  <c r="H30" i="2"/>
  <c r="B30" i="2" s="1"/>
  <c r="D30" i="2"/>
  <c r="A30" i="2"/>
  <c r="H62" i="2"/>
  <c r="B62" i="2" s="1"/>
  <c r="D62" i="2"/>
  <c r="A62" i="2"/>
  <c r="H29" i="2"/>
  <c r="B29" i="2" s="1"/>
  <c r="D29" i="2"/>
  <c r="A29" i="2"/>
  <c r="H28" i="2"/>
  <c r="B28" i="2" s="1"/>
  <c r="D28" i="2"/>
  <c r="A28" i="2"/>
  <c r="H61" i="2"/>
  <c r="B61" i="2" s="1"/>
  <c r="D61" i="2"/>
  <c r="A61" i="2"/>
  <c r="H27" i="2"/>
  <c r="B27" i="2" s="1"/>
  <c r="D27" i="2"/>
  <c r="A27" i="2"/>
  <c r="H26" i="2"/>
  <c r="B26" i="2" s="1"/>
  <c r="D26" i="2"/>
  <c r="A26" i="2"/>
  <c r="H60" i="2"/>
  <c r="B60" i="2" s="1"/>
  <c r="D60" i="2"/>
  <c r="A60" i="2"/>
  <c r="H59" i="2"/>
  <c r="B59" i="2" s="1"/>
  <c r="D59" i="2"/>
  <c r="A59" i="2"/>
  <c r="H58" i="2"/>
  <c r="B58" i="2" s="1"/>
  <c r="D58" i="2"/>
  <c r="A58" i="2"/>
  <c r="H25" i="2"/>
  <c r="B25" i="2" s="1"/>
  <c r="D25" i="2"/>
  <c r="A25" i="2"/>
  <c r="H24" i="2"/>
  <c r="B24" i="2" s="1"/>
  <c r="D24" i="2"/>
  <c r="A24" i="2"/>
  <c r="H23" i="2"/>
  <c r="B23" i="2" s="1"/>
  <c r="D23" i="2"/>
  <c r="A23" i="2"/>
  <c r="H22" i="2"/>
  <c r="B22" i="2" s="1"/>
  <c r="D22" i="2"/>
  <c r="A22" i="2"/>
  <c r="H21" i="2"/>
  <c r="B21" i="2" s="1"/>
  <c r="D21" i="2"/>
  <c r="A21" i="2"/>
  <c r="H20" i="2"/>
  <c r="B20" i="2" s="1"/>
  <c r="D20" i="2"/>
  <c r="A20" i="2"/>
  <c r="H19" i="2"/>
  <c r="B19" i="2" s="1"/>
  <c r="D19" i="2"/>
  <c r="A19" i="2"/>
  <c r="H18" i="2"/>
  <c r="B18" i="2" s="1"/>
  <c r="D18" i="2"/>
  <c r="A18" i="2"/>
  <c r="H17" i="2"/>
  <c r="B17" i="2" s="1"/>
  <c r="D17" i="2"/>
  <c r="A17" i="2"/>
  <c r="H16" i="2"/>
  <c r="B16" i="2" s="1"/>
  <c r="D16" i="2"/>
  <c r="A16" i="2"/>
  <c r="H57" i="2"/>
  <c r="B57" i="2" s="1"/>
  <c r="D57" i="2"/>
  <c r="A57" i="2"/>
  <c r="H56" i="2"/>
  <c r="B56" i="2" s="1"/>
  <c r="D56" i="2"/>
  <c r="A56" i="2"/>
  <c r="H55" i="2"/>
  <c r="B55" i="2" s="1"/>
  <c r="D55" i="2"/>
  <c r="A55" i="2"/>
  <c r="H54" i="2"/>
  <c r="B54" i="2" s="1"/>
  <c r="D54" i="2"/>
  <c r="A54" i="2"/>
  <c r="H53" i="2"/>
  <c r="B53" i="2" s="1"/>
  <c r="D53" i="2"/>
  <c r="A53" i="2"/>
  <c r="H15" i="2"/>
  <c r="B15" i="2" s="1"/>
  <c r="D15" i="2"/>
  <c r="A15" i="2"/>
  <c r="H14" i="2"/>
  <c r="B14" i="2" s="1"/>
  <c r="D14" i="2"/>
  <c r="A14" i="2"/>
  <c r="H13" i="2"/>
  <c r="B13" i="2" s="1"/>
  <c r="D13" i="2"/>
  <c r="A13" i="2"/>
  <c r="H12" i="2"/>
  <c r="B12" i="2" s="1"/>
  <c r="D12" i="2"/>
  <c r="A12" i="2"/>
  <c r="H11" i="2"/>
  <c r="B11" i="2" s="1"/>
  <c r="D11" i="2"/>
  <c r="A11" i="2"/>
  <c r="H52" i="2"/>
  <c r="B52" i="2" s="1"/>
  <c r="D52" i="2"/>
  <c r="A52" i="2"/>
  <c r="H51" i="2"/>
  <c r="B51" i="2" s="1"/>
  <c r="D51" i="2"/>
  <c r="A51" i="2"/>
  <c r="H50" i="2"/>
  <c r="B50" i="2" s="1"/>
  <c r="D50" i="2"/>
  <c r="A50" i="2"/>
  <c r="H49" i="2"/>
  <c r="B49" i="2" s="1"/>
  <c r="D49" i="2"/>
  <c r="A49" i="2"/>
  <c r="H48" i="2"/>
  <c r="B48" i="2" s="1"/>
  <c r="D48" i="2"/>
  <c r="A48" i="2"/>
  <c r="H47" i="2"/>
  <c r="B47" i="2" s="1"/>
  <c r="D47" i="2"/>
  <c r="A47" i="2"/>
  <c r="H46" i="2"/>
  <c r="B46" i="2" s="1"/>
  <c r="D46" i="2"/>
  <c r="A46" i="2"/>
  <c r="H45" i="2"/>
  <c r="B45" i="2" s="1"/>
  <c r="D45" i="2"/>
  <c r="A45" i="2"/>
  <c r="H44" i="2"/>
  <c r="B44" i="2" s="1"/>
  <c r="D44" i="2"/>
  <c r="A44" i="2"/>
  <c r="H43" i="2"/>
  <c r="B43" i="2" s="1"/>
  <c r="D43" i="2"/>
  <c r="A43" i="2"/>
  <c r="H42" i="2"/>
  <c r="B42" i="2" s="1"/>
  <c r="D42" i="2"/>
  <c r="A42" i="2"/>
  <c r="H41" i="2"/>
  <c r="B41" i="2" s="1"/>
  <c r="D41" i="2"/>
  <c r="A41" i="2"/>
  <c r="H40" i="2"/>
  <c r="B40" i="2" s="1"/>
  <c r="D40" i="2"/>
  <c r="A40" i="2"/>
  <c r="H39" i="2"/>
  <c r="B39" i="2" s="1"/>
  <c r="D39" i="2"/>
  <c r="A39" i="2"/>
  <c r="Q67" i="1"/>
  <c r="Q68" i="1"/>
  <c r="Q70" i="1"/>
  <c r="Q69" i="1"/>
  <c r="Q76" i="1"/>
  <c r="F16" i="1"/>
  <c r="F17" i="1" s="1"/>
  <c r="Q66" i="1"/>
  <c r="Q75" i="1"/>
  <c r="Q64" i="1"/>
  <c r="Q65" i="1"/>
  <c r="Q71" i="1"/>
  <c r="Q72" i="1"/>
  <c r="Q73" i="1"/>
  <c r="Q74" i="1"/>
  <c r="Q62" i="1"/>
  <c r="C17" i="1"/>
  <c r="Q61" i="1"/>
  <c r="Q47" i="1"/>
  <c r="Q48" i="1"/>
  <c r="Q50" i="1"/>
  <c r="Q51" i="1"/>
  <c r="Q52" i="1"/>
  <c r="Q58" i="1"/>
  <c r="Q59" i="1"/>
  <c r="Q45" i="1"/>
  <c r="Q49" i="1"/>
  <c r="Q36" i="1"/>
  <c r="Q37" i="1"/>
  <c r="Q38" i="1"/>
  <c r="Q46" i="1"/>
  <c r="Q53" i="1"/>
  <c r="Q39" i="1"/>
  <c r="Q54" i="1"/>
  <c r="Q35" i="1"/>
  <c r="E44" i="1"/>
  <c r="E84" i="1"/>
  <c r="F84" i="1" s="1"/>
  <c r="G84" i="1" s="1"/>
  <c r="E53" i="1"/>
  <c r="F53" i="1" s="1"/>
  <c r="G53" i="1" s="1"/>
  <c r="J53" i="1" s="1"/>
  <c r="E62" i="1"/>
  <c r="E78" i="1"/>
  <c r="E30" i="1"/>
  <c r="F30" i="1" s="1"/>
  <c r="E39" i="1"/>
  <c r="F39" i="1" s="1"/>
  <c r="E87" i="1"/>
  <c r="F87" i="1" s="1"/>
  <c r="G87" i="1"/>
  <c r="K87" i="1" s="1"/>
  <c r="E57" i="1"/>
  <c r="F57" i="1" s="1"/>
  <c r="E65" i="1"/>
  <c r="E73" i="1"/>
  <c r="E33" i="1"/>
  <c r="F33" i="1"/>
  <c r="K84" i="1"/>
  <c r="E51" i="1"/>
  <c r="E60" i="1"/>
  <c r="F60" i="1" s="1"/>
  <c r="G60" i="1" s="1"/>
  <c r="K60" i="1" s="1"/>
  <c r="E68" i="1"/>
  <c r="F68" i="1" s="1"/>
  <c r="G68" i="1" s="1"/>
  <c r="E76" i="1"/>
  <c r="G30" i="1"/>
  <c r="J30" i="1" s="1"/>
  <c r="E36" i="1"/>
  <c r="E85" i="1"/>
  <c r="F85" i="1" s="1"/>
  <c r="G85" i="1" s="1"/>
  <c r="K85" i="1" s="1"/>
  <c r="E55" i="1"/>
  <c r="E71" i="1"/>
  <c r="F71" i="1" s="1"/>
  <c r="G71" i="1" s="1"/>
  <c r="K71" i="1" s="1"/>
  <c r="E79" i="1"/>
  <c r="F79" i="1" s="1"/>
  <c r="G79" i="1" s="1"/>
  <c r="K79" i="1" s="1"/>
  <c r="E23" i="1"/>
  <c r="F23" i="1" s="1"/>
  <c r="G23" i="1" s="1"/>
  <c r="E31" i="1"/>
  <c r="F31" i="1"/>
  <c r="G31" i="1" s="1"/>
  <c r="G33" i="1"/>
  <c r="J33" i="1" s="1"/>
  <c r="E40" i="1"/>
  <c r="F40" i="1" s="1"/>
  <c r="G40" i="1"/>
  <c r="I40" i="1" s="1"/>
  <c r="E88" i="1"/>
  <c r="F88" i="1" s="1"/>
  <c r="G88" i="1" s="1"/>
  <c r="E49" i="1"/>
  <c r="K68" i="1"/>
  <c r="E74" i="1"/>
  <c r="E54" i="1"/>
  <c r="E34" i="1"/>
  <c r="E52" i="2" s="1"/>
  <c r="E82" i="1"/>
  <c r="F82" i="1" s="1"/>
  <c r="G82" i="1"/>
  <c r="K82" i="1"/>
  <c r="E52" i="1"/>
  <c r="E69" i="1"/>
  <c r="F69" i="1" s="1"/>
  <c r="E77" i="1"/>
  <c r="F77" i="1"/>
  <c r="G77" i="1" s="1"/>
  <c r="K77" i="1" s="1"/>
  <c r="E21" i="1"/>
  <c r="J23" i="1"/>
  <c r="E29" i="1"/>
  <c r="F29" i="1" s="1"/>
  <c r="G29" i="1" s="1"/>
  <c r="J29" i="1" s="1"/>
  <c r="J31" i="1"/>
  <c r="E46" i="1"/>
  <c r="F46" i="1"/>
  <c r="G46" i="1" s="1"/>
  <c r="J46" i="1"/>
  <c r="K88" i="1"/>
  <c r="E56" i="1"/>
  <c r="E64" i="1"/>
  <c r="F64" i="1" s="1"/>
  <c r="G64" i="1"/>
  <c r="K64" i="1" s="1"/>
  <c r="E72" i="1"/>
  <c r="F72" i="1"/>
  <c r="G72" i="1" s="1"/>
  <c r="K72" i="1" s="1"/>
  <c r="E83" i="1"/>
  <c r="F83" i="1" s="1"/>
  <c r="G83" i="1" s="1"/>
  <c r="I83" i="1" s="1"/>
  <c r="E24" i="1"/>
  <c r="F24" i="1" s="1"/>
  <c r="G24" i="1"/>
  <c r="J24" i="1" s="1"/>
  <c r="E32" i="1"/>
  <c r="E80" i="1"/>
  <c r="F80" i="1" s="1"/>
  <c r="G80" i="1"/>
  <c r="K80" i="1" s="1"/>
  <c r="E35" i="1"/>
  <c r="G69" i="1"/>
  <c r="K69" i="1"/>
  <c r="E67" i="1"/>
  <c r="F67" i="1" s="1"/>
  <c r="G67" i="1" s="1"/>
  <c r="K67" i="1" s="1"/>
  <c r="E42" i="2"/>
  <c r="F73" i="1"/>
  <c r="G73" i="1"/>
  <c r="K73" i="1" s="1"/>
  <c r="E35" i="2"/>
  <c r="E59" i="2"/>
  <c r="F56" i="1"/>
  <c r="G56" i="1" s="1"/>
  <c r="J56" i="1" s="1"/>
  <c r="F78" i="1"/>
  <c r="G78" i="1" s="1"/>
  <c r="K78" i="1" s="1"/>
  <c r="E63" i="2"/>
  <c r="E33" i="2"/>
  <c r="F35" i="1"/>
  <c r="G35" i="1" s="1"/>
  <c r="H35" i="1" s="1"/>
  <c r="E11" i="2"/>
  <c r="F36" i="1"/>
  <c r="G36" i="1" s="1"/>
  <c r="J36" i="1" s="1"/>
  <c r="F65" i="1"/>
  <c r="G65" i="1" s="1"/>
  <c r="K65" i="1" s="1"/>
  <c r="E31" i="2"/>
  <c r="E30" i="2"/>
  <c r="E49" i="2"/>
  <c r="E50" i="2"/>
  <c r="F32" i="1"/>
  <c r="G32" i="1" s="1"/>
  <c r="J32" i="1" s="1"/>
  <c r="F21" i="1"/>
  <c r="G21" i="1" s="1"/>
  <c r="J21" i="1" s="1"/>
  <c r="E39" i="2"/>
  <c r="F52" i="1"/>
  <c r="G52" i="1"/>
  <c r="J52" i="1" s="1"/>
  <c r="E23" i="2"/>
  <c r="F54" i="1"/>
  <c r="E25" i="2"/>
  <c r="F49" i="1"/>
  <c r="G49" i="1"/>
  <c r="J49" i="1"/>
  <c r="E20" i="2"/>
  <c r="F55" i="1"/>
  <c r="G55" i="1" s="1"/>
  <c r="J55" i="1" s="1"/>
  <c r="G57" i="1"/>
  <c r="J57" i="1" s="1"/>
  <c r="E60" i="2"/>
  <c r="F44" i="1"/>
  <c r="G44" i="1" s="1"/>
  <c r="J44" i="1" s="1"/>
  <c r="E17" i="2"/>
  <c r="E22" i="2"/>
  <c r="F51" i="1"/>
  <c r="G51" i="1" s="1"/>
  <c r="J51" i="1" s="1"/>
  <c r="F62" i="1"/>
  <c r="G62" i="1" s="1"/>
  <c r="K62" i="1" s="1"/>
  <c r="E29" i="2"/>
  <c r="E51" i="2"/>
  <c r="F74" i="1"/>
  <c r="G74" i="1"/>
  <c r="K74" i="1"/>
  <c r="E36" i="2"/>
  <c r="E48" i="2"/>
  <c r="E15" i="2"/>
  <c r="F76" i="1"/>
  <c r="G76" i="1"/>
  <c r="J76" i="1"/>
  <c r="E38" i="2"/>
  <c r="F34" i="1" l="1"/>
  <c r="G34" i="1" s="1"/>
  <c r="J34" i="1" s="1"/>
  <c r="E57" i="2"/>
  <c r="E37" i="2"/>
  <c r="E75" i="1"/>
  <c r="F75" i="1" s="1"/>
  <c r="G75" i="1" s="1"/>
  <c r="J75" i="1" s="1"/>
  <c r="E70" i="1"/>
  <c r="F70" i="1" s="1"/>
  <c r="G70" i="1" s="1"/>
  <c r="K70" i="1" s="1"/>
  <c r="E48" i="1"/>
  <c r="F48" i="1" s="1"/>
  <c r="G48" i="1" s="1"/>
  <c r="J48" i="1" s="1"/>
  <c r="E38" i="1"/>
  <c r="E86" i="1"/>
  <c r="F86" i="1" s="1"/>
  <c r="G86" i="1" s="1"/>
  <c r="I86" i="1" s="1"/>
  <c r="E42" i="1"/>
  <c r="E28" i="1"/>
  <c r="E66" i="1"/>
  <c r="E26" i="1"/>
  <c r="F26" i="1" s="1"/>
  <c r="G26" i="1" s="1"/>
  <c r="J26" i="1" s="1"/>
  <c r="E41" i="1"/>
  <c r="E25" i="1"/>
  <c r="E81" i="1"/>
  <c r="F81" i="1" s="1"/>
  <c r="G81" i="1" s="1"/>
  <c r="K81" i="1" s="1"/>
  <c r="E63" i="1"/>
  <c r="E43" i="1"/>
  <c r="E61" i="1"/>
  <c r="F61" i="1" s="1"/>
  <c r="G61" i="1" s="1"/>
  <c r="J61" i="1" s="1"/>
  <c r="E37" i="1"/>
  <c r="E27" i="1"/>
  <c r="E22" i="1"/>
  <c r="F22" i="1" s="1"/>
  <c r="G22" i="1" s="1"/>
  <c r="E45" i="1"/>
  <c r="E58" i="1"/>
  <c r="E47" i="1"/>
  <c r="E24" i="2"/>
  <c r="E53" i="2"/>
  <c r="E27" i="2"/>
  <c r="E59" i="1"/>
  <c r="F59" i="1" s="1"/>
  <c r="G59" i="1" s="1"/>
  <c r="J59" i="1" s="1"/>
  <c r="E61" i="2"/>
  <c r="E40" i="2"/>
  <c r="E50" i="1"/>
  <c r="J22" i="1" l="1"/>
  <c r="E54" i="2"/>
  <c r="F41" i="1"/>
  <c r="G41" i="1" s="1"/>
  <c r="I41" i="1" s="1"/>
  <c r="E43" i="2"/>
  <c r="F25" i="1"/>
  <c r="G25" i="1" s="1"/>
  <c r="F27" i="1"/>
  <c r="G27" i="1" s="1"/>
  <c r="J27" i="1" s="1"/>
  <c r="E45" i="2"/>
  <c r="F45" i="1"/>
  <c r="G45" i="1" s="1"/>
  <c r="J45" i="1" s="1"/>
  <c r="E16" i="2"/>
  <c r="E13" i="2"/>
  <c r="F37" i="1"/>
  <c r="G37" i="1" s="1"/>
  <c r="J37" i="1" s="1"/>
  <c r="E32" i="2"/>
  <c r="F66" i="1"/>
  <c r="G66" i="1" s="1"/>
  <c r="J66" i="1" s="1"/>
  <c r="F28" i="1"/>
  <c r="G28" i="1" s="1"/>
  <c r="J28" i="1" s="1"/>
  <c r="E46" i="2"/>
  <c r="F43" i="1"/>
  <c r="G43" i="1" s="1"/>
  <c r="J43" i="1" s="1"/>
  <c r="E56" i="2"/>
  <c r="E55" i="2"/>
  <c r="F42" i="1"/>
  <c r="G42" i="1" s="1"/>
  <c r="J42" i="1" s="1"/>
  <c r="F50" i="1"/>
  <c r="G50" i="1" s="1"/>
  <c r="J50" i="1" s="1"/>
  <c r="E21" i="2"/>
  <c r="F47" i="1"/>
  <c r="G47" i="1" s="1"/>
  <c r="J47" i="1" s="1"/>
  <c r="E18" i="2"/>
  <c r="F63" i="1"/>
  <c r="G63" i="1" s="1"/>
  <c r="J63" i="1" s="1"/>
  <c r="E62" i="2"/>
  <c r="E44" i="2"/>
  <c r="E19" i="2"/>
  <c r="F58" i="1"/>
  <c r="G58" i="1" s="1"/>
  <c r="J58" i="1" s="1"/>
  <c r="E26" i="2"/>
  <c r="E14" i="2"/>
  <c r="F38" i="1"/>
  <c r="G38" i="1" s="1"/>
  <c r="J38" i="1" s="1"/>
  <c r="E28" i="2"/>
  <c r="C11" i="1"/>
  <c r="C12" i="1"/>
  <c r="O89" i="1" l="1"/>
  <c r="C16" i="1"/>
  <c r="D18" i="1" s="1"/>
  <c r="O44" i="1"/>
  <c r="O84" i="1"/>
  <c r="O77" i="1"/>
  <c r="O50" i="1"/>
  <c r="O55" i="1"/>
  <c r="O83" i="1"/>
  <c r="O80" i="1"/>
  <c r="O43" i="1"/>
  <c r="O48" i="1"/>
  <c r="O34" i="1"/>
  <c r="O27" i="1"/>
  <c r="O33" i="1"/>
  <c r="O69" i="1"/>
  <c r="O57" i="1"/>
  <c r="O25" i="1"/>
  <c r="O39" i="1"/>
  <c r="O32" i="1"/>
  <c r="O37" i="1"/>
  <c r="O86" i="1"/>
  <c r="O29" i="1"/>
  <c r="O42" i="1"/>
  <c r="O49" i="1"/>
  <c r="O58" i="1"/>
  <c r="O26" i="1"/>
  <c r="O60" i="1"/>
  <c r="O45" i="1"/>
  <c r="O66" i="1"/>
  <c r="O35" i="1"/>
  <c r="O38" i="1"/>
  <c r="O41" i="1"/>
  <c r="O79" i="1"/>
  <c r="O74" i="1"/>
  <c r="O52" i="1"/>
  <c r="O59" i="1"/>
  <c r="O51" i="1"/>
  <c r="O67" i="1"/>
  <c r="O24" i="1"/>
  <c r="O87" i="1"/>
  <c r="O68" i="1"/>
  <c r="O64" i="1"/>
  <c r="O81" i="1"/>
  <c r="O65" i="1"/>
  <c r="O54" i="1"/>
  <c r="O82" i="1"/>
  <c r="O85" i="1"/>
  <c r="O76" i="1"/>
  <c r="O47" i="1"/>
  <c r="O22" i="1"/>
  <c r="O70" i="1"/>
  <c r="O56" i="1"/>
  <c r="O78" i="1"/>
  <c r="O31" i="1"/>
  <c r="O62" i="1"/>
  <c r="O21" i="1"/>
  <c r="O72" i="1"/>
  <c r="O30" i="1"/>
  <c r="O46" i="1"/>
  <c r="O73" i="1"/>
  <c r="O61" i="1"/>
  <c r="O23" i="1"/>
  <c r="O40" i="1"/>
  <c r="O63" i="1"/>
  <c r="O88" i="1"/>
  <c r="O75" i="1"/>
  <c r="O28" i="1"/>
  <c r="C15" i="1"/>
  <c r="O53" i="1"/>
  <c r="O36" i="1"/>
  <c r="O71" i="1"/>
  <c r="J25" i="1"/>
  <c r="C18" i="1" l="1"/>
  <c r="F18" i="1"/>
  <c r="F19" i="1" s="1"/>
</calcChain>
</file>

<file path=xl/sharedStrings.xml><?xml version="1.0" encoding="utf-8"?>
<sst xmlns="http://schemas.openxmlformats.org/spreadsheetml/2006/main" count="621" uniqueCount="282">
  <si>
    <t>JAVSO..47..105</t>
  </si>
  <si>
    <t>OEJV 0191</t>
  </si>
  <si>
    <t>OEJV 0181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</si>
  <si>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</si>
  <si>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</si>
  <si>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</si>
  <si>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</si>
  <si>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</si>
  <si>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</si>
  <si>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</si>
  <si>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</si>
  <si>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</si>
  <si>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</si>
  <si>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</si>
  <si>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</si>
  <si>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</si>
  <si>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</si>
  <si>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</si>
  <si>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</si>
  <si>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</si>
  <si>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</si>
  <si>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</si>
  <si>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</si>
  <si>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</si>
  <si>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</si>
  <si>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</si>
  <si>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</si>
  <si>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</si>
  <si>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</si>
  <si>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Misc</t>
  </si>
  <si>
    <t>Diethelm R</t>
  </si>
  <si>
    <t>BBSAG Bull.23</t>
  </si>
  <si>
    <t>B</t>
  </si>
  <si>
    <t>Mavrofridis G</t>
  </si>
  <si>
    <t>BBSAG Bull.86</t>
  </si>
  <si>
    <t>IBVS 3762</t>
  </si>
  <si>
    <t>I</t>
  </si>
  <si>
    <t>II</t>
  </si>
  <si>
    <t>IBVS 3355</t>
  </si>
  <si>
    <t>IBVS 3078</t>
  </si>
  <si>
    <t>Gudur 1988</t>
  </si>
  <si>
    <t>EB/KE:</t>
  </si>
  <si>
    <t># of data points:</t>
  </si>
  <si>
    <t>V1425 Cyg / GSC 03957-01821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</si>
  <si>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</si>
  <si>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</si>
  <si>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</si>
  <si>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</si>
  <si>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</si>
  <si>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</si>
  <si>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</si>
  <si>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OEJV 0074</t>
  </si>
  <si>
    <t>OEJV 0160</t>
  </si>
  <si>
    <t>IBVS 6070</t>
  </si>
  <si>
    <t>IBVS 6084</t>
  </si>
  <si>
    <t>OEJV</t>
  </si>
  <si>
    <t>BAD?</t>
  </si>
  <si>
    <t>Add cycle</t>
  </si>
  <si>
    <t>Old Cycle</t>
  </si>
  <si>
    <t>IBVS 6118</t>
  </si>
  <si>
    <t>OEJV 0165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</si>
  <si>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</si>
  <si>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</si>
  <si>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</si>
  <si>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</si>
  <si>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</si>
  <si>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</si>
  <si>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</si>
  <si>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</si>
  <si>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</si>
  <si>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</si>
  <si>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</si>
  <si>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</si>
  <si>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2426861.315 </t>
  </si>
  <si>
    <t> 02.06.1932 19:33 </t>
  </si>
  <si>
    <t> -0.073 </t>
  </si>
  <si>
    <t>P </t>
  </si>
  <si>
    <t> W.Strohmeier </t>
  </si>
  <si>
    <t>IBVS 438 </t>
  </si>
  <si>
    <t>2426946.452 </t>
  </si>
  <si>
    <t> 26.08.1932 22:50 </t>
  </si>
  <si>
    <t> -0.098 </t>
  </si>
  <si>
    <t>2426985.396 </t>
  </si>
  <si>
    <t> 04.10.1932 21:30 </t>
  </si>
  <si>
    <t> 0.022 </t>
  </si>
  <si>
    <t>2427034.231 </t>
  </si>
  <si>
    <t> 22.11.1932 17:32 </t>
  </si>
  <si>
    <t> 0.013 </t>
  </si>
  <si>
    <t>2427298.437 </t>
  </si>
  <si>
    <t> 13.08.1933 22:29 </t>
  </si>
  <si>
    <t> -0.034 </t>
  </si>
  <si>
    <t>2427298.451 </t>
  </si>
  <si>
    <t> 13.08.1933 22:49 </t>
  </si>
  <si>
    <t> -0.020 </t>
  </si>
  <si>
    <t>2427305.442 </t>
  </si>
  <si>
    <t> 20.08.1933 22:36 </t>
  </si>
  <si>
    <t> 0.083 </t>
  </si>
  <si>
    <t>2427367.315 </t>
  </si>
  <si>
    <t> 21.10.1933 19:33 </t>
  </si>
  <si>
    <t> -0.037 </t>
  </si>
  <si>
    <t>2427367.356 </t>
  </si>
  <si>
    <t> 21.10.1933 20:32 </t>
  </si>
  <si>
    <t> 0.004 </t>
  </si>
  <si>
    <t>2427719.274 </t>
  </si>
  <si>
    <t> 08.10.1934 18:34 </t>
  </si>
  <si>
    <t> 0.001 </t>
  </si>
  <si>
    <t>2428126.319 </t>
  </si>
  <si>
    <t> 19.11.1935 19:39 </t>
  </si>
  <si>
    <t> 0.020 </t>
  </si>
  <si>
    <t>2428126.340 </t>
  </si>
  <si>
    <t> 19.11.1935 20:09 </t>
  </si>
  <si>
    <t> 0.041 </t>
  </si>
  <si>
    <t>2428752.518 </t>
  </si>
  <si>
    <t> 07.08.1937 00:25 </t>
  </si>
  <si>
    <t> 0.025 </t>
  </si>
  <si>
    <t>2429193.299 </t>
  </si>
  <si>
    <t> 21.10.1938 19:10 </t>
  </si>
  <si>
    <t>2440400.944 </t>
  </si>
  <si>
    <t> 28.06.1969 10:39 </t>
  </si>
  <si>
    <t> 0.000 </t>
  </si>
  <si>
    <t>E </t>
  </si>
  <si>
    <t>?</t>
  </si>
  <si>
    <t> R.C.Tate </t>
  </si>
  <si>
    <t>2440407.836 </t>
  </si>
  <si>
    <t> 05.07.1969 08:03 </t>
  </si>
  <si>
    <t>2440409.713 </t>
  </si>
  <si>
    <t> 07.07.1969 05:06 </t>
  </si>
  <si>
    <t> 0.002 </t>
  </si>
  <si>
    <t>2440415.974 </t>
  </si>
  <si>
    <t> 13.07.1969 11:22 </t>
  </si>
  <si>
    <t>2442616.387 </t>
  </si>
  <si>
    <t> 22.07.1975 21:17 </t>
  </si>
  <si>
    <t> -0.030 </t>
  </si>
  <si>
    <t>V </t>
  </si>
  <si>
    <t> R.Diethelm </t>
  </si>
  <si>
    <t> BBS 23 </t>
  </si>
  <si>
    <t>2443772.355 </t>
  </si>
  <si>
    <t> 20.09.1978 20:31 </t>
  </si>
  <si>
    <t> -0.015 </t>
  </si>
  <si>
    <t> T.Brelstaff </t>
  </si>
  <si>
    <t> VSSC 58 </t>
  </si>
  <si>
    <t>2443777.374 </t>
  </si>
  <si>
    <t> 25.09.1978 20:58 </t>
  </si>
  <si>
    <t> -0.005 </t>
  </si>
  <si>
    <t>2446320.369 </t>
  </si>
  <si>
    <t> 11.09.1985 20:51 </t>
  </si>
  <si>
    <t> 0.018 </t>
  </si>
  <si>
    <t> P.Frank </t>
  </si>
  <si>
    <t>BAVM 50 </t>
  </si>
  <si>
    <t>2446362.2961 </t>
  </si>
  <si>
    <t> 23.10.1985 19:06 </t>
  </si>
  <si>
    <t> -0.0100 </t>
  </si>
  <si>
    <t> J.Ells </t>
  </si>
  <si>
    <t> VSSC 67.9 </t>
  </si>
  <si>
    <t>2446385.4769 </t>
  </si>
  <si>
    <t> 15.11.1985 23:26 </t>
  </si>
  <si>
    <t> 0.0016 </t>
  </si>
  <si>
    <t>2446613.4158 </t>
  </si>
  <si>
    <t> 01.07.1986 21:58 </t>
  </si>
  <si>
    <t> 0.0061 </t>
  </si>
  <si>
    <t> Sezer &amp; Eker </t>
  </si>
  <si>
    <t>IBVS 3078 </t>
  </si>
  <si>
    <t>2446655.3682 </t>
  </si>
  <si>
    <t> 12.08.1986 20:50 </t>
  </si>
  <si>
    <t> 0.0035 </t>
  </si>
  <si>
    <t> N.Güdür et al. </t>
  </si>
  <si>
    <t> ASS 146.285 </t>
  </si>
  <si>
    <t>2446665.3883 </t>
  </si>
  <si>
    <t> 22.08.1986 21:19 </t>
  </si>
  <si>
    <t> 0.0045 </t>
  </si>
  <si>
    <t> Güdür &amp; Eker </t>
  </si>
  <si>
    <t>2446685.4260 </t>
  </si>
  <si>
    <t> 11.09.1986 22:13 </t>
  </si>
  <si>
    <t> 0.0040 </t>
  </si>
  <si>
    <t>2446690.4358 </t>
  </si>
  <si>
    <t> 16.09.1986 22:27 </t>
  </si>
  <si>
    <t> 0.0043 </t>
  </si>
  <si>
    <t>2446692.3144 </t>
  </si>
  <si>
    <t> 18.09.1986 19:32 </t>
  </si>
  <si>
    <t> Gülmen &amp; Eker </t>
  </si>
  <si>
    <t>IBVS 3355 </t>
  </si>
  <si>
    <t>2446988.507 </t>
  </si>
  <si>
    <t> 12.07.1987 00:10 </t>
  </si>
  <si>
    <t> 0.007 </t>
  </si>
  <si>
    <t> Lichtschlag&amp;Skabr. </t>
  </si>
  <si>
    <t>2447035.4706 </t>
  </si>
  <si>
    <t> 27.08.1987 23:17 </t>
  </si>
  <si>
    <t> 0.0065 </t>
  </si>
  <si>
    <t>2447047.3698 </t>
  </si>
  <si>
    <t> 08.09.1987 20:52 </t>
  </si>
  <si>
    <t> 0.0080 </t>
  </si>
  <si>
    <t>2447057.359 </t>
  </si>
  <si>
    <t> 18.09.1987 20:36 </t>
  </si>
  <si>
    <t> -0.022 </t>
  </si>
  <si>
    <t> G.Mavrofridis </t>
  </si>
  <si>
    <t> BBS 86 </t>
  </si>
  <si>
    <t>2447447.5035 </t>
  </si>
  <si>
    <t> 13.10.1988 00:05 </t>
  </si>
  <si>
    <t> VSSC 72.26 </t>
  </si>
  <si>
    <t>2447720.5241 </t>
  </si>
  <si>
    <t> 13.07.1989 00:34 </t>
  </si>
  <si>
    <t> VSSC 73 </t>
  </si>
  <si>
    <t>2447757.4632 </t>
  </si>
  <si>
    <t> 18.08.1989 23:07 </t>
  </si>
  <si>
    <t> -0.0020 </t>
  </si>
  <si>
    <t>2448506.3960 </t>
  </si>
  <si>
    <t> 06.09.1991 21:30 </t>
  </si>
  <si>
    <t> 0.0033 </t>
  </si>
  <si>
    <t> Wolf &amp; Diethelm </t>
  </si>
  <si>
    <t>IBVS 3762 </t>
  </si>
  <si>
    <t>2448533.3245 </t>
  </si>
  <si>
    <t> 03.10.1991 19:47 </t>
  </si>
  <si>
    <t> 0.0055 </t>
  </si>
  <si>
    <t>2448938.4730 </t>
  </si>
  <si>
    <t> 11.11.1992 23:21 </t>
  </si>
  <si>
    <t> 0.0068 </t>
  </si>
  <si>
    <t> R.Pickard </t>
  </si>
  <si>
    <t> JBAA 107.321 </t>
  </si>
  <si>
    <t>2453920.4691 </t>
  </si>
  <si>
    <t> 03.07.2006 23:15 </t>
  </si>
  <si>
    <t> 0.0074 </t>
  </si>
  <si>
    <t>C </t>
  </si>
  <si>
    <t>o</t>
  </si>
  <si>
    <t> Jungbluth </t>
  </si>
  <si>
    <t>BAVM 178 </t>
  </si>
  <si>
    <t>2454359.43092 </t>
  </si>
  <si>
    <t> 15.09.2007 22:20 </t>
  </si>
  <si>
    <t> 0.00761 </t>
  </si>
  <si>
    <t>R</t>
  </si>
  <si>
    <t> R.Drevený </t>
  </si>
  <si>
    <t>OEJV 0074 </t>
  </si>
  <si>
    <t>2455374.4909 </t>
  </si>
  <si>
    <t> 26.06.2010 23:46 </t>
  </si>
  <si>
    <t> 0.0079 </t>
  </si>
  <si>
    <t> U.Schmidt </t>
  </si>
  <si>
    <t>BAVM 214 </t>
  </si>
  <si>
    <t>2456153.47713 </t>
  </si>
  <si>
    <t> 13.08.2012 23:27 </t>
  </si>
  <si>
    <t> 0.00944 </t>
  </si>
  <si>
    <t> L.Kalista </t>
  </si>
  <si>
    <t>OEJV 0160 </t>
  </si>
  <si>
    <t>2456153.48336 </t>
  </si>
  <si>
    <t> 13.08.2012 23:36 </t>
  </si>
  <si>
    <t> 0.01567 </t>
  </si>
  <si>
    <t>2456158.4896 </t>
  </si>
  <si>
    <t> 18.08.2012 23:45 </t>
  </si>
  <si>
    <t> 0.0124 </t>
  </si>
  <si>
    <t>-I</t>
  </si>
  <si>
    <t> F.Agerer </t>
  </si>
  <si>
    <t>BAVM 231 </t>
  </si>
  <si>
    <t>2456431.51169 </t>
  </si>
  <si>
    <t> 19.05.2013 00:16 </t>
  </si>
  <si>
    <t>12800</t>
  </si>
  <si>
    <t> 0.01409 </t>
  </si>
  <si>
    <t> M.Lehky </t>
  </si>
  <si>
    <t>2456431.51239 </t>
  </si>
  <si>
    <t> 19.05.2013 00:17 </t>
  </si>
  <si>
    <t> 0.01479 </t>
  </si>
  <si>
    <t>2456431.51249 </t>
  </si>
  <si>
    <t> 0.01489 </t>
  </si>
  <si>
    <t>2456431.51287 </t>
  </si>
  <si>
    <t> 19.05.2013 00:18 </t>
  </si>
  <si>
    <t> 0.01527 </t>
  </si>
  <si>
    <t>2456483.4809 </t>
  </si>
  <si>
    <t> 09.07.2013 23:32 </t>
  </si>
  <si>
    <t>12841.5</t>
  </si>
  <si>
    <t> 0.0092 </t>
  </si>
  <si>
    <t>BAVM 232 </t>
  </si>
  <si>
    <t>2456535.4581 </t>
  </si>
  <si>
    <t> 30.08.2013 22:59 </t>
  </si>
  <si>
    <t>BAVM 234 </t>
  </si>
  <si>
    <t>2457002.5984 </t>
  </si>
  <si>
    <t> 11.12.2014 02:21 </t>
  </si>
  <si>
    <t> 0.0123 </t>
  </si>
  <si>
    <t> V.Petriew </t>
  </si>
  <si>
    <t> JAAVSO 43-1 </t>
  </si>
  <si>
    <t>IBVS 0438 </t>
  </si>
  <si>
    <t>OEJV 0179</t>
  </si>
  <si>
    <t>JAVSO 43, 77</t>
  </si>
  <si>
    <t>JAVSO..47..263</t>
  </si>
  <si>
    <t>OEJV 0211</t>
  </si>
  <si>
    <t>JBAV, 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</si>
</sst>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3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10" fillId="0" borderId="0"/>
    <xf numFmtId="0" fontId="10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82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10" fillId="0" borderId="0" xfId="0" applyFont="1" applyAlignment="1">
      <alignment horizontal="center" vertic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14" fontId="10" fillId="0" borderId="0" xfId="0" applyNumberFormat="1" applyFont="1" applyAlignment="1"/>
    <xf numFmtId="0" fontId="11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9" fillId="24" borderId="17" xfId="38" applyFill="1" applyBorder="1" applyAlignment="1" applyProtection="1">
      <alignment horizontal="right" vertical="top" wrapText="1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left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center"/>
    </xf>
    <xf numFmtId="0" fontId="5" fillId="0" borderId="0" xfId="42" applyFont="1"/>
    <xf numFmtId="0" fontId="35" fillId="0" borderId="0" xfId="0" applyFont="1">
      <alignment vertical="top"/>
    </xf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35" fillId="0" borderId="0" xfId="42" applyFont="1"/>
    <xf numFmtId="0" fontId="35" fillId="0" borderId="0" xfId="42" applyFont="1" applyAlignment="1">
      <alignment horizontal="center"/>
    </xf>
    <xf numFmtId="0" fontId="35" fillId="0" borderId="0" xfId="42" applyFont="1" applyAlignment="1">
      <alignment horizontal="left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176" fontId="38" fillId="0" borderId="0" xfId="0" applyNumberFormat="1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V1425 Cyg - O-C Diagr.</a:t>
            </a:r>
          </a:p>
        </c:rich>
      </c:tx>
      <c:layout>
        <c:manualLayout>
          <c:xMode val="edge"/>
          <c:yMode val="edge"/>
          <c:x val="0.40133826081104407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90869947208956"/>
          <c:y val="0.14769252958613219"/>
          <c:w val="0.85730305151617758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-10811</c:v>
                </c:pt>
                <c:pt idx="1">
                  <c:v>-10743</c:v>
                </c:pt>
                <c:pt idx="2">
                  <c:v>-10712</c:v>
                </c:pt>
                <c:pt idx="3">
                  <c:v>-10673</c:v>
                </c:pt>
                <c:pt idx="4">
                  <c:v>-10462</c:v>
                </c:pt>
                <c:pt idx="5">
                  <c:v>-10462</c:v>
                </c:pt>
                <c:pt idx="6">
                  <c:v>-10456.5</c:v>
                </c:pt>
                <c:pt idx="7">
                  <c:v>-10407</c:v>
                </c:pt>
                <c:pt idx="8">
                  <c:v>-10407</c:v>
                </c:pt>
                <c:pt idx="9">
                  <c:v>-10126</c:v>
                </c:pt>
                <c:pt idx="10">
                  <c:v>-9801</c:v>
                </c:pt>
                <c:pt idx="11">
                  <c:v>-9801</c:v>
                </c:pt>
                <c:pt idx="12">
                  <c:v>-9301</c:v>
                </c:pt>
                <c:pt idx="13">
                  <c:v>-8949</c:v>
                </c:pt>
                <c:pt idx="14">
                  <c:v>0</c:v>
                </c:pt>
                <c:pt idx="15">
                  <c:v>5.5</c:v>
                </c:pt>
                <c:pt idx="16">
                  <c:v>7</c:v>
                </c:pt>
                <c:pt idx="17">
                  <c:v>12</c:v>
                </c:pt>
                <c:pt idx="18">
                  <c:v>1769</c:v>
                </c:pt>
                <c:pt idx="19">
                  <c:v>2692</c:v>
                </c:pt>
                <c:pt idx="20">
                  <c:v>2696</c:v>
                </c:pt>
                <c:pt idx="21">
                  <c:v>4726.5</c:v>
                </c:pt>
                <c:pt idx="22">
                  <c:v>4760</c:v>
                </c:pt>
                <c:pt idx="23">
                  <c:v>4778.5</c:v>
                </c:pt>
                <c:pt idx="24">
                  <c:v>4960.5</c:v>
                </c:pt>
                <c:pt idx="25">
                  <c:v>4994</c:v>
                </c:pt>
                <c:pt idx="26">
                  <c:v>5002</c:v>
                </c:pt>
                <c:pt idx="27">
                  <c:v>5018</c:v>
                </c:pt>
                <c:pt idx="28">
                  <c:v>5022</c:v>
                </c:pt>
                <c:pt idx="29">
                  <c:v>5023.5</c:v>
                </c:pt>
                <c:pt idx="30">
                  <c:v>5260</c:v>
                </c:pt>
                <c:pt idx="31">
                  <c:v>5297.5</c:v>
                </c:pt>
                <c:pt idx="32">
                  <c:v>5307</c:v>
                </c:pt>
                <c:pt idx="33">
                  <c:v>5315</c:v>
                </c:pt>
                <c:pt idx="34">
                  <c:v>5626.5</c:v>
                </c:pt>
                <c:pt idx="35">
                  <c:v>5844.5</c:v>
                </c:pt>
                <c:pt idx="36">
                  <c:v>5874</c:v>
                </c:pt>
                <c:pt idx="37">
                  <c:v>6472</c:v>
                </c:pt>
                <c:pt idx="38">
                  <c:v>6493.5</c:v>
                </c:pt>
                <c:pt idx="39">
                  <c:v>6817</c:v>
                </c:pt>
                <c:pt idx="40">
                  <c:v>10795</c:v>
                </c:pt>
                <c:pt idx="41">
                  <c:v>11145.5</c:v>
                </c:pt>
                <c:pt idx="42">
                  <c:v>11956</c:v>
                </c:pt>
                <c:pt idx="43">
                  <c:v>12578</c:v>
                </c:pt>
                <c:pt idx="44">
                  <c:v>12578</c:v>
                </c:pt>
                <c:pt idx="45">
                  <c:v>12582</c:v>
                </c:pt>
                <c:pt idx="46">
                  <c:v>12800</c:v>
                </c:pt>
                <c:pt idx="47">
                  <c:v>12800</c:v>
                </c:pt>
                <c:pt idx="48">
                  <c:v>12800</c:v>
                </c:pt>
                <c:pt idx="49">
                  <c:v>12800</c:v>
                </c:pt>
                <c:pt idx="50">
                  <c:v>12800</c:v>
                </c:pt>
                <c:pt idx="51">
                  <c:v>12800</c:v>
                </c:pt>
                <c:pt idx="52">
                  <c:v>12800</c:v>
                </c:pt>
                <c:pt idx="53">
                  <c:v>12800</c:v>
                </c:pt>
                <c:pt idx="54">
                  <c:v>12841.5</c:v>
                </c:pt>
                <c:pt idx="55">
                  <c:v>12883</c:v>
                </c:pt>
                <c:pt idx="56">
                  <c:v>13184</c:v>
                </c:pt>
                <c:pt idx="57">
                  <c:v>13256</c:v>
                </c:pt>
                <c:pt idx="58">
                  <c:v>13256</c:v>
                </c:pt>
                <c:pt idx="59">
                  <c:v>13766.5</c:v>
                </c:pt>
                <c:pt idx="60">
                  <c:v>13770.5</c:v>
                </c:pt>
                <c:pt idx="61">
                  <c:v>13772</c:v>
                </c:pt>
                <c:pt idx="62">
                  <c:v>13778</c:v>
                </c:pt>
                <c:pt idx="63">
                  <c:v>13807</c:v>
                </c:pt>
                <c:pt idx="64">
                  <c:v>13811</c:v>
                </c:pt>
                <c:pt idx="65">
                  <c:v>14044</c:v>
                </c:pt>
                <c:pt idx="66">
                  <c:v>14019.5</c:v>
                </c:pt>
                <c:pt idx="67">
                  <c:v>14040</c:v>
                </c:pt>
                <c:pt idx="68">
                  <c:v>14947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  <c:pt idx="1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AA-4A6F-B8FE-50567C65FD7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1E-4</c:v>
                  </c:pt>
                  <c:pt idx="39">
                    <c:v>0</c:v>
                  </c:pt>
                  <c:pt idx="40">
                    <c:v>3.8E-3</c:v>
                  </c:pt>
                  <c:pt idx="41">
                    <c:v>2.9999999999999997E-4</c:v>
                  </c:pt>
                  <c:pt idx="42">
                    <c:v>0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3.7000000000000002E-3</c:v>
                  </c:pt>
                  <c:pt idx="46">
                    <c:v>1.17E-3</c:v>
                  </c:pt>
                  <c:pt idx="47">
                    <c:v>1.09E-3</c:v>
                  </c:pt>
                  <c:pt idx="48">
                    <c:v>7.5000000000000002E-4</c:v>
                  </c:pt>
                  <c:pt idx="49">
                    <c:v>1.01E-3</c:v>
                  </c:pt>
                  <c:pt idx="50">
                    <c:v>1.1999999999999999E-3</c:v>
                  </c:pt>
                  <c:pt idx="51">
                    <c:v>1.1000000000000001E-3</c:v>
                  </c:pt>
                  <c:pt idx="52">
                    <c:v>8.0000000000000004E-4</c:v>
                  </c:pt>
                  <c:pt idx="53">
                    <c:v>1E-3</c:v>
                  </c:pt>
                  <c:pt idx="54">
                    <c:v>8.3000000000000001E-3</c:v>
                  </c:pt>
                  <c:pt idx="55">
                    <c:v>6.4999999999999997E-3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4.0000000000000002E-4</c:v>
                  </c:pt>
                  <c:pt idx="59">
                    <c:v>1E-4</c:v>
                  </c:pt>
                  <c:pt idx="60">
                    <c:v>6.9999999999999999E-4</c:v>
                  </c:pt>
                  <c:pt idx="61">
                    <c:v>2.0000000000000001E-4</c:v>
                  </c:pt>
                  <c:pt idx="62">
                    <c:v>7.0000000000000001E-3</c:v>
                  </c:pt>
                  <c:pt idx="63">
                    <c:v>8.0000000000000004E-4</c:v>
                  </c:pt>
                  <c:pt idx="64">
                    <c:v>2.9999999999999997E-4</c:v>
                  </c:pt>
                  <c:pt idx="65">
                    <c:v>5.0000000000000001E-3</c:v>
                  </c:pt>
                  <c:pt idx="66">
                    <c:v>4.0000000000000002E-4</c:v>
                  </c:pt>
                  <c:pt idx="67">
                    <c:v>5.0000000000000001E-4</c:v>
                  </c:pt>
                  <c:pt idx="68">
                    <c:v>5.0000000000000001E-3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1E-4</c:v>
                  </c:pt>
                  <c:pt idx="39">
                    <c:v>0</c:v>
                  </c:pt>
                  <c:pt idx="40">
                    <c:v>3.8E-3</c:v>
                  </c:pt>
                  <c:pt idx="41">
                    <c:v>2.9999999999999997E-4</c:v>
                  </c:pt>
                  <c:pt idx="42">
                    <c:v>0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3.7000000000000002E-3</c:v>
                  </c:pt>
                  <c:pt idx="46">
                    <c:v>1.17E-3</c:v>
                  </c:pt>
                  <c:pt idx="47">
                    <c:v>1.09E-3</c:v>
                  </c:pt>
                  <c:pt idx="48">
                    <c:v>7.5000000000000002E-4</c:v>
                  </c:pt>
                  <c:pt idx="49">
                    <c:v>1.01E-3</c:v>
                  </c:pt>
                  <c:pt idx="50">
                    <c:v>1.1999999999999999E-3</c:v>
                  </c:pt>
                  <c:pt idx="51">
                    <c:v>1.1000000000000001E-3</c:v>
                  </c:pt>
                  <c:pt idx="52">
                    <c:v>8.0000000000000004E-4</c:v>
                  </c:pt>
                  <c:pt idx="53">
                    <c:v>1E-3</c:v>
                  </c:pt>
                  <c:pt idx="54">
                    <c:v>8.3000000000000001E-3</c:v>
                  </c:pt>
                  <c:pt idx="55">
                    <c:v>6.4999999999999997E-3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4.0000000000000002E-4</c:v>
                  </c:pt>
                  <c:pt idx="59">
                    <c:v>1E-4</c:v>
                  </c:pt>
                  <c:pt idx="60">
                    <c:v>6.9999999999999999E-4</c:v>
                  </c:pt>
                  <c:pt idx="61">
                    <c:v>2.0000000000000001E-4</c:v>
                  </c:pt>
                  <c:pt idx="62">
                    <c:v>7.0000000000000001E-3</c:v>
                  </c:pt>
                  <c:pt idx="63">
                    <c:v>8.0000000000000004E-4</c:v>
                  </c:pt>
                  <c:pt idx="64">
                    <c:v>2.9999999999999997E-4</c:v>
                  </c:pt>
                  <c:pt idx="65">
                    <c:v>5.0000000000000001E-3</c:v>
                  </c:pt>
                  <c:pt idx="66">
                    <c:v>4.0000000000000002E-4</c:v>
                  </c:pt>
                  <c:pt idx="67">
                    <c:v>5.0000000000000001E-4</c:v>
                  </c:pt>
                  <c:pt idx="68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-10811</c:v>
                </c:pt>
                <c:pt idx="1">
                  <c:v>-10743</c:v>
                </c:pt>
                <c:pt idx="2">
                  <c:v>-10712</c:v>
                </c:pt>
                <c:pt idx="3">
                  <c:v>-10673</c:v>
                </c:pt>
                <c:pt idx="4">
                  <c:v>-10462</c:v>
                </c:pt>
                <c:pt idx="5">
                  <c:v>-10462</c:v>
                </c:pt>
                <c:pt idx="6">
                  <c:v>-10456.5</c:v>
                </c:pt>
                <c:pt idx="7">
                  <c:v>-10407</c:v>
                </c:pt>
                <c:pt idx="8">
                  <c:v>-10407</c:v>
                </c:pt>
                <c:pt idx="9">
                  <c:v>-10126</c:v>
                </c:pt>
                <c:pt idx="10">
                  <c:v>-9801</c:v>
                </c:pt>
                <c:pt idx="11">
                  <c:v>-9801</c:v>
                </c:pt>
                <c:pt idx="12">
                  <c:v>-9301</c:v>
                </c:pt>
                <c:pt idx="13">
                  <c:v>-8949</c:v>
                </c:pt>
                <c:pt idx="14">
                  <c:v>0</c:v>
                </c:pt>
                <c:pt idx="15">
                  <c:v>5.5</c:v>
                </c:pt>
                <c:pt idx="16">
                  <c:v>7</c:v>
                </c:pt>
                <c:pt idx="17">
                  <c:v>12</c:v>
                </c:pt>
                <c:pt idx="18">
                  <c:v>1769</c:v>
                </c:pt>
                <c:pt idx="19">
                  <c:v>2692</c:v>
                </c:pt>
                <c:pt idx="20">
                  <c:v>2696</c:v>
                </c:pt>
                <c:pt idx="21">
                  <c:v>4726.5</c:v>
                </c:pt>
                <c:pt idx="22">
                  <c:v>4760</c:v>
                </c:pt>
                <c:pt idx="23">
                  <c:v>4778.5</c:v>
                </c:pt>
                <c:pt idx="24">
                  <c:v>4960.5</c:v>
                </c:pt>
                <c:pt idx="25">
                  <c:v>4994</c:v>
                </c:pt>
                <c:pt idx="26">
                  <c:v>5002</c:v>
                </c:pt>
                <c:pt idx="27">
                  <c:v>5018</c:v>
                </c:pt>
                <c:pt idx="28">
                  <c:v>5022</c:v>
                </c:pt>
                <c:pt idx="29">
                  <c:v>5023.5</c:v>
                </c:pt>
                <c:pt idx="30">
                  <c:v>5260</c:v>
                </c:pt>
                <c:pt idx="31">
                  <c:v>5297.5</c:v>
                </c:pt>
                <c:pt idx="32">
                  <c:v>5307</c:v>
                </c:pt>
                <c:pt idx="33">
                  <c:v>5315</c:v>
                </c:pt>
                <c:pt idx="34">
                  <c:v>5626.5</c:v>
                </c:pt>
                <c:pt idx="35">
                  <c:v>5844.5</c:v>
                </c:pt>
                <c:pt idx="36">
                  <c:v>5874</c:v>
                </c:pt>
                <c:pt idx="37">
                  <c:v>6472</c:v>
                </c:pt>
                <c:pt idx="38">
                  <c:v>6493.5</c:v>
                </c:pt>
                <c:pt idx="39">
                  <c:v>6817</c:v>
                </c:pt>
                <c:pt idx="40">
                  <c:v>10795</c:v>
                </c:pt>
                <c:pt idx="41">
                  <c:v>11145.5</c:v>
                </c:pt>
                <c:pt idx="42">
                  <c:v>11956</c:v>
                </c:pt>
                <c:pt idx="43">
                  <c:v>12578</c:v>
                </c:pt>
                <c:pt idx="44">
                  <c:v>12578</c:v>
                </c:pt>
                <c:pt idx="45">
                  <c:v>12582</c:v>
                </c:pt>
                <c:pt idx="46">
                  <c:v>12800</c:v>
                </c:pt>
                <c:pt idx="47">
                  <c:v>12800</c:v>
                </c:pt>
                <c:pt idx="48">
                  <c:v>12800</c:v>
                </c:pt>
                <c:pt idx="49">
                  <c:v>12800</c:v>
                </c:pt>
                <c:pt idx="50">
                  <c:v>12800</c:v>
                </c:pt>
                <c:pt idx="51">
                  <c:v>12800</c:v>
                </c:pt>
                <c:pt idx="52">
                  <c:v>12800</c:v>
                </c:pt>
                <c:pt idx="53">
                  <c:v>12800</c:v>
                </c:pt>
                <c:pt idx="54">
                  <c:v>12841.5</c:v>
                </c:pt>
                <c:pt idx="55">
                  <c:v>12883</c:v>
                </c:pt>
                <c:pt idx="56">
                  <c:v>13184</c:v>
                </c:pt>
                <c:pt idx="57">
                  <c:v>13256</c:v>
                </c:pt>
                <c:pt idx="58">
                  <c:v>13256</c:v>
                </c:pt>
                <c:pt idx="59">
                  <c:v>13766.5</c:v>
                </c:pt>
                <c:pt idx="60">
                  <c:v>13770.5</c:v>
                </c:pt>
                <c:pt idx="61">
                  <c:v>13772</c:v>
                </c:pt>
                <c:pt idx="62">
                  <c:v>13778</c:v>
                </c:pt>
                <c:pt idx="63">
                  <c:v>13807</c:v>
                </c:pt>
                <c:pt idx="64">
                  <c:v>13811</c:v>
                </c:pt>
                <c:pt idx="65">
                  <c:v>14044</c:v>
                </c:pt>
                <c:pt idx="66">
                  <c:v>14019.5</c:v>
                </c:pt>
                <c:pt idx="67">
                  <c:v>14040</c:v>
                </c:pt>
                <c:pt idx="68">
                  <c:v>14947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19">
                  <c:v>-1.4803999998548534E-2</c:v>
                </c:pt>
                <c:pt idx="20">
                  <c:v>-5.3520000001299195E-3</c:v>
                </c:pt>
                <c:pt idx="62">
                  <c:v>1.191399999515852E-2</c:v>
                </c:pt>
                <c:pt idx="65">
                  <c:v>1.3972000000649132E-2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AAA-4A6F-B8FE-50567C65FD7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Active!$D$21:$D$37</c:f>
                <c:numCache>
                  <c:formatCode>General</c:formatCode>
                  <c:ptCount val="1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</c:numCache>
              </c:numRef>
            </c:plus>
            <c:minus>
              <c:numRef>
                <c:f>Active!$D$21:$D$37</c:f>
                <c:numCache>
                  <c:formatCode>General</c:formatCode>
                  <c:ptCount val="1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-10811</c:v>
                </c:pt>
                <c:pt idx="1">
                  <c:v>-10743</c:v>
                </c:pt>
                <c:pt idx="2">
                  <c:v>-10712</c:v>
                </c:pt>
                <c:pt idx="3">
                  <c:v>-10673</c:v>
                </c:pt>
                <c:pt idx="4">
                  <c:v>-10462</c:v>
                </c:pt>
                <c:pt idx="5">
                  <c:v>-10462</c:v>
                </c:pt>
                <c:pt idx="6">
                  <c:v>-10456.5</c:v>
                </c:pt>
                <c:pt idx="7">
                  <c:v>-10407</c:v>
                </c:pt>
                <c:pt idx="8">
                  <c:v>-10407</c:v>
                </c:pt>
                <c:pt idx="9">
                  <c:v>-10126</c:v>
                </c:pt>
                <c:pt idx="10">
                  <c:v>-9801</c:v>
                </c:pt>
                <c:pt idx="11">
                  <c:v>-9801</c:v>
                </c:pt>
                <c:pt idx="12">
                  <c:v>-9301</c:v>
                </c:pt>
                <c:pt idx="13">
                  <c:v>-8949</c:v>
                </c:pt>
                <c:pt idx="14">
                  <c:v>0</c:v>
                </c:pt>
                <c:pt idx="15">
                  <c:v>5.5</c:v>
                </c:pt>
                <c:pt idx="16">
                  <c:v>7</c:v>
                </c:pt>
                <c:pt idx="17">
                  <c:v>12</c:v>
                </c:pt>
                <c:pt idx="18">
                  <c:v>1769</c:v>
                </c:pt>
                <c:pt idx="19">
                  <c:v>2692</c:v>
                </c:pt>
                <c:pt idx="20">
                  <c:v>2696</c:v>
                </c:pt>
                <c:pt idx="21">
                  <c:v>4726.5</c:v>
                </c:pt>
                <c:pt idx="22">
                  <c:v>4760</c:v>
                </c:pt>
                <c:pt idx="23">
                  <c:v>4778.5</c:v>
                </c:pt>
                <c:pt idx="24">
                  <c:v>4960.5</c:v>
                </c:pt>
                <c:pt idx="25">
                  <c:v>4994</c:v>
                </c:pt>
                <c:pt idx="26">
                  <c:v>5002</c:v>
                </c:pt>
                <c:pt idx="27">
                  <c:v>5018</c:v>
                </c:pt>
                <c:pt idx="28">
                  <c:v>5022</c:v>
                </c:pt>
                <c:pt idx="29">
                  <c:v>5023.5</c:v>
                </c:pt>
                <c:pt idx="30">
                  <c:v>5260</c:v>
                </c:pt>
                <c:pt idx="31">
                  <c:v>5297.5</c:v>
                </c:pt>
                <c:pt idx="32">
                  <c:v>5307</c:v>
                </c:pt>
                <c:pt idx="33">
                  <c:v>5315</c:v>
                </c:pt>
                <c:pt idx="34">
                  <c:v>5626.5</c:v>
                </c:pt>
                <c:pt idx="35">
                  <c:v>5844.5</c:v>
                </c:pt>
                <c:pt idx="36">
                  <c:v>5874</c:v>
                </c:pt>
                <c:pt idx="37">
                  <c:v>6472</c:v>
                </c:pt>
                <c:pt idx="38">
                  <c:v>6493.5</c:v>
                </c:pt>
                <c:pt idx="39">
                  <c:v>6817</c:v>
                </c:pt>
                <c:pt idx="40">
                  <c:v>10795</c:v>
                </c:pt>
                <c:pt idx="41">
                  <c:v>11145.5</c:v>
                </c:pt>
                <c:pt idx="42">
                  <c:v>11956</c:v>
                </c:pt>
                <c:pt idx="43">
                  <c:v>12578</c:v>
                </c:pt>
                <c:pt idx="44">
                  <c:v>12578</c:v>
                </c:pt>
                <c:pt idx="45">
                  <c:v>12582</c:v>
                </c:pt>
                <c:pt idx="46">
                  <c:v>12800</c:v>
                </c:pt>
                <c:pt idx="47">
                  <c:v>12800</c:v>
                </c:pt>
                <c:pt idx="48">
                  <c:v>12800</c:v>
                </c:pt>
                <c:pt idx="49">
                  <c:v>12800</c:v>
                </c:pt>
                <c:pt idx="50">
                  <c:v>12800</c:v>
                </c:pt>
                <c:pt idx="51">
                  <c:v>12800</c:v>
                </c:pt>
                <c:pt idx="52">
                  <c:v>12800</c:v>
                </c:pt>
                <c:pt idx="53">
                  <c:v>12800</c:v>
                </c:pt>
                <c:pt idx="54">
                  <c:v>12841.5</c:v>
                </c:pt>
                <c:pt idx="55">
                  <c:v>12883</c:v>
                </c:pt>
                <c:pt idx="56">
                  <c:v>13184</c:v>
                </c:pt>
                <c:pt idx="57">
                  <c:v>13256</c:v>
                </c:pt>
                <c:pt idx="58">
                  <c:v>13256</c:v>
                </c:pt>
                <c:pt idx="59">
                  <c:v>13766.5</c:v>
                </c:pt>
                <c:pt idx="60">
                  <c:v>13770.5</c:v>
                </c:pt>
                <c:pt idx="61">
                  <c:v>13772</c:v>
                </c:pt>
                <c:pt idx="62">
                  <c:v>13778</c:v>
                </c:pt>
                <c:pt idx="63">
                  <c:v>13807</c:v>
                </c:pt>
                <c:pt idx="64">
                  <c:v>13811</c:v>
                </c:pt>
                <c:pt idx="65">
                  <c:v>14044</c:v>
                </c:pt>
                <c:pt idx="66">
                  <c:v>14019.5</c:v>
                </c:pt>
                <c:pt idx="67">
                  <c:v>14040</c:v>
                </c:pt>
                <c:pt idx="68">
                  <c:v>14947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0">
                  <c:v>-7.314300000507501E-2</c:v>
                </c:pt>
                <c:pt idx="1">
                  <c:v>-9.8459000004368136E-2</c:v>
                </c:pt>
                <c:pt idx="2">
                  <c:v>2.1543999995628837E-2</c:v>
                </c:pt>
                <c:pt idx="3">
                  <c:v>1.3450999995257007E-2</c:v>
                </c:pt>
                <c:pt idx="4">
                  <c:v>-3.4206000000267522E-2</c:v>
                </c:pt>
                <c:pt idx="5">
                  <c:v>-2.0206000001053326E-2</c:v>
                </c:pt>
                <c:pt idx="6">
                  <c:v>8.2665499994618585E-2</c:v>
                </c:pt>
                <c:pt idx="7">
                  <c:v>-3.7491000006411923E-2</c:v>
                </c:pt>
                <c:pt idx="8">
                  <c:v>3.5089999946649186E-3</c:v>
                </c:pt>
                <c:pt idx="9">
                  <c:v>7.6199999966775067E-4</c:v>
                </c:pt>
                <c:pt idx="10">
                  <c:v>1.9986999996035593E-2</c:v>
                </c:pt>
                <c:pt idx="11">
                  <c:v>4.0986999996675877E-2</c:v>
                </c:pt>
                <c:pt idx="12">
                  <c:v>2.5486999995337101E-2</c:v>
                </c:pt>
                <c:pt idx="13">
                  <c:v>-3.3737000005203299E-2</c:v>
                </c:pt>
                <c:pt idx="15">
                  <c:v>3.8714999973308295E-3</c:v>
                </c:pt>
                <c:pt idx="16">
                  <c:v>2.290999997057952E-3</c:v>
                </c:pt>
                <c:pt idx="17">
                  <c:v>1.3560000006691553E-3</c:v>
                </c:pt>
                <c:pt idx="21">
                  <c:v>1.7844499998318497E-2</c:v>
                </c:pt>
                <c:pt idx="22">
                  <c:v>-1.0020000001532026E-2</c:v>
                </c:pt>
                <c:pt idx="23">
                  <c:v>1.6204999992623925E-3</c:v>
                </c:pt>
                <c:pt idx="24">
                  <c:v>6.0864999977638945E-3</c:v>
                </c:pt>
                <c:pt idx="25">
                  <c:v>3.5219999917899258E-3</c:v>
                </c:pt>
                <c:pt idx="26">
                  <c:v>4.5259999969857745E-3</c:v>
                </c:pt>
                <c:pt idx="27">
                  <c:v>4.0339999977732077E-3</c:v>
                </c:pt>
                <c:pt idx="28">
                  <c:v>4.2859999957727268E-3</c:v>
                </c:pt>
                <c:pt idx="29">
                  <c:v>4.3054999987361953E-3</c:v>
                </c:pt>
                <c:pt idx="30">
                  <c:v>7.3799999954644591E-3</c:v>
                </c:pt>
                <c:pt idx="31">
                  <c:v>6.4674999957787804E-3</c:v>
                </c:pt>
                <c:pt idx="32">
                  <c:v>7.9909999985829927E-3</c:v>
                </c:pt>
                <c:pt idx="34">
                  <c:v>4.0444999976898544E-3</c:v>
                </c:pt>
                <c:pt idx="35">
                  <c:v>4.2784999968716875E-3</c:v>
                </c:pt>
                <c:pt idx="36">
                  <c:v>-2.0380000059958547E-3</c:v>
                </c:pt>
                <c:pt idx="37">
                  <c:v>3.3360000015818514E-3</c:v>
                </c:pt>
                <c:pt idx="38">
                  <c:v>5.5155000009108335E-3</c:v>
                </c:pt>
                <c:pt idx="40">
                  <c:v>7.4349999995320104E-3</c:v>
                </c:pt>
                <c:pt idx="42">
                  <c:v>7.9279999990831129E-3</c:v>
                </c:pt>
                <c:pt idx="45">
                  <c:v>1.2365999995381571E-2</c:v>
                </c:pt>
                <c:pt idx="54">
                  <c:v>9.2395000028773211E-3</c:v>
                </c:pt>
                <c:pt idx="55">
                  <c:v>1.2378999999782536E-2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AAA-4A6F-B8FE-50567C65FD7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1E-4</c:v>
                  </c:pt>
                  <c:pt idx="39">
                    <c:v>0</c:v>
                  </c:pt>
                  <c:pt idx="40">
                    <c:v>3.8E-3</c:v>
                  </c:pt>
                  <c:pt idx="41">
                    <c:v>2.9999999999999997E-4</c:v>
                  </c:pt>
                  <c:pt idx="42">
                    <c:v>0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3.7000000000000002E-3</c:v>
                  </c:pt>
                  <c:pt idx="46">
                    <c:v>1.17E-3</c:v>
                  </c:pt>
                  <c:pt idx="47">
                    <c:v>1.09E-3</c:v>
                  </c:pt>
                  <c:pt idx="48">
                    <c:v>7.5000000000000002E-4</c:v>
                  </c:pt>
                  <c:pt idx="49">
                    <c:v>1.01E-3</c:v>
                  </c:pt>
                  <c:pt idx="50">
                    <c:v>1.1999999999999999E-3</c:v>
                  </c:pt>
                  <c:pt idx="51">
                    <c:v>1.1000000000000001E-3</c:v>
                  </c:pt>
                  <c:pt idx="52">
                    <c:v>8.0000000000000004E-4</c:v>
                  </c:pt>
                  <c:pt idx="53">
                    <c:v>1E-3</c:v>
                  </c:pt>
                  <c:pt idx="54">
                    <c:v>8.3000000000000001E-3</c:v>
                  </c:pt>
                  <c:pt idx="55">
                    <c:v>6.4999999999999997E-3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4.0000000000000002E-4</c:v>
                  </c:pt>
                  <c:pt idx="59">
                    <c:v>1E-4</c:v>
                  </c:pt>
                  <c:pt idx="60">
                    <c:v>6.9999999999999999E-4</c:v>
                  </c:pt>
                  <c:pt idx="61">
                    <c:v>2.0000000000000001E-4</c:v>
                  </c:pt>
                  <c:pt idx="62">
                    <c:v>7.0000000000000001E-3</c:v>
                  </c:pt>
                  <c:pt idx="63">
                    <c:v>8.0000000000000004E-4</c:v>
                  </c:pt>
                  <c:pt idx="64">
                    <c:v>2.9999999999999997E-4</c:v>
                  </c:pt>
                  <c:pt idx="65">
                    <c:v>5.0000000000000001E-3</c:v>
                  </c:pt>
                  <c:pt idx="66">
                    <c:v>4.0000000000000002E-4</c:v>
                  </c:pt>
                  <c:pt idx="67">
                    <c:v>5.0000000000000001E-4</c:v>
                  </c:pt>
                  <c:pt idx="68">
                    <c:v>5.0000000000000001E-3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1E-4</c:v>
                  </c:pt>
                  <c:pt idx="39">
                    <c:v>0</c:v>
                  </c:pt>
                  <c:pt idx="40">
                    <c:v>3.8E-3</c:v>
                  </c:pt>
                  <c:pt idx="41">
                    <c:v>2.9999999999999997E-4</c:v>
                  </c:pt>
                  <c:pt idx="42">
                    <c:v>0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3.7000000000000002E-3</c:v>
                  </c:pt>
                  <c:pt idx="46">
                    <c:v>1.17E-3</c:v>
                  </c:pt>
                  <c:pt idx="47">
                    <c:v>1.09E-3</c:v>
                  </c:pt>
                  <c:pt idx="48">
                    <c:v>7.5000000000000002E-4</c:v>
                  </c:pt>
                  <c:pt idx="49">
                    <c:v>1.01E-3</c:v>
                  </c:pt>
                  <c:pt idx="50">
                    <c:v>1.1999999999999999E-3</c:v>
                  </c:pt>
                  <c:pt idx="51">
                    <c:v>1.1000000000000001E-3</c:v>
                  </c:pt>
                  <c:pt idx="52">
                    <c:v>8.0000000000000004E-4</c:v>
                  </c:pt>
                  <c:pt idx="53">
                    <c:v>1E-3</c:v>
                  </c:pt>
                  <c:pt idx="54">
                    <c:v>8.3000000000000001E-3</c:v>
                  </c:pt>
                  <c:pt idx="55">
                    <c:v>6.4999999999999997E-3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4.0000000000000002E-4</c:v>
                  </c:pt>
                  <c:pt idx="59">
                    <c:v>1E-4</c:v>
                  </c:pt>
                  <c:pt idx="60">
                    <c:v>6.9999999999999999E-4</c:v>
                  </c:pt>
                  <c:pt idx="61">
                    <c:v>2.0000000000000001E-4</c:v>
                  </c:pt>
                  <c:pt idx="62">
                    <c:v>7.0000000000000001E-3</c:v>
                  </c:pt>
                  <c:pt idx="63">
                    <c:v>8.0000000000000004E-4</c:v>
                  </c:pt>
                  <c:pt idx="64">
                    <c:v>2.9999999999999997E-4</c:v>
                  </c:pt>
                  <c:pt idx="65">
                    <c:v>5.0000000000000001E-3</c:v>
                  </c:pt>
                  <c:pt idx="66">
                    <c:v>4.0000000000000002E-4</c:v>
                  </c:pt>
                  <c:pt idx="67">
                    <c:v>5.0000000000000001E-4</c:v>
                  </c:pt>
                  <c:pt idx="68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-10811</c:v>
                </c:pt>
                <c:pt idx="1">
                  <c:v>-10743</c:v>
                </c:pt>
                <c:pt idx="2">
                  <c:v>-10712</c:v>
                </c:pt>
                <c:pt idx="3">
                  <c:v>-10673</c:v>
                </c:pt>
                <c:pt idx="4">
                  <c:v>-10462</c:v>
                </c:pt>
                <c:pt idx="5">
                  <c:v>-10462</c:v>
                </c:pt>
                <c:pt idx="6">
                  <c:v>-10456.5</c:v>
                </c:pt>
                <c:pt idx="7">
                  <c:v>-10407</c:v>
                </c:pt>
                <c:pt idx="8">
                  <c:v>-10407</c:v>
                </c:pt>
                <c:pt idx="9">
                  <c:v>-10126</c:v>
                </c:pt>
                <c:pt idx="10">
                  <c:v>-9801</c:v>
                </c:pt>
                <c:pt idx="11">
                  <c:v>-9801</c:v>
                </c:pt>
                <c:pt idx="12">
                  <c:v>-9301</c:v>
                </c:pt>
                <c:pt idx="13">
                  <c:v>-8949</c:v>
                </c:pt>
                <c:pt idx="14">
                  <c:v>0</c:v>
                </c:pt>
                <c:pt idx="15">
                  <c:v>5.5</c:v>
                </c:pt>
                <c:pt idx="16">
                  <c:v>7</c:v>
                </c:pt>
                <c:pt idx="17">
                  <c:v>12</c:v>
                </c:pt>
                <c:pt idx="18">
                  <c:v>1769</c:v>
                </c:pt>
                <c:pt idx="19">
                  <c:v>2692</c:v>
                </c:pt>
                <c:pt idx="20">
                  <c:v>2696</c:v>
                </c:pt>
                <c:pt idx="21">
                  <c:v>4726.5</c:v>
                </c:pt>
                <c:pt idx="22">
                  <c:v>4760</c:v>
                </c:pt>
                <c:pt idx="23">
                  <c:v>4778.5</c:v>
                </c:pt>
                <c:pt idx="24">
                  <c:v>4960.5</c:v>
                </c:pt>
                <c:pt idx="25">
                  <c:v>4994</c:v>
                </c:pt>
                <c:pt idx="26">
                  <c:v>5002</c:v>
                </c:pt>
                <c:pt idx="27">
                  <c:v>5018</c:v>
                </c:pt>
                <c:pt idx="28">
                  <c:v>5022</c:v>
                </c:pt>
                <c:pt idx="29">
                  <c:v>5023.5</c:v>
                </c:pt>
                <c:pt idx="30">
                  <c:v>5260</c:v>
                </c:pt>
                <c:pt idx="31">
                  <c:v>5297.5</c:v>
                </c:pt>
                <c:pt idx="32">
                  <c:v>5307</c:v>
                </c:pt>
                <c:pt idx="33">
                  <c:v>5315</c:v>
                </c:pt>
                <c:pt idx="34">
                  <c:v>5626.5</c:v>
                </c:pt>
                <c:pt idx="35">
                  <c:v>5844.5</c:v>
                </c:pt>
                <c:pt idx="36">
                  <c:v>5874</c:v>
                </c:pt>
                <c:pt idx="37">
                  <c:v>6472</c:v>
                </c:pt>
                <c:pt idx="38">
                  <c:v>6493.5</c:v>
                </c:pt>
                <c:pt idx="39">
                  <c:v>6817</c:v>
                </c:pt>
                <c:pt idx="40">
                  <c:v>10795</c:v>
                </c:pt>
                <c:pt idx="41">
                  <c:v>11145.5</c:v>
                </c:pt>
                <c:pt idx="42">
                  <c:v>11956</c:v>
                </c:pt>
                <c:pt idx="43">
                  <c:v>12578</c:v>
                </c:pt>
                <c:pt idx="44">
                  <c:v>12578</c:v>
                </c:pt>
                <c:pt idx="45">
                  <c:v>12582</c:v>
                </c:pt>
                <c:pt idx="46">
                  <c:v>12800</c:v>
                </c:pt>
                <c:pt idx="47">
                  <c:v>12800</c:v>
                </c:pt>
                <c:pt idx="48">
                  <c:v>12800</c:v>
                </c:pt>
                <c:pt idx="49">
                  <c:v>12800</c:v>
                </c:pt>
                <c:pt idx="50">
                  <c:v>12800</c:v>
                </c:pt>
                <c:pt idx="51">
                  <c:v>12800</c:v>
                </c:pt>
                <c:pt idx="52">
                  <c:v>12800</c:v>
                </c:pt>
                <c:pt idx="53">
                  <c:v>12800</c:v>
                </c:pt>
                <c:pt idx="54">
                  <c:v>12841.5</c:v>
                </c:pt>
                <c:pt idx="55">
                  <c:v>12883</c:v>
                </c:pt>
                <c:pt idx="56">
                  <c:v>13184</c:v>
                </c:pt>
                <c:pt idx="57">
                  <c:v>13256</c:v>
                </c:pt>
                <c:pt idx="58">
                  <c:v>13256</c:v>
                </c:pt>
                <c:pt idx="59">
                  <c:v>13766.5</c:v>
                </c:pt>
                <c:pt idx="60">
                  <c:v>13770.5</c:v>
                </c:pt>
                <c:pt idx="61">
                  <c:v>13772</c:v>
                </c:pt>
                <c:pt idx="62">
                  <c:v>13778</c:v>
                </c:pt>
                <c:pt idx="63">
                  <c:v>13807</c:v>
                </c:pt>
                <c:pt idx="64">
                  <c:v>13811</c:v>
                </c:pt>
                <c:pt idx="65">
                  <c:v>14044</c:v>
                </c:pt>
                <c:pt idx="66">
                  <c:v>14019.5</c:v>
                </c:pt>
                <c:pt idx="67">
                  <c:v>14040</c:v>
                </c:pt>
                <c:pt idx="68">
                  <c:v>14947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39">
                  <c:v>6.8209999953978695E-3</c:v>
                </c:pt>
                <c:pt idx="41">
                  <c:v>7.6114999974379316E-3</c:v>
                </c:pt>
                <c:pt idx="43">
                  <c:v>9.4439999957103282E-3</c:v>
                </c:pt>
                <c:pt idx="44">
                  <c:v>1.5673999994760379E-2</c:v>
                </c:pt>
                <c:pt idx="46">
                  <c:v>1.1630000000877772E-2</c:v>
                </c:pt>
                <c:pt idx="47">
                  <c:v>1.2329999997746199E-2</c:v>
                </c:pt>
                <c:pt idx="48">
                  <c:v>1.2429999995219987E-2</c:v>
                </c:pt>
                <c:pt idx="49">
                  <c:v>1.2810000000172295E-2</c:v>
                </c:pt>
                <c:pt idx="50">
                  <c:v>1.4089999996940605E-2</c:v>
                </c:pt>
                <c:pt idx="51">
                  <c:v>1.4790000001084991E-2</c:v>
                </c:pt>
                <c:pt idx="52">
                  <c:v>1.4889999998558778E-2</c:v>
                </c:pt>
                <c:pt idx="53">
                  <c:v>1.5269999996235128E-2</c:v>
                </c:pt>
                <c:pt idx="56">
                  <c:v>7.5519999954849482E-3</c:v>
                </c:pt>
                <c:pt idx="57">
                  <c:v>1.2327999997069128E-2</c:v>
                </c:pt>
                <c:pt idx="58">
                  <c:v>1.2327999997069128E-2</c:v>
                </c:pt>
                <c:pt idx="59">
                  <c:v>1.5264500005287118E-2</c:v>
                </c:pt>
                <c:pt idx="60">
                  <c:v>1.2716500001261011E-2</c:v>
                </c:pt>
                <c:pt idx="61">
                  <c:v>1.3235999991593417E-2</c:v>
                </c:pt>
                <c:pt idx="63">
                  <c:v>1.2990999995963648E-2</c:v>
                </c:pt>
                <c:pt idx="64">
                  <c:v>1.2942999994265847E-2</c:v>
                </c:pt>
                <c:pt idx="66">
                  <c:v>1.3753499995800667E-2</c:v>
                </c:pt>
                <c:pt idx="67">
                  <c:v>1.5920000019832514E-2</c:v>
                </c:pt>
                <c:pt idx="68">
                  <c:v>1.3510999939171597E-2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AAA-4A6F-B8FE-50567C65FD7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1E-4</c:v>
                  </c:pt>
                  <c:pt idx="39">
                    <c:v>0</c:v>
                  </c:pt>
                  <c:pt idx="40">
                    <c:v>3.8E-3</c:v>
                  </c:pt>
                  <c:pt idx="41">
                    <c:v>2.9999999999999997E-4</c:v>
                  </c:pt>
                  <c:pt idx="42">
                    <c:v>0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3.7000000000000002E-3</c:v>
                  </c:pt>
                  <c:pt idx="46">
                    <c:v>1.17E-3</c:v>
                  </c:pt>
                  <c:pt idx="47">
                    <c:v>1.09E-3</c:v>
                  </c:pt>
                  <c:pt idx="48">
                    <c:v>7.5000000000000002E-4</c:v>
                  </c:pt>
                  <c:pt idx="49">
                    <c:v>1.01E-3</c:v>
                  </c:pt>
                  <c:pt idx="50">
                    <c:v>1.1999999999999999E-3</c:v>
                  </c:pt>
                  <c:pt idx="51">
                    <c:v>1.1000000000000001E-3</c:v>
                  </c:pt>
                  <c:pt idx="52">
                    <c:v>8.0000000000000004E-4</c:v>
                  </c:pt>
                  <c:pt idx="53">
                    <c:v>1E-3</c:v>
                  </c:pt>
                  <c:pt idx="54">
                    <c:v>8.3000000000000001E-3</c:v>
                  </c:pt>
                  <c:pt idx="55">
                    <c:v>6.4999999999999997E-3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4.0000000000000002E-4</c:v>
                  </c:pt>
                  <c:pt idx="59">
                    <c:v>1E-4</c:v>
                  </c:pt>
                  <c:pt idx="60">
                    <c:v>6.9999999999999999E-4</c:v>
                  </c:pt>
                  <c:pt idx="61">
                    <c:v>2.0000000000000001E-4</c:v>
                  </c:pt>
                  <c:pt idx="62">
                    <c:v>7.0000000000000001E-3</c:v>
                  </c:pt>
                  <c:pt idx="63">
                    <c:v>8.0000000000000004E-4</c:v>
                  </c:pt>
                  <c:pt idx="64">
                    <c:v>2.9999999999999997E-4</c:v>
                  </c:pt>
                  <c:pt idx="65">
                    <c:v>5.0000000000000001E-3</c:v>
                  </c:pt>
                  <c:pt idx="66">
                    <c:v>4.0000000000000002E-4</c:v>
                  </c:pt>
                  <c:pt idx="67">
                    <c:v>5.0000000000000001E-4</c:v>
                  </c:pt>
                  <c:pt idx="68">
                    <c:v>5.0000000000000001E-3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1E-4</c:v>
                  </c:pt>
                  <c:pt idx="39">
                    <c:v>0</c:v>
                  </c:pt>
                  <c:pt idx="40">
                    <c:v>3.8E-3</c:v>
                  </c:pt>
                  <c:pt idx="41">
                    <c:v>2.9999999999999997E-4</c:v>
                  </c:pt>
                  <c:pt idx="42">
                    <c:v>0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3.7000000000000002E-3</c:v>
                  </c:pt>
                  <c:pt idx="46">
                    <c:v>1.17E-3</c:v>
                  </c:pt>
                  <c:pt idx="47">
                    <c:v>1.09E-3</c:v>
                  </c:pt>
                  <c:pt idx="48">
                    <c:v>7.5000000000000002E-4</c:v>
                  </c:pt>
                  <c:pt idx="49">
                    <c:v>1.01E-3</c:v>
                  </c:pt>
                  <c:pt idx="50">
                    <c:v>1.1999999999999999E-3</c:v>
                  </c:pt>
                  <c:pt idx="51">
                    <c:v>1.1000000000000001E-3</c:v>
                  </c:pt>
                  <c:pt idx="52">
                    <c:v>8.0000000000000004E-4</c:v>
                  </c:pt>
                  <c:pt idx="53">
                    <c:v>1E-3</c:v>
                  </c:pt>
                  <c:pt idx="54">
                    <c:v>8.3000000000000001E-3</c:v>
                  </c:pt>
                  <c:pt idx="55">
                    <c:v>6.4999999999999997E-3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4.0000000000000002E-4</c:v>
                  </c:pt>
                  <c:pt idx="59">
                    <c:v>1E-4</c:v>
                  </c:pt>
                  <c:pt idx="60">
                    <c:v>6.9999999999999999E-4</c:v>
                  </c:pt>
                  <c:pt idx="61">
                    <c:v>2.0000000000000001E-4</c:v>
                  </c:pt>
                  <c:pt idx="62">
                    <c:v>7.0000000000000001E-3</c:v>
                  </c:pt>
                  <c:pt idx="63">
                    <c:v>8.0000000000000004E-4</c:v>
                  </c:pt>
                  <c:pt idx="64">
                    <c:v>2.9999999999999997E-4</c:v>
                  </c:pt>
                  <c:pt idx="65">
                    <c:v>5.0000000000000001E-3</c:v>
                  </c:pt>
                  <c:pt idx="66">
                    <c:v>4.0000000000000002E-4</c:v>
                  </c:pt>
                  <c:pt idx="67">
                    <c:v>5.0000000000000001E-4</c:v>
                  </c:pt>
                  <c:pt idx="68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-10811</c:v>
                </c:pt>
                <c:pt idx="1">
                  <c:v>-10743</c:v>
                </c:pt>
                <c:pt idx="2">
                  <c:v>-10712</c:v>
                </c:pt>
                <c:pt idx="3">
                  <c:v>-10673</c:v>
                </c:pt>
                <c:pt idx="4">
                  <c:v>-10462</c:v>
                </c:pt>
                <c:pt idx="5">
                  <c:v>-10462</c:v>
                </c:pt>
                <c:pt idx="6">
                  <c:v>-10456.5</c:v>
                </c:pt>
                <c:pt idx="7">
                  <c:v>-10407</c:v>
                </c:pt>
                <c:pt idx="8">
                  <c:v>-10407</c:v>
                </c:pt>
                <c:pt idx="9">
                  <c:v>-10126</c:v>
                </c:pt>
                <c:pt idx="10">
                  <c:v>-9801</c:v>
                </c:pt>
                <c:pt idx="11">
                  <c:v>-9801</c:v>
                </c:pt>
                <c:pt idx="12">
                  <c:v>-9301</c:v>
                </c:pt>
                <c:pt idx="13">
                  <c:v>-8949</c:v>
                </c:pt>
                <c:pt idx="14">
                  <c:v>0</c:v>
                </c:pt>
                <c:pt idx="15">
                  <c:v>5.5</c:v>
                </c:pt>
                <c:pt idx="16">
                  <c:v>7</c:v>
                </c:pt>
                <c:pt idx="17">
                  <c:v>12</c:v>
                </c:pt>
                <c:pt idx="18">
                  <c:v>1769</c:v>
                </c:pt>
                <c:pt idx="19">
                  <c:v>2692</c:v>
                </c:pt>
                <c:pt idx="20">
                  <c:v>2696</c:v>
                </c:pt>
                <c:pt idx="21">
                  <c:v>4726.5</c:v>
                </c:pt>
                <c:pt idx="22">
                  <c:v>4760</c:v>
                </c:pt>
                <c:pt idx="23">
                  <c:v>4778.5</c:v>
                </c:pt>
                <c:pt idx="24">
                  <c:v>4960.5</c:v>
                </c:pt>
                <c:pt idx="25">
                  <c:v>4994</c:v>
                </c:pt>
                <c:pt idx="26">
                  <c:v>5002</c:v>
                </c:pt>
                <c:pt idx="27">
                  <c:v>5018</c:v>
                </c:pt>
                <c:pt idx="28">
                  <c:v>5022</c:v>
                </c:pt>
                <c:pt idx="29">
                  <c:v>5023.5</c:v>
                </c:pt>
                <c:pt idx="30">
                  <c:v>5260</c:v>
                </c:pt>
                <c:pt idx="31">
                  <c:v>5297.5</c:v>
                </c:pt>
                <c:pt idx="32">
                  <c:v>5307</c:v>
                </c:pt>
                <c:pt idx="33">
                  <c:v>5315</c:v>
                </c:pt>
                <c:pt idx="34">
                  <c:v>5626.5</c:v>
                </c:pt>
                <c:pt idx="35">
                  <c:v>5844.5</c:v>
                </c:pt>
                <c:pt idx="36">
                  <c:v>5874</c:v>
                </c:pt>
                <c:pt idx="37">
                  <c:v>6472</c:v>
                </c:pt>
                <c:pt idx="38">
                  <c:v>6493.5</c:v>
                </c:pt>
                <c:pt idx="39">
                  <c:v>6817</c:v>
                </c:pt>
                <c:pt idx="40">
                  <c:v>10795</c:v>
                </c:pt>
                <c:pt idx="41">
                  <c:v>11145.5</c:v>
                </c:pt>
                <c:pt idx="42">
                  <c:v>11956</c:v>
                </c:pt>
                <c:pt idx="43">
                  <c:v>12578</c:v>
                </c:pt>
                <c:pt idx="44">
                  <c:v>12578</c:v>
                </c:pt>
                <c:pt idx="45">
                  <c:v>12582</c:v>
                </c:pt>
                <c:pt idx="46">
                  <c:v>12800</c:v>
                </c:pt>
                <c:pt idx="47">
                  <c:v>12800</c:v>
                </c:pt>
                <c:pt idx="48">
                  <c:v>12800</c:v>
                </c:pt>
                <c:pt idx="49">
                  <c:v>12800</c:v>
                </c:pt>
                <c:pt idx="50">
                  <c:v>12800</c:v>
                </c:pt>
                <c:pt idx="51">
                  <c:v>12800</c:v>
                </c:pt>
                <c:pt idx="52">
                  <c:v>12800</c:v>
                </c:pt>
                <c:pt idx="53">
                  <c:v>12800</c:v>
                </c:pt>
                <c:pt idx="54">
                  <c:v>12841.5</c:v>
                </c:pt>
                <c:pt idx="55">
                  <c:v>12883</c:v>
                </c:pt>
                <c:pt idx="56">
                  <c:v>13184</c:v>
                </c:pt>
                <c:pt idx="57">
                  <c:v>13256</c:v>
                </c:pt>
                <c:pt idx="58">
                  <c:v>13256</c:v>
                </c:pt>
                <c:pt idx="59">
                  <c:v>13766.5</c:v>
                </c:pt>
                <c:pt idx="60">
                  <c:v>13770.5</c:v>
                </c:pt>
                <c:pt idx="61">
                  <c:v>13772</c:v>
                </c:pt>
                <c:pt idx="62">
                  <c:v>13778</c:v>
                </c:pt>
                <c:pt idx="63">
                  <c:v>13807</c:v>
                </c:pt>
                <c:pt idx="64">
                  <c:v>13811</c:v>
                </c:pt>
                <c:pt idx="65">
                  <c:v>14044</c:v>
                </c:pt>
                <c:pt idx="66">
                  <c:v>14019.5</c:v>
                </c:pt>
                <c:pt idx="67">
                  <c:v>14040</c:v>
                </c:pt>
                <c:pt idx="68">
                  <c:v>14947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AAA-4A6F-B8FE-50567C65FD7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1E-4</c:v>
                  </c:pt>
                  <c:pt idx="39">
                    <c:v>0</c:v>
                  </c:pt>
                  <c:pt idx="40">
                    <c:v>3.8E-3</c:v>
                  </c:pt>
                  <c:pt idx="41">
                    <c:v>2.9999999999999997E-4</c:v>
                  </c:pt>
                  <c:pt idx="42">
                    <c:v>0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3.7000000000000002E-3</c:v>
                  </c:pt>
                  <c:pt idx="46">
                    <c:v>1.17E-3</c:v>
                  </c:pt>
                  <c:pt idx="47">
                    <c:v>1.09E-3</c:v>
                  </c:pt>
                  <c:pt idx="48">
                    <c:v>7.5000000000000002E-4</c:v>
                  </c:pt>
                  <c:pt idx="49">
                    <c:v>1.01E-3</c:v>
                  </c:pt>
                  <c:pt idx="50">
                    <c:v>1.1999999999999999E-3</c:v>
                  </c:pt>
                  <c:pt idx="51">
                    <c:v>1.1000000000000001E-3</c:v>
                  </c:pt>
                  <c:pt idx="52">
                    <c:v>8.0000000000000004E-4</c:v>
                  </c:pt>
                  <c:pt idx="53">
                    <c:v>1E-3</c:v>
                  </c:pt>
                  <c:pt idx="54">
                    <c:v>8.3000000000000001E-3</c:v>
                  </c:pt>
                  <c:pt idx="55">
                    <c:v>6.4999999999999997E-3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4.0000000000000002E-4</c:v>
                  </c:pt>
                  <c:pt idx="59">
                    <c:v>1E-4</c:v>
                  </c:pt>
                  <c:pt idx="60">
                    <c:v>6.9999999999999999E-4</c:v>
                  </c:pt>
                  <c:pt idx="61">
                    <c:v>2.0000000000000001E-4</c:v>
                  </c:pt>
                  <c:pt idx="62">
                    <c:v>7.0000000000000001E-3</c:v>
                  </c:pt>
                  <c:pt idx="63">
                    <c:v>8.0000000000000004E-4</c:v>
                  </c:pt>
                  <c:pt idx="64">
                    <c:v>2.9999999999999997E-4</c:v>
                  </c:pt>
                  <c:pt idx="65">
                    <c:v>5.0000000000000001E-3</c:v>
                  </c:pt>
                  <c:pt idx="66">
                    <c:v>4.0000000000000002E-4</c:v>
                  </c:pt>
                  <c:pt idx="67">
                    <c:v>5.0000000000000001E-4</c:v>
                  </c:pt>
                  <c:pt idx="68">
                    <c:v>5.0000000000000001E-3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1E-4</c:v>
                  </c:pt>
                  <c:pt idx="39">
                    <c:v>0</c:v>
                  </c:pt>
                  <c:pt idx="40">
                    <c:v>3.8E-3</c:v>
                  </c:pt>
                  <c:pt idx="41">
                    <c:v>2.9999999999999997E-4</c:v>
                  </c:pt>
                  <c:pt idx="42">
                    <c:v>0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3.7000000000000002E-3</c:v>
                  </c:pt>
                  <c:pt idx="46">
                    <c:v>1.17E-3</c:v>
                  </c:pt>
                  <c:pt idx="47">
                    <c:v>1.09E-3</c:v>
                  </c:pt>
                  <c:pt idx="48">
                    <c:v>7.5000000000000002E-4</c:v>
                  </c:pt>
                  <c:pt idx="49">
                    <c:v>1.01E-3</c:v>
                  </c:pt>
                  <c:pt idx="50">
                    <c:v>1.1999999999999999E-3</c:v>
                  </c:pt>
                  <c:pt idx="51">
                    <c:v>1.1000000000000001E-3</c:v>
                  </c:pt>
                  <c:pt idx="52">
                    <c:v>8.0000000000000004E-4</c:v>
                  </c:pt>
                  <c:pt idx="53">
                    <c:v>1E-3</c:v>
                  </c:pt>
                  <c:pt idx="54">
                    <c:v>8.3000000000000001E-3</c:v>
                  </c:pt>
                  <c:pt idx="55">
                    <c:v>6.4999999999999997E-3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4.0000000000000002E-4</c:v>
                  </c:pt>
                  <c:pt idx="59">
                    <c:v>1E-4</c:v>
                  </c:pt>
                  <c:pt idx="60">
                    <c:v>6.9999999999999999E-4</c:v>
                  </c:pt>
                  <c:pt idx="61">
                    <c:v>2.0000000000000001E-4</c:v>
                  </c:pt>
                  <c:pt idx="62">
                    <c:v>7.0000000000000001E-3</c:v>
                  </c:pt>
                  <c:pt idx="63">
                    <c:v>8.0000000000000004E-4</c:v>
                  </c:pt>
                  <c:pt idx="64">
                    <c:v>2.9999999999999997E-4</c:v>
                  </c:pt>
                  <c:pt idx="65">
                    <c:v>5.0000000000000001E-3</c:v>
                  </c:pt>
                  <c:pt idx="66">
                    <c:v>4.0000000000000002E-4</c:v>
                  </c:pt>
                  <c:pt idx="67">
                    <c:v>5.0000000000000001E-4</c:v>
                  </c:pt>
                  <c:pt idx="68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-10811</c:v>
                </c:pt>
                <c:pt idx="1">
                  <c:v>-10743</c:v>
                </c:pt>
                <c:pt idx="2">
                  <c:v>-10712</c:v>
                </c:pt>
                <c:pt idx="3">
                  <c:v>-10673</c:v>
                </c:pt>
                <c:pt idx="4">
                  <c:v>-10462</c:v>
                </c:pt>
                <c:pt idx="5">
                  <c:v>-10462</c:v>
                </c:pt>
                <c:pt idx="6">
                  <c:v>-10456.5</c:v>
                </c:pt>
                <c:pt idx="7">
                  <c:v>-10407</c:v>
                </c:pt>
                <c:pt idx="8">
                  <c:v>-10407</c:v>
                </c:pt>
                <c:pt idx="9">
                  <c:v>-10126</c:v>
                </c:pt>
                <c:pt idx="10">
                  <c:v>-9801</c:v>
                </c:pt>
                <c:pt idx="11">
                  <c:v>-9801</c:v>
                </c:pt>
                <c:pt idx="12">
                  <c:v>-9301</c:v>
                </c:pt>
                <c:pt idx="13">
                  <c:v>-8949</c:v>
                </c:pt>
                <c:pt idx="14">
                  <c:v>0</c:v>
                </c:pt>
                <c:pt idx="15">
                  <c:v>5.5</c:v>
                </c:pt>
                <c:pt idx="16">
                  <c:v>7</c:v>
                </c:pt>
                <c:pt idx="17">
                  <c:v>12</c:v>
                </c:pt>
                <c:pt idx="18">
                  <c:v>1769</c:v>
                </c:pt>
                <c:pt idx="19">
                  <c:v>2692</c:v>
                </c:pt>
                <c:pt idx="20">
                  <c:v>2696</c:v>
                </c:pt>
                <c:pt idx="21">
                  <c:v>4726.5</c:v>
                </c:pt>
                <c:pt idx="22">
                  <c:v>4760</c:v>
                </c:pt>
                <c:pt idx="23">
                  <c:v>4778.5</c:v>
                </c:pt>
                <c:pt idx="24">
                  <c:v>4960.5</c:v>
                </c:pt>
                <c:pt idx="25">
                  <c:v>4994</c:v>
                </c:pt>
                <c:pt idx="26">
                  <c:v>5002</c:v>
                </c:pt>
                <c:pt idx="27">
                  <c:v>5018</c:v>
                </c:pt>
                <c:pt idx="28">
                  <c:v>5022</c:v>
                </c:pt>
                <c:pt idx="29">
                  <c:v>5023.5</c:v>
                </c:pt>
                <c:pt idx="30">
                  <c:v>5260</c:v>
                </c:pt>
                <c:pt idx="31">
                  <c:v>5297.5</c:v>
                </c:pt>
                <c:pt idx="32">
                  <c:v>5307</c:v>
                </c:pt>
                <c:pt idx="33">
                  <c:v>5315</c:v>
                </c:pt>
                <c:pt idx="34">
                  <c:v>5626.5</c:v>
                </c:pt>
                <c:pt idx="35">
                  <c:v>5844.5</c:v>
                </c:pt>
                <c:pt idx="36">
                  <c:v>5874</c:v>
                </c:pt>
                <c:pt idx="37">
                  <c:v>6472</c:v>
                </c:pt>
                <c:pt idx="38">
                  <c:v>6493.5</c:v>
                </c:pt>
                <c:pt idx="39">
                  <c:v>6817</c:v>
                </c:pt>
                <c:pt idx="40">
                  <c:v>10795</c:v>
                </c:pt>
                <c:pt idx="41">
                  <c:v>11145.5</c:v>
                </c:pt>
                <c:pt idx="42">
                  <c:v>11956</c:v>
                </c:pt>
                <c:pt idx="43">
                  <c:v>12578</c:v>
                </c:pt>
                <c:pt idx="44">
                  <c:v>12578</c:v>
                </c:pt>
                <c:pt idx="45">
                  <c:v>12582</c:v>
                </c:pt>
                <c:pt idx="46">
                  <c:v>12800</c:v>
                </c:pt>
                <c:pt idx="47">
                  <c:v>12800</c:v>
                </c:pt>
                <c:pt idx="48">
                  <c:v>12800</c:v>
                </c:pt>
                <c:pt idx="49">
                  <c:v>12800</c:v>
                </c:pt>
                <c:pt idx="50">
                  <c:v>12800</c:v>
                </c:pt>
                <c:pt idx="51">
                  <c:v>12800</c:v>
                </c:pt>
                <c:pt idx="52">
                  <c:v>12800</c:v>
                </c:pt>
                <c:pt idx="53">
                  <c:v>12800</c:v>
                </c:pt>
                <c:pt idx="54">
                  <c:v>12841.5</c:v>
                </c:pt>
                <c:pt idx="55">
                  <c:v>12883</c:v>
                </c:pt>
                <c:pt idx="56">
                  <c:v>13184</c:v>
                </c:pt>
                <c:pt idx="57">
                  <c:v>13256</c:v>
                </c:pt>
                <c:pt idx="58">
                  <c:v>13256</c:v>
                </c:pt>
                <c:pt idx="59">
                  <c:v>13766.5</c:v>
                </c:pt>
                <c:pt idx="60">
                  <c:v>13770.5</c:v>
                </c:pt>
                <c:pt idx="61">
                  <c:v>13772</c:v>
                </c:pt>
                <c:pt idx="62">
                  <c:v>13778</c:v>
                </c:pt>
                <c:pt idx="63">
                  <c:v>13807</c:v>
                </c:pt>
                <c:pt idx="64">
                  <c:v>13811</c:v>
                </c:pt>
                <c:pt idx="65">
                  <c:v>14044</c:v>
                </c:pt>
                <c:pt idx="66">
                  <c:v>14019.5</c:v>
                </c:pt>
                <c:pt idx="67">
                  <c:v>14040</c:v>
                </c:pt>
                <c:pt idx="68">
                  <c:v>14947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AAA-4A6F-B8FE-50567C65FD7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1E-4</c:v>
                  </c:pt>
                  <c:pt idx="39">
                    <c:v>0</c:v>
                  </c:pt>
                  <c:pt idx="40">
                    <c:v>3.8E-3</c:v>
                  </c:pt>
                  <c:pt idx="41">
                    <c:v>2.9999999999999997E-4</c:v>
                  </c:pt>
                  <c:pt idx="42">
                    <c:v>0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3.7000000000000002E-3</c:v>
                  </c:pt>
                  <c:pt idx="46">
                    <c:v>1.17E-3</c:v>
                  </c:pt>
                  <c:pt idx="47">
                    <c:v>1.09E-3</c:v>
                  </c:pt>
                  <c:pt idx="48">
                    <c:v>7.5000000000000002E-4</c:v>
                  </c:pt>
                  <c:pt idx="49">
                    <c:v>1.01E-3</c:v>
                  </c:pt>
                  <c:pt idx="50">
                    <c:v>1.1999999999999999E-3</c:v>
                  </c:pt>
                  <c:pt idx="51">
                    <c:v>1.1000000000000001E-3</c:v>
                  </c:pt>
                  <c:pt idx="52">
                    <c:v>8.0000000000000004E-4</c:v>
                  </c:pt>
                  <c:pt idx="53">
                    <c:v>1E-3</c:v>
                  </c:pt>
                  <c:pt idx="54">
                    <c:v>8.3000000000000001E-3</c:v>
                  </c:pt>
                  <c:pt idx="55">
                    <c:v>6.4999999999999997E-3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4.0000000000000002E-4</c:v>
                  </c:pt>
                  <c:pt idx="59">
                    <c:v>1E-4</c:v>
                  </c:pt>
                  <c:pt idx="60">
                    <c:v>6.9999999999999999E-4</c:v>
                  </c:pt>
                  <c:pt idx="61">
                    <c:v>2.0000000000000001E-4</c:v>
                  </c:pt>
                  <c:pt idx="62">
                    <c:v>7.0000000000000001E-3</c:v>
                  </c:pt>
                  <c:pt idx="63">
                    <c:v>8.0000000000000004E-4</c:v>
                  </c:pt>
                  <c:pt idx="64">
                    <c:v>2.9999999999999997E-4</c:v>
                  </c:pt>
                  <c:pt idx="65">
                    <c:v>5.0000000000000001E-3</c:v>
                  </c:pt>
                  <c:pt idx="66">
                    <c:v>4.0000000000000002E-4</c:v>
                  </c:pt>
                  <c:pt idx="67">
                    <c:v>5.0000000000000001E-4</c:v>
                  </c:pt>
                  <c:pt idx="68">
                    <c:v>5.0000000000000001E-3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1E-4</c:v>
                  </c:pt>
                  <c:pt idx="39">
                    <c:v>0</c:v>
                  </c:pt>
                  <c:pt idx="40">
                    <c:v>3.8E-3</c:v>
                  </c:pt>
                  <c:pt idx="41">
                    <c:v>2.9999999999999997E-4</c:v>
                  </c:pt>
                  <c:pt idx="42">
                    <c:v>0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3.7000000000000002E-3</c:v>
                  </c:pt>
                  <c:pt idx="46">
                    <c:v>1.17E-3</c:v>
                  </c:pt>
                  <c:pt idx="47">
                    <c:v>1.09E-3</c:v>
                  </c:pt>
                  <c:pt idx="48">
                    <c:v>7.5000000000000002E-4</c:v>
                  </c:pt>
                  <c:pt idx="49">
                    <c:v>1.01E-3</c:v>
                  </c:pt>
                  <c:pt idx="50">
                    <c:v>1.1999999999999999E-3</c:v>
                  </c:pt>
                  <c:pt idx="51">
                    <c:v>1.1000000000000001E-3</c:v>
                  </c:pt>
                  <c:pt idx="52">
                    <c:v>8.0000000000000004E-4</c:v>
                  </c:pt>
                  <c:pt idx="53">
                    <c:v>1E-3</c:v>
                  </c:pt>
                  <c:pt idx="54">
                    <c:v>8.3000000000000001E-3</c:v>
                  </c:pt>
                  <c:pt idx="55">
                    <c:v>6.4999999999999997E-3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4.0000000000000002E-4</c:v>
                  </c:pt>
                  <c:pt idx="59">
                    <c:v>1E-4</c:v>
                  </c:pt>
                  <c:pt idx="60">
                    <c:v>6.9999999999999999E-4</c:v>
                  </c:pt>
                  <c:pt idx="61">
                    <c:v>2.0000000000000001E-4</c:v>
                  </c:pt>
                  <c:pt idx="62">
                    <c:v>7.0000000000000001E-3</c:v>
                  </c:pt>
                  <c:pt idx="63">
                    <c:v>8.0000000000000004E-4</c:v>
                  </c:pt>
                  <c:pt idx="64">
                    <c:v>2.9999999999999997E-4</c:v>
                  </c:pt>
                  <c:pt idx="65">
                    <c:v>5.0000000000000001E-3</c:v>
                  </c:pt>
                  <c:pt idx="66">
                    <c:v>4.0000000000000002E-4</c:v>
                  </c:pt>
                  <c:pt idx="67">
                    <c:v>5.0000000000000001E-4</c:v>
                  </c:pt>
                  <c:pt idx="68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-10811</c:v>
                </c:pt>
                <c:pt idx="1">
                  <c:v>-10743</c:v>
                </c:pt>
                <c:pt idx="2">
                  <c:v>-10712</c:v>
                </c:pt>
                <c:pt idx="3">
                  <c:v>-10673</c:v>
                </c:pt>
                <c:pt idx="4">
                  <c:v>-10462</c:v>
                </c:pt>
                <c:pt idx="5">
                  <c:v>-10462</c:v>
                </c:pt>
                <c:pt idx="6">
                  <c:v>-10456.5</c:v>
                </c:pt>
                <c:pt idx="7">
                  <c:v>-10407</c:v>
                </c:pt>
                <c:pt idx="8">
                  <c:v>-10407</c:v>
                </c:pt>
                <c:pt idx="9">
                  <c:v>-10126</c:v>
                </c:pt>
                <c:pt idx="10">
                  <c:v>-9801</c:v>
                </c:pt>
                <c:pt idx="11">
                  <c:v>-9801</c:v>
                </c:pt>
                <c:pt idx="12">
                  <c:v>-9301</c:v>
                </c:pt>
                <c:pt idx="13">
                  <c:v>-8949</c:v>
                </c:pt>
                <c:pt idx="14">
                  <c:v>0</c:v>
                </c:pt>
                <c:pt idx="15">
                  <c:v>5.5</c:v>
                </c:pt>
                <c:pt idx="16">
                  <c:v>7</c:v>
                </c:pt>
                <c:pt idx="17">
                  <c:v>12</c:v>
                </c:pt>
                <c:pt idx="18">
                  <c:v>1769</c:v>
                </c:pt>
                <c:pt idx="19">
                  <c:v>2692</c:v>
                </c:pt>
                <c:pt idx="20">
                  <c:v>2696</c:v>
                </c:pt>
                <c:pt idx="21">
                  <c:v>4726.5</c:v>
                </c:pt>
                <c:pt idx="22">
                  <c:v>4760</c:v>
                </c:pt>
                <c:pt idx="23">
                  <c:v>4778.5</c:v>
                </c:pt>
                <c:pt idx="24">
                  <c:v>4960.5</c:v>
                </c:pt>
                <c:pt idx="25">
                  <c:v>4994</c:v>
                </c:pt>
                <c:pt idx="26">
                  <c:v>5002</c:v>
                </c:pt>
                <c:pt idx="27">
                  <c:v>5018</c:v>
                </c:pt>
                <c:pt idx="28">
                  <c:v>5022</c:v>
                </c:pt>
                <c:pt idx="29">
                  <c:v>5023.5</c:v>
                </c:pt>
                <c:pt idx="30">
                  <c:v>5260</c:v>
                </c:pt>
                <c:pt idx="31">
                  <c:v>5297.5</c:v>
                </c:pt>
                <c:pt idx="32">
                  <c:v>5307</c:v>
                </c:pt>
                <c:pt idx="33">
                  <c:v>5315</c:v>
                </c:pt>
                <c:pt idx="34">
                  <c:v>5626.5</c:v>
                </c:pt>
                <c:pt idx="35">
                  <c:v>5844.5</c:v>
                </c:pt>
                <c:pt idx="36">
                  <c:v>5874</c:v>
                </c:pt>
                <c:pt idx="37">
                  <c:v>6472</c:v>
                </c:pt>
                <c:pt idx="38">
                  <c:v>6493.5</c:v>
                </c:pt>
                <c:pt idx="39">
                  <c:v>6817</c:v>
                </c:pt>
                <c:pt idx="40">
                  <c:v>10795</c:v>
                </c:pt>
                <c:pt idx="41">
                  <c:v>11145.5</c:v>
                </c:pt>
                <c:pt idx="42">
                  <c:v>11956</c:v>
                </c:pt>
                <c:pt idx="43">
                  <c:v>12578</c:v>
                </c:pt>
                <c:pt idx="44">
                  <c:v>12578</c:v>
                </c:pt>
                <c:pt idx="45">
                  <c:v>12582</c:v>
                </c:pt>
                <c:pt idx="46">
                  <c:v>12800</c:v>
                </c:pt>
                <c:pt idx="47">
                  <c:v>12800</c:v>
                </c:pt>
                <c:pt idx="48">
                  <c:v>12800</c:v>
                </c:pt>
                <c:pt idx="49">
                  <c:v>12800</c:v>
                </c:pt>
                <c:pt idx="50">
                  <c:v>12800</c:v>
                </c:pt>
                <c:pt idx="51">
                  <c:v>12800</c:v>
                </c:pt>
                <c:pt idx="52">
                  <c:v>12800</c:v>
                </c:pt>
                <c:pt idx="53">
                  <c:v>12800</c:v>
                </c:pt>
                <c:pt idx="54">
                  <c:v>12841.5</c:v>
                </c:pt>
                <c:pt idx="55">
                  <c:v>12883</c:v>
                </c:pt>
                <c:pt idx="56">
                  <c:v>13184</c:v>
                </c:pt>
                <c:pt idx="57">
                  <c:v>13256</c:v>
                </c:pt>
                <c:pt idx="58">
                  <c:v>13256</c:v>
                </c:pt>
                <c:pt idx="59">
                  <c:v>13766.5</c:v>
                </c:pt>
                <c:pt idx="60">
                  <c:v>13770.5</c:v>
                </c:pt>
                <c:pt idx="61">
                  <c:v>13772</c:v>
                </c:pt>
                <c:pt idx="62">
                  <c:v>13778</c:v>
                </c:pt>
                <c:pt idx="63">
                  <c:v>13807</c:v>
                </c:pt>
                <c:pt idx="64">
                  <c:v>13811</c:v>
                </c:pt>
                <c:pt idx="65">
                  <c:v>14044</c:v>
                </c:pt>
                <c:pt idx="66">
                  <c:v>14019.5</c:v>
                </c:pt>
                <c:pt idx="67">
                  <c:v>14040</c:v>
                </c:pt>
                <c:pt idx="68">
                  <c:v>14947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AAA-4A6F-B8FE-50567C65FD7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-10811</c:v>
                </c:pt>
                <c:pt idx="1">
                  <c:v>-10743</c:v>
                </c:pt>
                <c:pt idx="2">
                  <c:v>-10712</c:v>
                </c:pt>
                <c:pt idx="3">
                  <c:v>-10673</c:v>
                </c:pt>
                <c:pt idx="4">
                  <c:v>-10462</c:v>
                </c:pt>
                <c:pt idx="5">
                  <c:v>-10462</c:v>
                </c:pt>
                <c:pt idx="6">
                  <c:v>-10456.5</c:v>
                </c:pt>
                <c:pt idx="7">
                  <c:v>-10407</c:v>
                </c:pt>
                <c:pt idx="8">
                  <c:v>-10407</c:v>
                </c:pt>
                <c:pt idx="9">
                  <c:v>-10126</c:v>
                </c:pt>
                <c:pt idx="10">
                  <c:v>-9801</c:v>
                </c:pt>
                <c:pt idx="11">
                  <c:v>-9801</c:v>
                </c:pt>
                <c:pt idx="12">
                  <c:v>-9301</c:v>
                </c:pt>
                <c:pt idx="13">
                  <c:v>-8949</c:v>
                </c:pt>
                <c:pt idx="14">
                  <c:v>0</c:v>
                </c:pt>
                <c:pt idx="15">
                  <c:v>5.5</c:v>
                </c:pt>
                <c:pt idx="16">
                  <c:v>7</c:v>
                </c:pt>
                <c:pt idx="17">
                  <c:v>12</c:v>
                </c:pt>
                <c:pt idx="18">
                  <c:v>1769</c:v>
                </c:pt>
                <c:pt idx="19">
                  <c:v>2692</c:v>
                </c:pt>
                <c:pt idx="20">
                  <c:v>2696</c:v>
                </c:pt>
                <c:pt idx="21">
                  <c:v>4726.5</c:v>
                </c:pt>
                <c:pt idx="22">
                  <c:v>4760</c:v>
                </c:pt>
                <c:pt idx="23">
                  <c:v>4778.5</c:v>
                </c:pt>
                <c:pt idx="24">
                  <c:v>4960.5</c:v>
                </c:pt>
                <c:pt idx="25">
                  <c:v>4994</c:v>
                </c:pt>
                <c:pt idx="26">
                  <c:v>5002</c:v>
                </c:pt>
                <c:pt idx="27">
                  <c:v>5018</c:v>
                </c:pt>
                <c:pt idx="28">
                  <c:v>5022</c:v>
                </c:pt>
                <c:pt idx="29">
                  <c:v>5023.5</c:v>
                </c:pt>
                <c:pt idx="30">
                  <c:v>5260</c:v>
                </c:pt>
                <c:pt idx="31">
                  <c:v>5297.5</c:v>
                </c:pt>
                <c:pt idx="32">
                  <c:v>5307</c:v>
                </c:pt>
                <c:pt idx="33">
                  <c:v>5315</c:v>
                </c:pt>
                <c:pt idx="34">
                  <c:v>5626.5</c:v>
                </c:pt>
                <c:pt idx="35">
                  <c:v>5844.5</c:v>
                </c:pt>
                <c:pt idx="36">
                  <c:v>5874</c:v>
                </c:pt>
                <c:pt idx="37">
                  <c:v>6472</c:v>
                </c:pt>
                <c:pt idx="38">
                  <c:v>6493.5</c:v>
                </c:pt>
                <c:pt idx="39">
                  <c:v>6817</c:v>
                </c:pt>
                <c:pt idx="40">
                  <c:v>10795</c:v>
                </c:pt>
                <c:pt idx="41">
                  <c:v>11145.5</c:v>
                </c:pt>
                <c:pt idx="42">
                  <c:v>11956</c:v>
                </c:pt>
                <c:pt idx="43">
                  <c:v>12578</c:v>
                </c:pt>
                <c:pt idx="44">
                  <c:v>12578</c:v>
                </c:pt>
                <c:pt idx="45">
                  <c:v>12582</c:v>
                </c:pt>
                <c:pt idx="46">
                  <c:v>12800</c:v>
                </c:pt>
                <c:pt idx="47">
                  <c:v>12800</c:v>
                </c:pt>
                <c:pt idx="48">
                  <c:v>12800</c:v>
                </c:pt>
                <c:pt idx="49">
                  <c:v>12800</c:v>
                </c:pt>
                <c:pt idx="50">
                  <c:v>12800</c:v>
                </c:pt>
                <c:pt idx="51">
                  <c:v>12800</c:v>
                </c:pt>
                <c:pt idx="52">
                  <c:v>12800</c:v>
                </c:pt>
                <c:pt idx="53">
                  <c:v>12800</c:v>
                </c:pt>
                <c:pt idx="54">
                  <c:v>12841.5</c:v>
                </c:pt>
                <c:pt idx="55">
                  <c:v>12883</c:v>
                </c:pt>
                <c:pt idx="56">
                  <c:v>13184</c:v>
                </c:pt>
                <c:pt idx="57">
                  <c:v>13256</c:v>
                </c:pt>
                <c:pt idx="58">
                  <c:v>13256</c:v>
                </c:pt>
                <c:pt idx="59">
                  <c:v>13766.5</c:v>
                </c:pt>
                <c:pt idx="60">
                  <c:v>13770.5</c:v>
                </c:pt>
                <c:pt idx="61">
                  <c:v>13772</c:v>
                </c:pt>
                <c:pt idx="62">
                  <c:v>13778</c:v>
                </c:pt>
                <c:pt idx="63">
                  <c:v>13807</c:v>
                </c:pt>
                <c:pt idx="64">
                  <c:v>13811</c:v>
                </c:pt>
                <c:pt idx="65">
                  <c:v>14044</c:v>
                </c:pt>
                <c:pt idx="66">
                  <c:v>14019.5</c:v>
                </c:pt>
                <c:pt idx="67">
                  <c:v>14040</c:v>
                </c:pt>
                <c:pt idx="68">
                  <c:v>14947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0">
                  <c:v>-8.1621969000917061E-3</c:v>
                </c:pt>
                <c:pt idx="1">
                  <c:v>-8.105646019633336E-3</c:v>
                </c:pt>
                <c:pt idx="2">
                  <c:v>-8.0798654711890776E-3</c:v>
                </c:pt>
                <c:pt idx="3">
                  <c:v>-8.0474318779850135E-3</c:v>
                </c:pt>
                <c:pt idx="4">
                  <c:v>-7.871957822445071E-3</c:v>
                </c:pt>
                <c:pt idx="5">
                  <c:v>-7.871957822445071E-3</c:v>
                </c:pt>
                <c:pt idx="6">
                  <c:v>-7.8673838541727017E-3</c:v>
                </c:pt>
                <c:pt idx="7">
                  <c:v>-7.8262181397213883E-3</c:v>
                </c:pt>
                <c:pt idx="8">
                  <c:v>-7.8262181397213883E-3</c:v>
                </c:pt>
                <c:pt idx="9">
                  <c:v>-7.5925299425331234E-3</c:v>
                </c:pt>
                <c:pt idx="10">
                  <c:v>-7.3222499991659144E-3</c:v>
                </c:pt>
                <c:pt idx="11">
                  <c:v>-7.3222499991659144E-3</c:v>
                </c:pt>
                <c:pt idx="12">
                  <c:v>-6.9064347016778984E-3</c:v>
                </c:pt>
                <c:pt idx="13">
                  <c:v>-6.6137007322463349E-3</c:v>
                </c:pt>
                <c:pt idx="14">
                  <c:v>8.2856146219417032E-4</c:v>
                </c:pt>
                <c:pt idx="15">
                  <c:v>8.3313543046653854E-4</c:v>
                </c:pt>
                <c:pt idx="16">
                  <c:v>8.3438287635900256E-4</c:v>
                </c:pt>
                <c:pt idx="17">
                  <c:v>8.385410293338827E-4</c:v>
                </c:pt>
                <c:pt idx="18">
                  <c:v>2.29971598470677E-3</c:v>
                </c:pt>
                <c:pt idx="19">
                  <c:v>3.0673110238696468E-3</c:v>
                </c:pt>
                <c:pt idx="20">
                  <c:v>3.070637546249551E-3</c:v>
                </c:pt>
                <c:pt idx="21">
                  <c:v>4.7592634693483828E-3</c:v>
                </c:pt>
                <c:pt idx="22">
                  <c:v>4.7871230942800802E-3</c:v>
                </c:pt>
                <c:pt idx="23">
                  <c:v>4.8025082602871369E-3</c:v>
                </c:pt>
                <c:pt idx="24">
                  <c:v>4.9538650285727744E-3</c:v>
                </c:pt>
                <c:pt idx="25">
                  <c:v>4.9817246535044709E-3</c:v>
                </c:pt>
                <c:pt idx="26">
                  <c:v>4.9883776982642793E-3</c:v>
                </c:pt>
                <c:pt idx="27">
                  <c:v>5.0016837877838961E-3</c:v>
                </c:pt>
                <c:pt idx="28">
                  <c:v>5.0050103101637999E-3</c:v>
                </c:pt>
                <c:pt idx="29">
                  <c:v>5.0062577560562645E-3</c:v>
                </c:pt>
                <c:pt idx="30">
                  <c:v>5.2029383917680952E-3</c:v>
                </c:pt>
                <c:pt idx="31">
                  <c:v>5.2341245390796964E-3</c:v>
                </c:pt>
                <c:pt idx="32">
                  <c:v>5.2420250297319695E-3</c:v>
                </c:pt>
                <c:pt idx="33">
                  <c:v>5.248678074491777E-3</c:v>
                </c:pt>
                <c:pt idx="34">
                  <c:v>5.5077310048268109E-3</c:v>
                </c:pt>
                <c:pt idx="35">
                  <c:v>5.6890264745315857E-3</c:v>
                </c:pt>
                <c:pt idx="36">
                  <c:v>5.7135595770833793E-3</c:v>
                </c:pt>
                <c:pt idx="37">
                  <c:v>6.2108746728790458E-3</c:v>
                </c:pt>
                <c:pt idx="38">
                  <c:v>6.2287547306710302E-3</c:v>
                </c:pt>
                <c:pt idx="39">
                  <c:v>6.4977872281457762E-3</c:v>
                </c:pt>
                <c:pt idx="40">
                  <c:v>9.8060137349604299E-3</c:v>
                </c:pt>
                <c:pt idx="41">
                  <c:v>1.0097500258499528E-2</c:v>
                </c:pt>
                <c:pt idx="42">
                  <c:v>1.0771536855727602E-2</c:v>
                </c:pt>
                <c:pt idx="43">
                  <c:v>1.1288811085802694E-2</c:v>
                </c:pt>
                <c:pt idx="44">
                  <c:v>1.1288811085802694E-2</c:v>
                </c:pt>
                <c:pt idx="45">
                  <c:v>1.1292137608182597E-2</c:v>
                </c:pt>
                <c:pt idx="46">
                  <c:v>1.1473433077887372E-2</c:v>
                </c:pt>
                <c:pt idx="47">
                  <c:v>1.1473433077887372E-2</c:v>
                </c:pt>
                <c:pt idx="48">
                  <c:v>1.1473433077887372E-2</c:v>
                </c:pt>
                <c:pt idx="49">
                  <c:v>1.1473433077887372E-2</c:v>
                </c:pt>
                <c:pt idx="50">
                  <c:v>1.1473433077887372E-2</c:v>
                </c:pt>
                <c:pt idx="51">
                  <c:v>1.1473433077887372E-2</c:v>
                </c:pt>
                <c:pt idx="52">
                  <c:v>1.1473433077887372E-2</c:v>
                </c:pt>
                <c:pt idx="53">
                  <c:v>1.1473433077887372E-2</c:v>
                </c:pt>
                <c:pt idx="54">
                  <c:v>1.1507945747578878E-2</c:v>
                </c:pt>
                <c:pt idx="55">
                  <c:v>1.1542458417270383E-2</c:v>
                </c:pt>
                <c:pt idx="56">
                  <c:v>1.1792779226358168E-2</c:v>
                </c:pt>
                <c:pt idx="57">
                  <c:v>1.1852656629196443E-2</c:v>
                </c:pt>
                <c:pt idx="58">
                  <c:v>1.1852656629196443E-2</c:v>
                </c:pt>
                <c:pt idx="59">
                  <c:v>1.2277204047931707E-2</c:v>
                </c:pt>
                <c:pt idx="60">
                  <c:v>1.2280530570311612E-2</c:v>
                </c:pt>
                <c:pt idx="61">
                  <c:v>1.2281778016204075E-2</c:v>
                </c:pt>
                <c:pt idx="62">
                  <c:v>1.2286767799773932E-2</c:v>
                </c:pt>
                <c:pt idx="63">
                  <c:v>1.2310885087028236E-2</c:v>
                </c:pt>
                <c:pt idx="64">
                  <c:v>1.2314211609408141E-2</c:v>
                </c:pt>
                <c:pt idx="65">
                  <c:v>1.2507981538037555E-2</c:v>
                </c:pt>
                <c:pt idx="66">
                  <c:v>1.2487606588460643E-2</c:v>
                </c:pt>
                <c:pt idx="67">
                  <c:v>1.2504655015657652E-2</c:v>
                </c:pt>
                <c:pt idx="68">
                  <c:v>1.3258943965300913E-2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AAA-4A6F-B8FE-50567C65FD7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-10811</c:v>
                </c:pt>
                <c:pt idx="1">
                  <c:v>-10743</c:v>
                </c:pt>
                <c:pt idx="2">
                  <c:v>-10712</c:v>
                </c:pt>
                <c:pt idx="3">
                  <c:v>-10673</c:v>
                </c:pt>
                <c:pt idx="4">
                  <c:v>-10462</c:v>
                </c:pt>
                <c:pt idx="5">
                  <c:v>-10462</c:v>
                </c:pt>
                <c:pt idx="6">
                  <c:v>-10456.5</c:v>
                </c:pt>
                <c:pt idx="7">
                  <c:v>-10407</c:v>
                </c:pt>
                <c:pt idx="8">
                  <c:v>-10407</c:v>
                </c:pt>
                <c:pt idx="9">
                  <c:v>-10126</c:v>
                </c:pt>
                <c:pt idx="10">
                  <c:v>-9801</c:v>
                </c:pt>
                <c:pt idx="11">
                  <c:v>-9801</c:v>
                </c:pt>
                <c:pt idx="12">
                  <c:v>-9301</c:v>
                </c:pt>
                <c:pt idx="13">
                  <c:v>-8949</c:v>
                </c:pt>
                <c:pt idx="14">
                  <c:v>0</c:v>
                </c:pt>
                <c:pt idx="15">
                  <c:v>5.5</c:v>
                </c:pt>
                <c:pt idx="16">
                  <c:v>7</c:v>
                </c:pt>
                <c:pt idx="17">
                  <c:v>12</c:v>
                </c:pt>
                <c:pt idx="18">
                  <c:v>1769</c:v>
                </c:pt>
                <c:pt idx="19">
                  <c:v>2692</c:v>
                </c:pt>
                <c:pt idx="20">
                  <c:v>2696</c:v>
                </c:pt>
                <c:pt idx="21">
                  <c:v>4726.5</c:v>
                </c:pt>
                <c:pt idx="22">
                  <c:v>4760</c:v>
                </c:pt>
                <c:pt idx="23">
                  <c:v>4778.5</c:v>
                </c:pt>
                <c:pt idx="24">
                  <c:v>4960.5</c:v>
                </c:pt>
                <c:pt idx="25">
                  <c:v>4994</c:v>
                </c:pt>
                <c:pt idx="26">
                  <c:v>5002</c:v>
                </c:pt>
                <c:pt idx="27">
                  <c:v>5018</c:v>
                </c:pt>
                <c:pt idx="28">
                  <c:v>5022</c:v>
                </c:pt>
                <c:pt idx="29">
                  <c:v>5023.5</c:v>
                </c:pt>
                <c:pt idx="30">
                  <c:v>5260</c:v>
                </c:pt>
                <c:pt idx="31">
                  <c:v>5297.5</c:v>
                </c:pt>
                <c:pt idx="32">
                  <c:v>5307</c:v>
                </c:pt>
                <c:pt idx="33">
                  <c:v>5315</c:v>
                </c:pt>
                <c:pt idx="34">
                  <c:v>5626.5</c:v>
                </c:pt>
                <c:pt idx="35">
                  <c:v>5844.5</c:v>
                </c:pt>
                <c:pt idx="36">
                  <c:v>5874</c:v>
                </c:pt>
                <c:pt idx="37">
                  <c:v>6472</c:v>
                </c:pt>
                <c:pt idx="38">
                  <c:v>6493.5</c:v>
                </c:pt>
                <c:pt idx="39">
                  <c:v>6817</c:v>
                </c:pt>
                <c:pt idx="40">
                  <c:v>10795</c:v>
                </c:pt>
                <c:pt idx="41">
                  <c:v>11145.5</c:v>
                </c:pt>
                <c:pt idx="42">
                  <c:v>11956</c:v>
                </c:pt>
                <c:pt idx="43">
                  <c:v>12578</c:v>
                </c:pt>
                <c:pt idx="44">
                  <c:v>12578</c:v>
                </c:pt>
                <c:pt idx="45">
                  <c:v>12582</c:v>
                </c:pt>
                <c:pt idx="46">
                  <c:v>12800</c:v>
                </c:pt>
                <c:pt idx="47">
                  <c:v>12800</c:v>
                </c:pt>
                <c:pt idx="48">
                  <c:v>12800</c:v>
                </c:pt>
                <c:pt idx="49">
                  <c:v>12800</c:v>
                </c:pt>
                <c:pt idx="50">
                  <c:v>12800</c:v>
                </c:pt>
                <c:pt idx="51">
                  <c:v>12800</c:v>
                </c:pt>
                <c:pt idx="52">
                  <c:v>12800</c:v>
                </c:pt>
                <c:pt idx="53">
                  <c:v>12800</c:v>
                </c:pt>
                <c:pt idx="54">
                  <c:v>12841.5</c:v>
                </c:pt>
                <c:pt idx="55">
                  <c:v>12883</c:v>
                </c:pt>
                <c:pt idx="56">
                  <c:v>13184</c:v>
                </c:pt>
                <c:pt idx="57">
                  <c:v>13256</c:v>
                </c:pt>
                <c:pt idx="58">
                  <c:v>13256</c:v>
                </c:pt>
                <c:pt idx="59">
                  <c:v>13766.5</c:v>
                </c:pt>
                <c:pt idx="60">
                  <c:v>13770.5</c:v>
                </c:pt>
                <c:pt idx="61">
                  <c:v>13772</c:v>
                </c:pt>
                <c:pt idx="62">
                  <c:v>13778</c:v>
                </c:pt>
                <c:pt idx="63">
                  <c:v>13807</c:v>
                </c:pt>
                <c:pt idx="64">
                  <c:v>13811</c:v>
                </c:pt>
                <c:pt idx="65">
                  <c:v>14044</c:v>
                </c:pt>
                <c:pt idx="66">
                  <c:v>14019.5</c:v>
                </c:pt>
                <c:pt idx="67">
                  <c:v>14040</c:v>
                </c:pt>
                <c:pt idx="68">
                  <c:v>14947</c:v>
                </c:pt>
              </c:numCache>
            </c:numRef>
          </c:xVal>
          <c:yVal>
            <c:numRef>
              <c:f>Active!$U$21:$U$990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AAA-4A6F-B8FE-50567C65F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2081440"/>
        <c:axId val="1"/>
      </c:scatterChart>
      <c:valAx>
        <c:axId val="3120814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85454284769595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3478260869565216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120814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086979930184312"/>
          <c:y val="0.92000129214617399"/>
          <c:w val="0.55184005009407255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20</xdr:col>
      <xdr:colOff>409575</xdr:colOff>
      <xdr:row>18</xdr:row>
      <xdr:rowOff>19050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A9FCAC46-1BA7-82BB-A894-19B7F49B06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438" TargetMode="External"/><Relationship Id="rId13" Type="http://schemas.openxmlformats.org/officeDocument/2006/relationships/hyperlink" Target="http://www.konkoly.hu/cgi-bin/IBVS?438" TargetMode="External"/><Relationship Id="rId18" Type="http://schemas.openxmlformats.org/officeDocument/2006/relationships/hyperlink" Target="http://www.konkoly.hu/cgi-bin/IBVS?438" TargetMode="External"/><Relationship Id="rId26" Type="http://schemas.openxmlformats.org/officeDocument/2006/relationships/hyperlink" Target="http://www.konkoly.hu/cgi-bin/IBVS?3355" TargetMode="External"/><Relationship Id="rId39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konkoly.hu/cgi-bin/IBVS?438" TargetMode="External"/><Relationship Id="rId21" Type="http://schemas.openxmlformats.org/officeDocument/2006/relationships/hyperlink" Target="http://www.konkoly.hu/cgi-bin/IBVS?3078" TargetMode="External"/><Relationship Id="rId34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konkoly.hu/cgi-bin/IBVS?438" TargetMode="External"/><Relationship Id="rId12" Type="http://schemas.openxmlformats.org/officeDocument/2006/relationships/hyperlink" Target="http://www.konkoly.hu/cgi-bin/IBVS?438" TargetMode="External"/><Relationship Id="rId17" Type="http://schemas.openxmlformats.org/officeDocument/2006/relationships/hyperlink" Target="http://www.konkoly.hu/cgi-bin/IBVS?438" TargetMode="External"/><Relationship Id="rId25" Type="http://schemas.openxmlformats.org/officeDocument/2006/relationships/hyperlink" Target="http://www.konkoly.hu/cgi-bin/IBVS?3355" TargetMode="External"/><Relationship Id="rId33" Type="http://schemas.openxmlformats.org/officeDocument/2006/relationships/hyperlink" Target="http://var.astro.cz/oejv/issues/oejv0160.pdf" TargetMode="External"/><Relationship Id="rId38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konkoly.hu/cgi-bin/IBVS?438" TargetMode="External"/><Relationship Id="rId16" Type="http://schemas.openxmlformats.org/officeDocument/2006/relationships/hyperlink" Target="http://www.konkoly.hu/cgi-bin/IBVS?438" TargetMode="External"/><Relationship Id="rId20" Type="http://schemas.openxmlformats.org/officeDocument/2006/relationships/hyperlink" Target="http://www.konkoly.hu/cgi-bin/IBVS?3078" TargetMode="External"/><Relationship Id="rId29" Type="http://schemas.openxmlformats.org/officeDocument/2006/relationships/hyperlink" Target="http://www.konkoly.hu/cgi-bin/IBVS?3762" TargetMode="External"/><Relationship Id="rId41" Type="http://schemas.openxmlformats.org/officeDocument/2006/relationships/hyperlink" Target="http://www.bav-astro.de/sfs/BAVM_link.php?BAVMnr=234" TargetMode="External"/><Relationship Id="rId1" Type="http://schemas.openxmlformats.org/officeDocument/2006/relationships/hyperlink" Target="http://www.konkoly.hu/cgi-bin/IBVS?438" TargetMode="External"/><Relationship Id="rId6" Type="http://schemas.openxmlformats.org/officeDocument/2006/relationships/hyperlink" Target="http://www.konkoly.hu/cgi-bin/IBVS?438" TargetMode="External"/><Relationship Id="rId11" Type="http://schemas.openxmlformats.org/officeDocument/2006/relationships/hyperlink" Target="http://www.konkoly.hu/cgi-bin/IBVS?438" TargetMode="External"/><Relationship Id="rId24" Type="http://schemas.openxmlformats.org/officeDocument/2006/relationships/hyperlink" Target="http://www.konkoly.hu/cgi-bin/IBVS?3355" TargetMode="External"/><Relationship Id="rId32" Type="http://schemas.openxmlformats.org/officeDocument/2006/relationships/hyperlink" Target="http://www.bav-astro.de/sfs/BAVM_link.php?BAVMnr=214" TargetMode="External"/><Relationship Id="rId37" Type="http://schemas.openxmlformats.org/officeDocument/2006/relationships/hyperlink" Target="http://var.astro.cz/oejv/issues/oejv0160.pdf" TargetMode="External"/><Relationship Id="rId40" Type="http://schemas.openxmlformats.org/officeDocument/2006/relationships/hyperlink" Target="http://www.bav-astro.de/sfs/BAVM_link.php?BAVMnr=232" TargetMode="External"/><Relationship Id="rId5" Type="http://schemas.openxmlformats.org/officeDocument/2006/relationships/hyperlink" Target="http://www.konkoly.hu/cgi-bin/IBVS?438" TargetMode="External"/><Relationship Id="rId15" Type="http://schemas.openxmlformats.org/officeDocument/2006/relationships/hyperlink" Target="http://www.konkoly.hu/cgi-bin/IBVS?438" TargetMode="External"/><Relationship Id="rId23" Type="http://schemas.openxmlformats.org/officeDocument/2006/relationships/hyperlink" Target="http://www.konkoly.hu/cgi-bin/IBVS?3078" TargetMode="External"/><Relationship Id="rId28" Type="http://schemas.openxmlformats.org/officeDocument/2006/relationships/hyperlink" Target="http://www.konkoly.hu/cgi-bin/IBVS?3762" TargetMode="External"/><Relationship Id="rId36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www.konkoly.hu/cgi-bin/IBVS?438" TargetMode="External"/><Relationship Id="rId19" Type="http://schemas.openxmlformats.org/officeDocument/2006/relationships/hyperlink" Target="http://www.bav-astro.de/sfs/BAVM_link.php?BAVMnr=50" TargetMode="External"/><Relationship Id="rId31" Type="http://schemas.openxmlformats.org/officeDocument/2006/relationships/hyperlink" Target="http://var.astro.cz/oejv/issues/oejv0074.pdf" TargetMode="External"/><Relationship Id="rId4" Type="http://schemas.openxmlformats.org/officeDocument/2006/relationships/hyperlink" Target="http://www.konkoly.hu/cgi-bin/IBVS?438" TargetMode="External"/><Relationship Id="rId9" Type="http://schemas.openxmlformats.org/officeDocument/2006/relationships/hyperlink" Target="http://www.konkoly.hu/cgi-bin/IBVS?438" TargetMode="External"/><Relationship Id="rId14" Type="http://schemas.openxmlformats.org/officeDocument/2006/relationships/hyperlink" Target="http://www.konkoly.hu/cgi-bin/IBVS?438" TargetMode="External"/><Relationship Id="rId22" Type="http://schemas.openxmlformats.org/officeDocument/2006/relationships/hyperlink" Target="http://www.konkoly.hu/cgi-bin/IBVS?3078" TargetMode="External"/><Relationship Id="rId27" Type="http://schemas.openxmlformats.org/officeDocument/2006/relationships/hyperlink" Target="http://www.konkoly.hu/cgi-bin/IBVS?3355" TargetMode="External"/><Relationship Id="rId30" Type="http://schemas.openxmlformats.org/officeDocument/2006/relationships/hyperlink" Target="http://www.bav-astro.de/sfs/BAVM_link.php?BAVMnr=178" TargetMode="External"/><Relationship Id="rId35" Type="http://schemas.openxmlformats.org/officeDocument/2006/relationships/hyperlink" Target="http://www.bav-astro.de/sfs/BAVM_link.php?BAVMnr=2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9"/>
  <sheetViews>
    <sheetView tabSelected="1" workbookViewId="0">
      <pane xSplit="14" ySplit="22" topLeftCell="O80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5.140625" style="4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20" width="9.85546875" customWidth="1"/>
  </cols>
  <sheetData>
    <row r="1" spans="1:6" ht="20.25" x14ac:dyDescent="0.3">
      <c r="A1" s="1" t="s">
        <v>43</v>
      </c>
    </row>
    <row r="2" spans="1:6" x14ac:dyDescent="0.2">
      <c r="A2" t="s">
        <v>27</v>
      </c>
      <c r="B2" s="9" t="s">
        <v>41</v>
      </c>
    </row>
    <row r="4" spans="1:6" ht="14.25" thickTop="1" thickBot="1" x14ac:dyDescent="0.25">
      <c r="A4" s="6" t="s">
        <v>3</v>
      </c>
      <c r="C4" s="2">
        <v>40400.944000000003</v>
      </c>
      <c r="D4" s="3">
        <v>1.2523869999999999</v>
      </c>
    </row>
    <row r="5" spans="1:6" ht="13.5" thickTop="1" x14ac:dyDescent="0.2">
      <c r="A5" s="15" t="s">
        <v>45</v>
      </c>
      <c r="B5" s="16"/>
      <c r="C5" s="17">
        <v>-9.5</v>
      </c>
      <c r="D5" s="16" t="s">
        <v>46</v>
      </c>
    </row>
    <row r="6" spans="1:6" x14ac:dyDescent="0.2">
      <c r="A6" s="6" t="s">
        <v>4</v>
      </c>
    </row>
    <row r="7" spans="1:6" x14ac:dyDescent="0.2">
      <c r="A7" t="s">
        <v>5</v>
      </c>
      <c r="C7">
        <f>+C4</f>
        <v>40400.944000000003</v>
      </c>
    </row>
    <row r="8" spans="1:6" x14ac:dyDescent="0.2">
      <c r="A8" t="s">
        <v>6</v>
      </c>
      <c r="C8">
        <f>+D4</f>
        <v>1.2523869999999999</v>
      </c>
    </row>
    <row r="9" spans="1:6" x14ac:dyDescent="0.2">
      <c r="A9" s="30" t="s">
        <v>50</v>
      </c>
      <c r="B9" s="31">
        <v>21</v>
      </c>
      <c r="C9" s="19" t="str">
        <f>"F"&amp;B9</f>
        <v>F21</v>
      </c>
      <c r="D9" s="20" t="str">
        <f>"G"&amp;B9</f>
        <v>G21</v>
      </c>
    </row>
    <row r="10" spans="1:6" ht="13.5" thickBot="1" x14ac:dyDescent="0.25">
      <c r="A10" s="16"/>
      <c r="B10" s="16"/>
      <c r="C10" s="5" t="s">
        <v>23</v>
      </c>
      <c r="D10" s="5" t="s">
        <v>24</v>
      </c>
      <c r="E10" s="16"/>
    </row>
    <row r="11" spans="1:6" x14ac:dyDescent="0.2">
      <c r="A11" s="16" t="s">
        <v>19</v>
      </c>
      <c r="B11" s="16"/>
      <c r="C11" s="18">
        <f ca="1">INTERCEPT(INDIRECT($D$9):G992,INDIRECT($C$9):F992)</f>
        <v>8.2856146219417032E-4</v>
      </c>
      <c r="D11" s="4"/>
      <c r="E11" s="16"/>
    </row>
    <row r="12" spans="1:6" x14ac:dyDescent="0.2">
      <c r="A12" s="16" t="s">
        <v>20</v>
      </c>
      <c r="B12" s="16"/>
      <c r="C12" s="18">
        <f ca="1">SLOPE(INDIRECT($D$9):G992,INDIRECT($C$9):F992)</f>
        <v>8.3163059497603143E-7</v>
      </c>
      <c r="D12" s="4"/>
      <c r="E12" s="16"/>
    </row>
    <row r="13" spans="1:6" x14ac:dyDescent="0.2">
      <c r="A13" s="16" t="s">
        <v>22</v>
      </c>
      <c r="B13" s="16"/>
      <c r="C13" s="4" t="s">
        <v>17</v>
      </c>
    </row>
    <row r="14" spans="1:6" x14ac:dyDescent="0.2">
      <c r="A14" s="16"/>
      <c r="B14" s="16"/>
      <c r="C14" s="16"/>
    </row>
    <row r="15" spans="1:6" x14ac:dyDescent="0.2">
      <c r="A15" s="21" t="s">
        <v>21</v>
      </c>
      <c r="B15" s="16"/>
      <c r="C15" s="22">
        <f ca="1">(C7+C11)+(C8+C12)*INT(MAX(F21:F3533))</f>
        <v>59120.385747943961</v>
      </c>
      <c r="E15" s="23" t="s">
        <v>57</v>
      </c>
      <c r="F15" s="17">
        <v>1</v>
      </c>
    </row>
    <row r="16" spans="1:6" x14ac:dyDescent="0.2">
      <c r="A16" s="25" t="s">
        <v>7</v>
      </c>
      <c r="B16" s="16"/>
      <c r="C16" s="26">
        <f ca="1">+C8+C12</f>
        <v>1.252387831630595</v>
      </c>
      <c r="E16" s="23" t="s">
        <v>47</v>
      </c>
      <c r="F16" s="24">
        <f ca="1">NOW()+15018.5+$C$5/24</f>
        <v>59957.744272800926</v>
      </c>
    </row>
    <row r="17" spans="1:21" ht="13.5" thickBot="1" x14ac:dyDescent="0.25">
      <c r="A17" s="23" t="s">
        <v>42</v>
      </c>
      <c r="B17" s="16"/>
      <c r="C17" s="16">
        <f>COUNT(C21:C2191)</f>
        <v>69</v>
      </c>
      <c r="E17" s="23" t="s">
        <v>58</v>
      </c>
      <c r="F17" s="24">
        <f ca="1">ROUND(2*(F16-$C$7)/$C$8,0)/2+F15</f>
        <v>15616.5</v>
      </c>
    </row>
    <row r="18" spans="1:21" ht="14.25" thickTop="1" thickBot="1" x14ac:dyDescent="0.25">
      <c r="A18" s="25" t="s">
        <v>8</v>
      </c>
      <c r="B18" s="16"/>
      <c r="C18" s="28">
        <f ca="1">+C15</f>
        <v>59120.385747943961</v>
      </c>
      <c r="D18" s="29">
        <f ca="1">+C16</f>
        <v>1.252387831630595</v>
      </c>
      <c r="E18" s="23" t="s">
        <v>48</v>
      </c>
      <c r="F18" s="20">
        <f ca="1">ROUND(2*(F16-$C$15)/$C$16,0)/2+F15</f>
        <v>669.5</v>
      </c>
    </row>
    <row r="19" spans="1:21" ht="13.5" thickTop="1" x14ac:dyDescent="0.2">
      <c r="E19" s="23" t="s">
        <v>49</v>
      </c>
      <c r="F19" s="27">
        <f ca="1">+$C$15+$C$16*F18-15018.5-$C$5/24</f>
        <v>44940.755234553981</v>
      </c>
    </row>
    <row r="20" spans="1:21" ht="13.5" thickBot="1" x14ac:dyDescent="0.25">
      <c r="A20" s="5" t="s">
        <v>9</v>
      </c>
      <c r="B20" s="5" t="s">
        <v>10</v>
      </c>
      <c r="C20" s="5" t="s">
        <v>11</v>
      </c>
      <c r="D20" s="5" t="s">
        <v>16</v>
      </c>
      <c r="E20" s="5" t="s">
        <v>12</v>
      </c>
      <c r="F20" s="5" t="s">
        <v>13</v>
      </c>
      <c r="G20" s="5" t="s">
        <v>14</v>
      </c>
      <c r="H20" s="8" t="s">
        <v>68</v>
      </c>
      <c r="I20" s="8" t="s">
        <v>71</v>
      </c>
      <c r="J20" s="8" t="s">
        <v>65</v>
      </c>
      <c r="K20" s="8" t="s">
        <v>63</v>
      </c>
      <c r="L20" s="8" t="s">
        <v>55</v>
      </c>
      <c r="M20" s="8" t="s">
        <v>28</v>
      </c>
      <c r="N20" s="8" t="s">
        <v>29</v>
      </c>
      <c r="O20" s="8" t="s">
        <v>26</v>
      </c>
      <c r="P20" s="7" t="s">
        <v>25</v>
      </c>
      <c r="Q20" s="5" t="s">
        <v>18</v>
      </c>
      <c r="R20" s="62"/>
      <c r="S20" s="62"/>
      <c r="T20" s="62"/>
      <c r="U20" s="63" t="s">
        <v>56</v>
      </c>
    </row>
    <row r="21" spans="1:21" x14ac:dyDescent="0.2">
      <c r="A21" s="61" t="s">
        <v>276</v>
      </c>
      <c r="B21" s="60" t="s">
        <v>36</v>
      </c>
      <c r="C21" s="61">
        <v>26861.314999999999</v>
      </c>
      <c r="D21" s="61" t="s">
        <v>71</v>
      </c>
      <c r="E21" s="32">
        <f t="shared" ref="E21:E46" si="0">+(C21-C$7)/C$8</f>
        <v>-10811.058402873876</v>
      </c>
      <c r="F21" s="32">
        <f t="shared" ref="F21:F46" si="1">ROUND(2*E21,0)/2</f>
        <v>-10811</v>
      </c>
      <c r="G21" s="32">
        <f t="shared" ref="G21:G38" si="2">+C21-(C$7+F21*C$8)</f>
        <v>-7.314300000507501E-2</v>
      </c>
      <c r="H21" s="32"/>
      <c r="I21" s="32"/>
      <c r="J21" s="32">
        <f t="shared" ref="J21:J34" si="3">+G21</f>
        <v>-7.314300000507501E-2</v>
      </c>
      <c r="L21" s="32"/>
      <c r="M21" s="32"/>
      <c r="N21" s="32"/>
      <c r="O21" s="32">
        <f t="shared" ref="O21:O46" ca="1" si="4">+C$11+C$12*F21</f>
        <v>-8.1621969000917061E-3</v>
      </c>
      <c r="P21" s="32"/>
      <c r="Q21" s="35">
        <f t="shared" ref="Q21:Q46" si="5">+C21-15018.5</f>
        <v>11842.814999999999</v>
      </c>
      <c r="R21" s="35"/>
      <c r="S21" s="35"/>
      <c r="T21" s="35"/>
      <c r="U21" s="32"/>
    </row>
    <row r="22" spans="1:21" x14ac:dyDescent="0.2">
      <c r="A22" s="61" t="s">
        <v>276</v>
      </c>
      <c r="B22" s="60" t="s">
        <v>36</v>
      </c>
      <c r="C22" s="61">
        <v>26946.452000000001</v>
      </c>
      <c r="D22" s="61" t="s">
        <v>71</v>
      </c>
      <c r="E22" s="32">
        <f t="shared" si="0"/>
        <v>-10743.078617072841</v>
      </c>
      <c r="F22" s="32">
        <f t="shared" si="1"/>
        <v>-10743</v>
      </c>
      <c r="G22" s="32">
        <f t="shared" si="2"/>
        <v>-9.8459000004368136E-2</v>
      </c>
      <c r="H22" s="32"/>
      <c r="I22" s="32"/>
      <c r="J22" s="32">
        <f t="shared" si="3"/>
        <v>-9.8459000004368136E-2</v>
      </c>
      <c r="L22" s="32"/>
      <c r="M22" s="32"/>
      <c r="N22" s="32"/>
      <c r="O22" s="32">
        <f t="shared" ca="1" si="4"/>
        <v>-8.105646019633336E-3</v>
      </c>
      <c r="P22" s="32"/>
      <c r="Q22" s="35">
        <f t="shared" si="5"/>
        <v>11927.952000000001</v>
      </c>
      <c r="R22" s="35"/>
      <c r="S22" s="35"/>
      <c r="T22" s="35"/>
      <c r="U22" s="32"/>
    </row>
    <row r="23" spans="1:21" x14ac:dyDescent="0.2">
      <c r="A23" s="61" t="s">
        <v>276</v>
      </c>
      <c r="B23" s="60" t="s">
        <v>36</v>
      </c>
      <c r="C23" s="61">
        <v>26985.396000000001</v>
      </c>
      <c r="D23" s="61" t="s">
        <v>71</v>
      </c>
      <c r="E23" s="32">
        <f t="shared" si="0"/>
        <v>-10711.982797649611</v>
      </c>
      <c r="F23" s="32">
        <f t="shared" si="1"/>
        <v>-10712</v>
      </c>
      <c r="G23" s="32">
        <f t="shared" si="2"/>
        <v>2.1543999995628837E-2</v>
      </c>
      <c r="H23" s="32"/>
      <c r="I23" s="32"/>
      <c r="J23" s="32">
        <f t="shared" si="3"/>
        <v>2.1543999995628837E-2</v>
      </c>
      <c r="L23" s="32"/>
      <c r="M23" s="32"/>
      <c r="N23" s="32"/>
      <c r="O23" s="32">
        <f t="shared" ca="1" si="4"/>
        <v>-8.0798654711890776E-3</v>
      </c>
      <c r="P23" s="32"/>
      <c r="Q23" s="35">
        <f t="shared" si="5"/>
        <v>11966.896000000001</v>
      </c>
      <c r="R23" s="35"/>
      <c r="S23" s="35"/>
      <c r="T23" s="35"/>
      <c r="U23" s="32"/>
    </row>
    <row r="24" spans="1:21" x14ac:dyDescent="0.2">
      <c r="A24" s="61" t="s">
        <v>276</v>
      </c>
      <c r="B24" s="60" t="s">
        <v>36</v>
      </c>
      <c r="C24" s="61">
        <v>27034.231</v>
      </c>
      <c r="D24" s="61" t="s">
        <v>71</v>
      </c>
      <c r="E24" s="32">
        <f t="shared" si="0"/>
        <v>-10672.989259709662</v>
      </c>
      <c r="F24" s="32">
        <f t="shared" si="1"/>
        <v>-10673</v>
      </c>
      <c r="G24" s="32">
        <f t="shared" si="2"/>
        <v>1.3450999995257007E-2</v>
      </c>
      <c r="H24" s="32"/>
      <c r="I24" s="32"/>
      <c r="J24" s="32">
        <f t="shared" si="3"/>
        <v>1.3450999995257007E-2</v>
      </c>
      <c r="L24" s="32"/>
      <c r="M24" s="32"/>
      <c r="N24" s="32"/>
      <c r="O24" s="32">
        <f t="shared" ca="1" si="4"/>
        <v>-8.0474318779850135E-3</v>
      </c>
      <c r="P24" s="32"/>
      <c r="Q24" s="35">
        <f t="shared" si="5"/>
        <v>12015.731</v>
      </c>
      <c r="R24" s="35"/>
      <c r="S24" s="35"/>
      <c r="T24" s="35"/>
      <c r="U24" s="32"/>
    </row>
    <row r="25" spans="1:21" x14ac:dyDescent="0.2">
      <c r="A25" s="61" t="s">
        <v>276</v>
      </c>
      <c r="B25" s="60" t="s">
        <v>36</v>
      </c>
      <c r="C25" s="61">
        <v>27298.437000000002</v>
      </c>
      <c r="D25" s="61" t="s">
        <v>71</v>
      </c>
      <c r="E25" s="32">
        <f t="shared" si="0"/>
        <v>-10462.027312643777</v>
      </c>
      <c r="F25" s="32">
        <f t="shared" si="1"/>
        <v>-10462</v>
      </c>
      <c r="G25" s="32">
        <f t="shared" si="2"/>
        <v>-3.4206000000267522E-2</v>
      </c>
      <c r="H25" s="32"/>
      <c r="I25" s="32"/>
      <c r="J25" s="32">
        <f t="shared" si="3"/>
        <v>-3.4206000000267522E-2</v>
      </c>
      <c r="L25" s="32"/>
      <c r="M25" s="32"/>
      <c r="N25" s="32"/>
      <c r="O25" s="32">
        <f t="shared" ca="1" si="4"/>
        <v>-7.871957822445071E-3</v>
      </c>
      <c r="P25" s="32"/>
      <c r="Q25" s="35">
        <f t="shared" si="5"/>
        <v>12279.937000000002</v>
      </c>
      <c r="R25" s="35"/>
      <c r="S25" s="35"/>
      <c r="T25" s="35"/>
      <c r="U25" s="32"/>
    </row>
    <row r="26" spans="1:21" x14ac:dyDescent="0.2">
      <c r="A26" s="61" t="s">
        <v>276</v>
      </c>
      <c r="B26" s="60" t="s">
        <v>36</v>
      </c>
      <c r="C26" s="61">
        <v>27298.451000000001</v>
      </c>
      <c r="D26" s="61" t="s">
        <v>71</v>
      </c>
      <c r="E26" s="32">
        <f t="shared" si="0"/>
        <v>-10462.016133990533</v>
      </c>
      <c r="F26" s="32">
        <f t="shared" si="1"/>
        <v>-10462</v>
      </c>
      <c r="G26" s="32">
        <f t="shared" si="2"/>
        <v>-2.0206000001053326E-2</v>
      </c>
      <c r="H26" s="32"/>
      <c r="I26" s="32"/>
      <c r="J26" s="32">
        <f t="shared" si="3"/>
        <v>-2.0206000001053326E-2</v>
      </c>
      <c r="L26" s="32"/>
      <c r="M26" s="32"/>
      <c r="N26" s="32"/>
      <c r="O26" s="32">
        <f t="shared" ca="1" si="4"/>
        <v>-7.871957822445071E-3</v>
      </c>
      <c r="P26" s="32"/>
      <c r="Q26" s="35">
        <f t="shared" si="5"/>
        <v>12279.951000000001</v>
      </c>
      <c r="R26" s="35"/>
      <c r="S26" s="35"/>
      <c r="T26" s="35"/>
      <c r="U26" s="32"/>
    </row>
    <row r="27" spans="1:21" x14ac:dyDescent="0.2">
      <c r="A27" s="61" t="s">
        <v>276</v>
      </c>
      <c r="B27" s="60" t="s">
        <v>37</v>
      </c>
      <c r="C27" s="61">
        <v>27305.441999999999</v>
      </c>
      <c r="D27" s="61" t="s">
        <v>71</v>
      </c>
      <c r="E27" s="32">
        <f t="shared" si="0"/>
        <v>-10456.433993645738</v>
      </c>
      <c r="F27" s="32">
        <f t="shared" si="1"/>
        <v>-10456.5</v>
      </c>
      <c r="G27" s="32">
        <f t="shared" si="2"/>
        <v>8.2665499994618585E-2</v>
      </c>
      <c r="H27" s="32"/>
      <c r="I27" s="32"/>
      <c r="J27" s="32">
        <f t="shared" si="3"/>
        <v>8.2665499994618585E-2</v>
      </c>
      <c r="L27" s="32"/>
      <c r="M27" s="32"/>
      <c r="N27" s="32"/>
      <c r="O27" s="32">
        <f t="shared" ca="1" si="4"/>
        <v>-7.8673838541727017E-3</v>
      </c>
      <c r="P27" s="32"/>
      <c r="Q27" s="35">
        <f t="shared" si="5"/>
        <v>12286.941999999999</v>
      </c>
      <c r="R27" s="35"/>
      <c r="S27" s="35"/>
      <c r="T27" s="35"/>
      <c r="U27" s="32"/>
    </row>
    <row r="28" spans="1:21" x14ac:dyDescent="0.2">
      <c r="A28" s="61" t="s">
        <v>276</v>
      </c>
      <c r="B28" s="60" t="s">
        <v>36</v>
      </c>
      <c r="C28" s="61">
        <v>27367.314999999999</v>
      </c>
      <c r="D28" s="61" t="s">
        <v>71</v>
      </c>
      <c r="E28" s="32">
        <f t="shared" si="0"/>
        <v>-10407.029935634915</v>
      </c>
      <c r="F28" s="32">
        <f t="shared" si="1"/>
        <v>-10407</v>
      </c>
      <c r="G28" s="32">
        <f t="shared" si="2"/>
        <v>-3.7491000006411923E-2</v>
      </c>
      <c r="H28" s="32"/>
      <c r="I28" s="32"/>
      <c r="J28" s="32">
        <f t="shared" si="3"/>
        <v>-3.7491000006411923E-2</v>
      </c>
      <c r="L28" s="32"/>
      <c r="M28" s="32"/>
      <c r="N28" s="32"/>
      <c r="O28" s="32">
        <f t="shared" ca="1" si="4"/>
        <v>-7.8262181397213883E-3</v>
      </c>
      <c r="P28" s="32"/>
      <c r="Q28" s="35">
        <f t="shared" si="5"/>
        <v>12348.814999999999</v>
      </c>
      <c r="R28" s="35"/>
      <c r="S28" s="35"/>
      <c r="T28" s="35"/>
      <c r="U28" s="32"/>
    </row>
    <row r="29" spans="1:21" x14ac:dyDescent="0.2">
      <c r="A29" s="61" t="s">
        <v>276</v>
      </c>
      <c r="B29" s="60" t="s">
        <v>36</v>
      </c>
      <c r="C29" s="61">
        <v>27367.356</v>
      </c>
      <c r="D29" s="61" t="s">
        <v>71</v>
      </c>
      <c r="E29" s="32">
        <f t="shared" si="0"/>
        <v>-10406.997198150415</v>
      </c>
      <c r="F29" s="32">
        <f t="shared" si="1"/>
        <v>-10407</v>
      </c>
      <c r="G29" s="32">
        <f t="shared" si="2"/>
        <v>3.5089999946649186E-3</v>
      </c>
      <c r="H29" s="32"/>
      <c r="I29" s="32"/>
      <c r="J29" s="32">
        <f t="shared" si="3"/>
        <v>3.5089999946649186E-3</v>
      </c>
      <c r="L29" s="32"/>
      <c r="M29" s="32"/>
      <c r="N29" s="32"/>
      <c r="O29" s="32">
        <f t="shared" ca="1" si="4"/>
        <v>-7.8262181397213883E-3</v>
      </c>
      <c r="P29" s="32"/>
      <c r="Q29" s="35">
        <f t="shared" si="5"/>
        <v>12348.856</v>
      </c>
      <c r="R29" s="35"/>
      <c r="S29" s="35"/>
      <c r="T29" s="35"/>
      <c r="U29" s="32"/>
    </row>
    <row r="30" spans="1:21" x14ac:dyDescent="0.2">
      <c r="A30" s="61" t="s">
        <v>276</v>
      </c>
      <c r="B30" s="60" t="s">
        <v>36</v>
      </c>
      <c r="C30" s="61">
        <v>27719.274000000001</v>
      </c>
      <c r="D30" s="61" t="s">
        <v>71</v>
      </c>
      <c r="E30" s="32">
        <f t="shared" si="0"/>
        <v>-10125.999391561876</v>
      </c>
      <c r="F30" s="32">
        <f t="shared" si="1"/>
        <v>-10126</v>
      </c>
      <c r="G30" s="32">
        <f t="shared" si="2"/>
        <v>7.6199999966775067E-4</v>
      </c>
      <c r="H30" s="32"/>
      <c r="I30" s="32"/>
      <c r="J30" s="32">
        <f t="shared" si="3"/>
        <v>7.6199999966775067E-4</v>
      </c>
      <c r="L30" s="32"/>
      <c r="M30" s="32"/>
      <c r="N30" s="32"/>
      <c r="O30" s="32">
        <f t="shared" ca="1" si="4"/>
        <v>-7.5925299425331234E-3</v>
      </c>
      <c r="P30" s="32"/>
      <c r="Q30" s="35">
        <f t="shared" si="5"/>
        <v>12700.774000000001</v>
      </c>
      <c r="R30" s="35"/>
      <c r="S30" s="35"/>
      <c r="T30" s="35"/>
      <c r="U30" s="32"/>
    </row>
    <row r="31" spans="1:21" x14ac:dyDescent="0.2">
      <c r="A31" s="61" t="s">
        <v>276</v>
      </c>
      <c r="B31" s="60" t="s">
        <v>36</v>
      </c>
      <c r="C31" s="61">
        <v>28126.319</v>
      </c>
      <c r="D31" s="61" t="s">
        <v>71</v>
      </c>
      <c r="E31" s="32">
        <f t="shared" si="0"/>
        <v>-9800.9840408755481</v>
      </c>
      <c r="F31" s="32">
        <f t="shared" si="1"/>
        <v>-9801</v>
      </c>
      <c r="G31" s="32">
        <f t="shared" si="2"/>
        <v>1.9986999996035593E-2</v>
      </c>
      <c r="H31" s="32"/>
      <c r="I31" s="32"/>
      <c r="J31" s="32">
        <f t="shared" si="3"/>
        <v>1.9986999996035593E-2</v>
      </c>
      <c r="L31" s="32"/>
      <c r="M31" s="32"/>
      <c r="N31" s="32"/>
      <c r="O31" s="32">
        <f t="shared" ca="1" si="4"/>
        <v>-7.3222499991659144E-3</v>
      </c>
      <c r="P31" s="32"/>
      <c r="Q31" s="35">
        <f t="shared" si="5"/>
        <v>13107.819</v>
      </c>
      <c r="R31" s="35"/>
      <c r="S31" s="35"/>
      <c r="T31" s="35"/>
      <c r="U31" s="32"/>
    </row>
    <row r="32" spans="1:21" x14ac:dyDescent="0.2">
      <c r="A32" s="61" t="s">
        <v>276</v>
      </c>
      <c r="B32" s="60" t="s">
        <v>36</v>
      </c>
      <c r="C32" s="61">
        <v>28126.34</v>
      </c>
      <c r="D32" s="61" t="s">
        <v>71</v>
      </c>
      <c r="E32" s="32">
        <f t="shared" si="0"/>
        <v>-9800.9672728956812</v>
      </c>
      <c r="F32" s="32">
        <f t="shared" si="1"/>
        <v>-9801</v>
      </c>
      <c r="G32" s="32">
        <f t="shared" si="2"/>
        <v>4.0986999996675877E-2</v>
      </c>
      <c r="H32" s="32"/>
      <c r="I32" s="32"/>
      <c r="J32" s="32">
        <f t="shared" si="3"/>
        <v>4.0986999996675877E-2</v>
      </c>
      <c r="L32" s="32"/>
      <c r="M32" s="32"/>
      <c r="N32" s="32"/>
      <c r="O32" s="32">
        <f t="shared" ca="1" si="4"/>
        <v>-7.3222499991659144E-3</v>
      </c>
      <c r="P32" s="32"/>
      <c r="Q32" s="35">
        <f t="shared" si="5"/>
        <v>13107.84</v>
      </c>
      <c r="R32" s="35"/>
      <c r="S32" s="35"/>
      <c r="T32" s="35"/>
      <c r="U32" s="32"/>
    </row>
    <row r="33" spans="1:33" x14ac:dyDescent="0.2">
      <c r="A33" s="61" t="s">
        <v>276</v>
      </c>
      <c r="B33" s="60" t="s">
        <v>36</v>
      </c>
      <c r="C33" s="61">
        <v>28752.518</v>
      </c>
      <c r="D33" s="61" t="s">
        <v>71</v>
      </c>
      <c r="E33" s="32">
        <f t="shared" si="0"/>
        <v>-9300.9796492617734</v>
      </c>
      <c r="F33" s="32">
        <f t="shared" si="1"/>
        <v>-9301</v>
      </c>
      <c r="G33" s="32">
        <f t="shared" si="2"/>
        <v>2.5486999995337101E-2</v>
      </c>
      <c r="H33" s="32"/>
      <c r="I33" s="32"/>
      <c r="J33" s="32">
        <f t="shared" si="3"/>
        <v>2.5486999995337101E-2</v>
      </c>
      <c r="L33" s="32"/>
      <c r="M33" s="32"/>
      <c r="N33" s="32"/>
      <c r="O33" s="32">
        <f t="shared" ca="1" si="4"/>
        <v>-6.9064347016778984E-3</v>
      </c>
      <c r="P33" s="32"/>
      <c r="Q33" s="35">
        <f t="shared" si="5"/>
        <v>13734.018</v>
      </c>
      <c r="R33" s="35"/>
      <c r="S33" s="35"/>
      <c r="T33" s="35"/>
      <c r="U33" s="32"/>
    </row>
    <row r="34" spans="1:33" x14ac:dyDescent="0.2">
      <c r="A34" s="61" t="s">
        <v>276</v>
      </c>
      <c r="B34" s="60" t="s">
        <v>36</v>
      </c>
      <c r="C34" s="61">
        <v>29193.298999999999</v>
      </c>
      <c r="D34" s="61" t="s">
        <v>71</v>
      </c>
      <c r="E34" s="32">
        <f t="shared" si="0"/>
        <v>-8949.0269381588951</v>
      </c>
      <c r="F34" s="32">
        <f t="shared" si="1"/>
        <v>-8949</v>
      </c>
      <c r="G34" s="32">
        <f t="shared" si="2"/>
        <v>-3.3737000005203299E-2</v>
      </c>
      <c r="H34" s="32"/>
      <c r="I34" s="32"/>
      <c r="J34" s="32">
        <f t="shared" si="3"/>
        <v>-3.3737000005203299E-2</v>
      </c>
      <c r="L34" s="32"/>
      <c r="M34" s="32"/>
      <c r="N34" s="32"/>
      <c r="O34" s="32">
        <f t="shared" ca="1" si="4"/>
        <v>-6.6137007322463349E-3</v>
      </c>
      <c r="P34" s="32"/>
      <c r="Q34" s="35">
        <f t="shared" si="5"/>
        <v>14174.798999999999</v>
      </c>
      <c r="R34" s="35"/>
      <c r="S34" s="35"/>
      <c r="T34" s="35"/>
      <c r="U34" s="32"/>
    </row>
    <row r="35" spans="1:33" s="32" customFormat="1" x14ac:dyDescent="0.2">
      <c r="A35" s="32" t="s">
        <v>15</v>
      </c>
      <c r="B35" s="33"/>
      <c r="C35" s="34">
        <v>40400.944000000003</v>
      </c>
      <c r="D35" s="34" t="s">
        <v>17</v>
      </c>
      <c r="E35" s="32">
        <f t="shared" si="0"/>
        <v>0</v>
      </c>
      <c r="F35" s="32">
        <f t="shared" si="1"/>
        <v>0</v>
      </c>
      <c r="G35" s="32">
        <f t="shared" si="2"/>
        <v>0</v>
      </c>
      <c r="H35" s="32">
        <f>+G35</f>
        <v>0</v>
      </c>
      <c r="O35" s="32">
        <f t="shared" ca="1" si="4"/>
        <v>8.2856146219417032E-4</v>
      </c>
      <c r="Q35" s="35">
        <f t="shared" si="5"/>
        <v>25382.444000000003</v>
      </c>
      <c r="R35" s="35"/>
      <c r="S35" s="35"/>
      <c r="T35" s="35"/>
    </row>
    <row r="36" spans="1:33" s="32" customFormat="1" x14ac:dyDescent="0.2">
      <c r="A36" s="32" t="s">
        <v>40</v>
      </c>
      <c r="B36" s="33" t="s">
        <v>37</v>
      </c>
      <c r="C36" s="34">
        <v>40407.836000000003</v>
      </c>
      <c r="D36" s="34"/>
      <c r="E36" s="32">
        <f t="shared" si="0"/>
        <v>5.5030912968593784</v>
      </c>
      <c r="F36" s="32">
        <f t="shared" si="1"/>
        <v>5.5</v>
      </c>
      <c r="G36" s="32">
        <f t="shared" si="2"/>
        <v>3.8714999973308295E-3</v>
      </c>
      <c r="J36" s="32">
        <f>+G36</f>
        <v>3.8714999973308295E-3</v>
      </c>
      <c r="O36" s="32">
        <f t="shared" ca="1" si="4"/>
        <v>8.3313543046653854E-4</v>
      </c>
      <c r="Q36" s="35">
        <f t="shared" si="5"/>
        <v>25389.336000000003</v>
      </c>
      <c r="R36" s="35"/>
      <c r="S36" s="35"/>
      <c r="T36" s="35"/>
    </row>
    <row r="37" spans="1:33" s="32" customFormat="1" x14ac:dyDescent="0.2">
      <c r="A37" s="32" t="s">
        <v>40</v>
      </c>
      <c r="B37" s="33" t="s">
        <v>36</v>
      </c>
      <c r="C37" s="34">
        <v>40409.713000000003</v>
      </c>
      <c r="D37" s="34"/>
      <c r="E37" s="32">
        <f t="shared" si="0"/>
        <v>7.0018293067560053</v>
      </c>
      <c r="F37" s="32">
        <f t="shared" si="1"/>
        <v>7</v>
      </c>
      <c r="G37" s="32">
        <f t="shared" si="2"/>
        <v>2.290999997057952E-3</v>
      </c>
      <c r="J37" s="32">
        <f>+G37</f>
        <v>2.290999997057952E-3</v>
      </c>
      <c r="O37" s="32">
        <f t="shared" ca="1" si="4"/>
        <v>8.3438287635900256E-4</v>
      </c>
      <c r="Q37" s="35">
        <f t="shared" si="5"/>
        <v>25391.213000000003</v>
      </c>
      <c r="R37" s="35"/>
      <c r="S37" s="35"/>
      <c r="T37" s="35"/>
    </row>
    <row r="38" spans="1:33" s="32" customFormat="1" x14ac:dyDescent="0.2">
      <c r="A38" s="32" t="s">
        <v>40</v>
      </c>
      <c r="B38" s="33" t="s">
        <v>36</v>
      </c>
      <c r="C38" s="34">
        <v>40415.974000000002</v>
      </c>
      <c r="D38" s="34"/>
      <c r="E38" s="32">
        <f t="shared" si="0"/>
        <v>12.001082732413254</v>
      </c>
      <c r="F38" s="32">
        <f t="shared" si="1"/>
        <v>12</v>
      </c>
      <c r="G38" s="32">
        <f t="shared" si="2"/>
        <v>1.3560000006691553E-3</v>
      </c>
      <c r="J38" s="32">
        <f>+G38</f>
        <v>1.3560000006691553E-3</v>
      </c>
      <c r="O38" s="32">
        <f t="shared" ca="1" si="4"/>
        <v>8.385410293338827E-4</v>
      </c>
      <c r="Q38" s="35">
        <f t="shared" si="5"/>
        <v>25397.474000000002</v>
      </c>
      <c r="R38" s="35"/>
      <c r="S38" s="35"/>
      <c r="T38" s="35"/>
    </row>
    <row r="39" spans="1:33" s="32" customFormat="1" x14ac:dyDescent="0.2">
      <c r="A39" s="32" t="s">
        <v>31</v>
      </c>
      <c r="B39" s="33"/>
      <c r="C39" s="34">
        <v>42616.387000000002</v>
      </c>
      <c r="D39" s="34"/>
      <c r="E39" s="32">
        <f t="shared" si="0"/>
        <v>1768.9763627377156</v>
      </c>
      <c r="F39" s="32">
        <f t="shared" si="1"/>
        <v>1769</v>
      </c>
      <c r="O39" s="32">
        <f t="shared" ca="1" si="4"/>
        <v>2.29971598470677E-3</v>
      </c>
      <c r="Q39" s="35">
        <f t="shared" si="5"/>
        <v>27597.887000000002</v>
      </c>
      <c r="R39" s="35"/>
      <c r="S39" s="35"/>
      <c r="T39" s="35"/>
      <c r="U39" s="36"/>
      <c r="AD39" s="32">
        <v>7</v>
      </c>
      <c r="AE39" s="32" t="s">
        <v>30</v>
      </c>
      <c r="AG39" s="32" t="s">
        <v>32</v>
      </c>
    </row>
    <row r="40" spans="1:33" x14ac:dyDescent="0.2">
      <c r="A40" s="61" t="s">
        <v>140</v>
      </c>
      <c r="B40" s="60" t="s">
        <v>36</v>
      </c>
      <c r="C40" s="61">
        <v>43772.355000000003</v>
      </c>
      <c r="D40" s="61" t="s">
        <v>71</v>
      </c>
      <c r="E40" s="32">
        <f t="shared" si="0"/>
        <v>2691.9881793726704</v>
      </c>
      <c r="F40" s="32">
        <f t="shared" si="1"/>
        <v>2692</v>
      </c>
      <c r="G40" s="32">
        <f t="shared" ref="G40:G46" si="6">+C40-(C$7+F40*C$8)</f>
        <v>-1.4803999998548534E-2</v>
      </c>
      <c r="H40" s="32"/>
      <c r="I40" s="32">
        <f>+G40</f>
        <v>-1.4803999998548534E-2</v>
      </c>
      <c r="J40" s="32"/>
      <c r="L40" s="32"/>
      <c r="M40" s="32"/>
      <c r="N40" s="32"/>
      <c r="O40" s="32">
        <f t="shared" ca="1" si="4"/>
        <v>3.0673110238696468E-3</v>
      </c>
      <c r="P40" s="32"/>
      <c r="Q40" s="35">
        <f t="shared" si="5"/>
        <v>28753.855000000003</v>
      </c>
      <c r="R40" s="35"/>
      <c r="S40" s="35"/>
      <c r="T40" s="35"/>
    </row>
    <row r="41" spans="1:33" x14ac:dyDescent="0.2">
      <c r="A41" s="61" t="s">
        <v>140</v>
      </c>
      <c r="B41" s="60" t="s">
        <v>36</v>
      </c>
      <c r="C41" s="61">
        <v>43777.374000000003</v>
      </c>
      <c r="D41" s="61" t="s">
        <v>71</v>
      </c>
      <c r="E41" s="32">
        <f t="shared" si="0"/>
        <v>2695.9957265605603</v>
      </c>
      <c r="F41" s="32">
        <f t="shared" si="1"/>
        <v>2696</v>
      </c>
      <c r="G41" s="32">
        <f t="shared" si="6"/>
        <v>-5.3520000001299195E-3</v>
      </c>
      <c r="H41" s="32"/>
      <c r="I41" s="32">
        <f>+G41</f>
        <v>-5.3520000001299195E-3</v>
      </c>
      <c r="J41" s="32"/>
      <c r="L41" s="32"/>
      <c r="M41" s="32"/>
      <c r="N41" s="32"/>
      <c r="O41" s="32">
        <f t="shared" ca="1" si="4"/>
        <v>3.070637546249551E-3</v>
      </c>
      <c r="P41" s="32"/>
      <c r="Q41" s="35">
        <f t="shared" si="5"/>
        <v>28758.874000000003</v>
      </c>
      <c r="R41" s="35"/>
      <c r="S41" s="35"/>
      <c r="T41" s="35"/>
    </row>
    <row r="42" spans="1:33" x14ac:dyDescent="0.2">
      <c r="A42" s="61" t="s">
        <v>148</v>
      </c>
      <c r="B42" s="60" t="s">
        <v>37</v>
      </c>
      <c r="C42" s="61">
        <v>46320.368999999999</v>
      </c>
      <c r="D42" s="61" t="s">
        <v>71</v>
      </c>
      <c r="E42" s="32">
        <f t="shared" si="0"/>
        <v>4726.5142483912687</v>
      </c>
      <c r="F42" s="32">
        <f t="shared" si="1"/>
        <v>4726.5</v>
      </c>
      <c r="G42" s="32">
        <f t="shared" si="6"/>
        <v>1.7844499998318497E-2</v>
      </c>
      <c r="H42" s="32"/>
      <c r="I42" s="32"/>
      <c r="J42" s="32">
        <f t="shared" ref="J42:J53" si="7">+G42</f>
        <v>1.7844499998318497E-2</v>
      </c>
      <c r="L42" s="32"/>
      <c r="M42" s="32"/>
      <c r="N42" s="32"/>
      <c r="O42" s="32">
        <f t="shared" ca="1" si="4"/>
        <v>4.7592634693483828E-3</v>
      </c>
      <c r="P42" s="32"/>
      <c r="Q42" s="35">
        <f t="shared" si="5"/>
        <v>31301.868999999999</v>
      </c>
      <c r="R42" s="35"/>
      <c r="S42" s="35"/>
      <c r="T42" s="35"/>
    </row>
    <row r="43" spans="1:33" x14ac:dyDescent="0.2">
      <c r="A43" s="61" t="s">
        <v>153</v>
      </c>
      <c r="B43" s="60" t="s">
        <v>36</v>
      </c>
      <c r="C43" s="61">
        <v>46362.2961</v>
      </c>
      <c r="D43" s="61" t="s">
        <v>71</v>
      </c>
      <c r="E43" s="32">
        <f t="shared" si="0"/>
        <v>4759.9919992781761</v>
      </c>
      <c r="F43" s="32">
        <f t="shared" si="1"/>
        <v>4760</v>
      </c>
      <c r="G43" s="32">
        <f t="shared" si="6"/>
        <v>-1.0020000001532026E-2</v>
      </c>
      <c r="H43" s="32"/>
      <c r="I43" s="32"/>
      <c r="J43" s="32">
        <f t="shared" si="7"/>
        <v>-1.0020000001532026E-2</v>
      </c>
      <c r="L43" s="32"/>
      <c r="M43" s="32"/>
      <c r="N43" s="32"/>
      <c r="O43" s="32">
        <f t="shared" ca="1" si="4"/>
        <v>4.7871230942800802E-3</v>
      </c>
      <c r="P43" s="32"/>
      <c r="Q43" s="35">
        <f t="shared" si="5"/>
        <v>31343.7961</v>
      </c>
      <c r="R43" s="35"/>
      <c r="S43" s="35"/>
      <c r="T43" s="35"/>
    </row>
    <row r="44" spans="1:33" x14ac:dyDescent="0.2">
      <c r="A44" s="61" t="s">
        <v>153</v>
      </c>
      <c r="B44" s="60" t="s">
        <v>37</v>
      </c>
      <c r="C44" s="61">
        <v>46385.476900000001</v>
      </c>
      <c r="D44" s="61" t="s">
        <v>71</v>
      </c>
      <c r="E44" s="32">
        <f t="shared" si="0"/>
        <v>4778.5012939291119</v>
      </c>
      <c r="F44" s="32">
        <f t="shared" si="1"/>
        <v>4778.5</v>
      </c>
      <c r="G44" s="32">
        <f t="shared" si="6"/>
        <v>1.6204999992623925E-3</v>
      </c>
      <c r="H44" s="32"/>
      <c r="I44" s="32"/>
      <c r="J44" s="32">
        <f t="shared" si="7"/>
        <v>1.6204999992623925E-3</v>
      </c>
      <c r="L44" s="32"/>
      <c r="M44" s="32"/>
      <c r="N44" s="32"/>
      <c r="O44" s="32">
        <f t="shared" ca="1" si="4"/>
        <v>4.8025082602871369E-3</v>
      </c>
      <c r="P44" s="32"/>
      <c r="Q44" s="35">
        <f t="shared" si="5"/>
        <v>31366.976900000001</v>
      </c>
      <c r="R44" s="35"/>
      <c r="S44" s="35"/>
      <c r="T44" s="35"/>
    </row>
    <row r="45" spans="1:33" s="32" customFormat="1" x14ac:dyDescent="0.2">
      <c r="A45" s="37" t="s">
        <v>39</v>
      </c>
      <c r="B45" s="33" t="s">
        <v>37</v>
      </c>
      <c r="C45" s="34">
        <v>46613.415800000002</v>
      </c>
      <c r="D45" s="34"/>
      <c r="E45" s="32">
        <f t="shared" si="0"/>
        <v>4960.5048599194979</v>
      </c>
      <c r="F45" s="32">
        <f t="shared" si="1"/>
        <v>4960.5</v>
      </c>
      <c r="G45" s="32">
        <f t="shared" si="6"/>
        <v>6.0864999977638945E-3</v>
      </c>
      <c r="J45" s="32">
        <f t="shared" si="7"/>
        <v>6.0864999977638945E-3</v>
      </c>
      <c r="O45" s="32">
        <f t="shared" ca="1" si="4"/>
        <v>4.9538650285727744E-3</v>
      </c>
      <c r="Q45" s="35">
        <f t="shared" si="5"/>
        <v>31594.915800000002</v>
      </c>
      <c r="R45" s="35"/>
      <c r="S45" s="35"/>
      <c r="T45" s="35"/>
    </row>
    <row r="46" spans="1:33" s="32" customFormat="1" x14ac:dyDescent="0.2">
      <c r="A46" s="37" t="s">
        <v>40</v>
      </c>
      <c r="B46" s="33" t="s">
        <v>36</v>
      </c>
      <c r="C46" s="34">
        <v>46655.368199999997</v>
      </c>
      <c r="D46" s="34"/>
      <c r="E46" s="32">
        <f t="shared" si="0"/>
        <v>4994.0028122297617</v>
      </c>
      <c r="F46" s="32">
        <f t="shared" si="1"/>
        <v>4994</v>
      </c>
      <c r="G46" s="32">
        <f t="shared" si="6"/>
        <v>3.5219999917899258E-3</v>
      </c>
      <c r="J46" s="32">
        <f t="shared" si="7"/>
        <v>3.5219999917899258E-3</v>
      </c>
      <c r="O46" s="32">
        <f t="shared" ca="1" si="4"/>
        <v>4.9817246535044709E-3</v>
      </c>
      <c r="Q46" s="35">
        <f t="shared" si="5"/>
        <v>31636.868199999997</v>
      </c>
      <c r="R46" s="35"/>
      <c r="S46" s="35"/>
      <c r="T46" s="35"/>
    </row>
    <row r="47" spans="1:33" s="32" customFormat="1" x14ac:dyDescent="0.2">
      <c r="A47" s="38" t="s">
        <v>39</v>
      </c>
      <c r="B47" s="33" t="s">
        <v>36</v>
      </c>
      <c r="C47" s="14">
        <v>46665.388299999999</v>
      </c>
      <c r="D47" s="14"/>
      <c r="E47" s="32">
        <f t="shared" ref="E47:E86" si="8">+(C47-C$7)/C$8</f>
        <v>5002.0036138988953</v>
      </c>
      <c r="F47" s="32">
        <f t="shared" ref="F47:F88" si="9">ROUND(2*E47,0)/2</f>
        <v>5002</v>
      </c>
      <c r="G47" s="32">
        <f t="shared" ref="G47:G53" si="10">+C47-(C$7+F47*C$8)</f>
        <v>4.5259999969857745E-3</v>
      </c>
      <c r="J47" s="32">
        <f t="shared" si="7"/>
        <v>4.5259999969857745E-3</v>
      </c>
      <c r="O47" s="32">
        <f t="shared" ref="O47:O86" ca="1" si="11">+C$11+C$12*F47</f>
        <v>4.9883776982642793E-3</v>
      </c>
      <c r="Q47" s="35">
        <f t="shared" ref="Q47:Q86" si="12">+C47-15018.5</f>
        <v>31646.888299999999</v>
      </c>
      <c r="R47" s="35"/>
      <c r="S47" s="35"/>
      <c r="T47" s="35"/>
    </row>
    <row r="48" spans="1:33" s="32" customFormat="1" x14ac:dyDescent="0.2">
      <c r="A48" s="38" t="s">
        <v>39</v>
      </c>
      <c r="B48" s="33" t="s">
        <v>36</v>
      </c>
      <c r="C48" s="14">
        <v>46685.425999999999</v>
      </c>
      <c r="D48" s="14"/>
      <c r="E48" s="32">
        <f t="shared" si="8"/>
        <v>5018.0032210490817</v>
      </c>
      <c r="F48" s="32">
        <f t="shared" si="9"/>
        <v>5018</v>
      </c>
      <c r="G48" s="32">
        <f t="shared" si="10"/>
        <v>4.0339999977732077E-3</v>
      </c>
      <c r="J48" s="32">
        <f t="shared" si="7"/>
        <v>4.0339999977732077E-3</v>
      </c>
      <c r="O48" s="32">
        <f t="shared" ca="1" si="11"/>
        <v>5.0016837877838961E-3</v>
      </c>
      <c r="Q48" s="35">
        <f t="shared" si="12"/>
        <v>31666.925999999999</v>
      </c>
      <c r="R48" s="35"/>
      <c r="S48" s="35"/>
      <c r="T48" s="35"/>
    </row>
    <row r="49" spans="1:33" s="32" customFormat="1" x14ac:dyDescent="0.2">
      <c r="A49" s="37" t="s">
        <v>39</v>
      </c>
      <c r="B49" s="33"/>
      <c r="C49" s="34">
        <v>46690.435799999999</v>
      </c>
      <c r="D49" s="34"/>
      <c r="E49" s="32">
        <f t="shared" si="8"/>
        <v>5022.0034222648401</v>
      </c>
      <c r="F49" s="32">
        <f t="shared" si="9"/>
        <v>5022</v>
      </c>
      <c r="G49" s="32">
        <f t="shared" si="10"/>
        <v>4.2859999957727268E-3</v>
      </c>
      <c r="J49" s="32">
        <f t="shared" si="7"/>
        <v>4.2859999957727268E-3</v>
      </c>
      <c r="O49" s="32">
        <f t="shared" ca="1" si="11"/>
        <v>5.0050103101637999E-3</v>
      </c>
      <c r="Q49" s="35">
        <f t="shared" si="12"/>
        <v>31671.935799999999</v>
      </c>
      <c r="R49" s="35"/>
      <c r="S49" s="35"/>
      <c r="T49" s="35"/>
    </row>
    <row r="50" spans="1:33" s="32" customFormat="1" x14ac:dyDescent="0.2">
      <c r="A50" s="38" t="s">
        <v>38</v>
      </c>
      <c r="B50" s="10" t="s">
        <v>37</v>
      </c>
      <c r="C50" s="14">
        <v>46692.314400000003</v>
      </c>
      <c r="D50" s="14"/>
      <c r="E50" s="32">
        <f t="shared" si="8"/>
        <v>5023.5034378351102</v>
      </c>
      <c r="F50" s="32">
        <f t="shared" si="9"/>
        <v>5023.5</v>
      </c>
      <c r="G50" s="32">
        <f t="shared" si="10"/>
        <v>4.3054999987361953E-3</v>
      </c>
      <c r="J50" s="32">
        <f t="shared" si="7"/>
        <v>4.3054999987361953E-3</v>
      </c>
      <c r="O50" s="32">
        <f t="shared" ca="1" si="11"/>
        <v>5.0062577560562645E-3</v>
      </c>
      <c r="Q50" s="35">
        <f t="shared" si="12"/>
        <v>31673.814400000003</v>
      </c>
      <c r="R50" s="35"/>
      <c r="S50" s="35"/>
      <c r="T50" s="35"/>
    </row>
    <row r="51" spans="1:33" s="32" customFormat="1" x14ac:dyDescent="0.2">
      <c r="A51" s="38" t="s">
        <v>38</v>
      </c>
      <c r="B51" s="10"/>
      <c r="C51" s="14">
        <v>46988.506999999998</v>
      </c>
      <c r="D51" s="14"/>
      <c r="E51" s="32">
        <f t="shared" si="8"/>
        <v>5260.0058927472064</v>
      </c>
      <c r="F51" s="32">
        <f t="shared" si="9"/>
        <v>5260</v>
      </c>
      <c r="G51" s="32">
        <f t="shared" si="10"/>
        <v>7.3799999954644591E-3</v>
      </c>
      <c r="J51" s="32">
        <f t="shared" si="7"/>
        <v>7.3799999954644591E-3</v>
      </c>
      <c r="O51" s="32">
        <f t="shared" ca="1" si="11"/>
        <v>5.2029383917680952E-3</v>
      </c>
      <c r="Q51" s="35">
        <f t="shared" si="12"/>
        <v>31970.006999999998</v>
      </c>
      <c r="R51" s="35"/>
      <c r="S51" s="35"/>
      <c r="T51" s="35"/>
    </row>
    <row r="52" spans="1:33" s="32" customFormat="1" x14ac:dyDescent="0.2">
      <c r="A52" s="38" t="s">
        <v>38</v>
      </c>
      <c r="B52" s="33" t="s">
        <v>37</v>
      </c>
      <c r="C52" s="14">
        <v>47035.470600000001</v>
      </c>
      <c r="D52" s="14"/>
      <c r="E52" s="32">
        <f t="shared" si="8"/>
        <v>5297.5051641385589</v>
      </c>
      <c r="F52" s="32">
        <f t="shared" si="9"/>
        <v>5297.5</v>
      </c>
      <c r="G52" s="32">
        <f t="shared" si="10"/>
        <v>6.4674999957787804E-3</v>
      </c>
      <c r="J52" s="32">
        <f t="shared" si="7"/>
        <v>6.4674999957787804E-3</v>
      </c>
      <c r="O52" s="32">
        <f t="shared" ca="1" si="11"/>
        <v>5.2341245390796964E-3</v>
      </c>
      <c r="Q52" s="35">
        <f t="shared" si="12"/>
        <v>32016.970600000001</v>
      </c>
      <c r="R52" s="35"/>
      <c r="S52" s="35"/>
      <c r="T52" s="35"/>
    </row>
    <row r="53" spans="1:33" s="32" customFormat="1" x14ac:dyDescent="0.2">
      <c r="A53" s="37" t="s">
        <v>40</v>
      </c>
      <c r="B53" s="33" t="s">
        <v>36</v>
      </c>
      <c r="C53" s="34">
        <v>47047.3698</v>
      </c>
      <c r="D53" s="34"/>
      <c r="E53" s="32">
        <f t="shared" si="8"/>
        <v>5307.0063806155749</v>
      </c>
      <c r="F53" s="32">
        <f t="shared" si="9"/>
        <v>5307</v>
      </c>
      <c r="G53" s="32">
        <f t="shared" si="10"/>
        <v>7.9909999985829927E-3</v>
      </c>
      <c r="J53" s="32">
        <f t="shared" si="7"/>
        <v>7.9909999985829927E-3</v>
      </c>
      <c r="O53" s="32">
        <f t="shared" ca="1" si="11"/>
        <v>5.2420250297319695E-3</v>
      </c>
      <c r="Q53" s="35">
        <f t="shared" si="12"/>
        <v>32028.8698</v>
      </c>
      <c r="R53" s="35"/>
      <c r="S53" s="35"/>
      <c r="T53" s="35"/>
    </row>
    <row r="54" spans="1:33" s="32" customFormat="1" x14ac:dyDescent="0.2">
      <c r="A54" s="37" t="s">
        <v>34</v>
      </c>
      <c r="B54" s="33"/>
      <c r="C54" s="34">
        <v>47057.358999999997</v>
      </c>
      <c r="D54" s="34"/>
      <c r="E54" s="32">
        <f t="shared" si="8"/>
        <v>5314.9825094000453</v>
      </c>
      <c r="F54" s="32">
        <f t="shared" si="9"/>
        <v>5315</v>
      </c>
      <c r="O54" s="32">
        <f t="shared" ca="1" si="11"/>
        <v>5.248678074491777E-3</v>
      </c>
      <c r="Q54" s="35">
        <f t="shared" si="12"/>
        <v>32038.858999999997</v>
      </c>
      <c r="R54" s="35"/>
      <c r="S54" s="35"/>
      <c r="T54" s="35"/>
      <c r="U54" s="36"/>
      <c r="AD54" s="32">
        <v>6</v>
      </c>
      <c r="AE54" s="32" t="s">
        <v>33</v>
      </c>
      <c r="AG54" s="32" t="s">
        <v>32</v>
      </c>
    </row>
    <row r="55" spans="1:33" x14ac:dyDescent="0.2">
      <c r="A55" s="61" t="s">
        <v>198</v>
      </c>
      <c r="B55" s="60" t="s">
        <v>37</v>
      </c>
      <c r="C55" s="61">
        <v>47447.503499999999</v>
      </c>
      <c r="D55" s="61" t="s">
        <v>71</v>
      </c>
      <c r="E55" s="32">
        <f t="shared" si="8"/>
        <v>5626.5032294330713</v>
      </c>
      <c r="F55" s="32">
        <f t="shared" si="9"/>
        <v>5626.5</v>
      </c>
      <c r="G55" s="32">
        <f t="shared" ref="G55:G86" si="13">+C55-(C$7+F55*C$8)</f>
        <v>4.0444999976898544E-3</v>
      </c>
      <c r="H55" s="32"/>
      <c r="I55" s="32"/>
      <c r="J55" s="32">
        <f>+G55</f>
        <v>4.0444999976898544E-3</v>
      </c>
      <c r="L55" s="32"/>
      <c r="M55" s="32"/>
      <c r="N55" s="32"/>
      <c r="O55" s="32">
        <f t="shared" ca="1" si="11"/>
        <v>5.5077310048268109E-3</v>
      </c>
      <c r="P55" s="32"/>
      <c r="Q55" s="35">
        <f t="shared" si="12"/>
        <v>32429.003499999999</v>
      </c>
      <c r="R55" s="35"/>
      <c r="S55" s="35"/>
      <c r="T55" s="35"/>
    </row>
    <row r="56" spans="1:33" x14ac:dyDescent="0.2">
      <c r="A56" s="61" t="s">
        <v>201</v>
      </c>
      <c r="B56" s="60" t="s">
        <v>37</v>
      </c>
      <c r="C56" s="61">
        <v>47720.524100000002</v>
      </c>
      <c r="D56" s="61" t="s">
        <v>71</v>
      </c>
      <c r="E56" s="32">
        <f t="shared" si="8"/>
        <v>5844.5034162762786</v>
      </c>
      <c r="F56" s="32">
        <f t="shared" si="9"/>
        <v>5844.5</v>
      </c>
      <c r="G56" s="32">
        <f t="shared" si="13"/>
        <v>4.2784999968716875E-3</v>
      </c>
      <c r="H56" s="32"/>
      <c r="I56" s="32"/>
      <c r="J56" s="32">
        <f>+G56</f>
        <v>4.2784999968716875E-3</v>
      </c>
      <c r="L56" s="32"/>
      <c r="M56" s="32"/>
      <c r="N56" s="32"/>
      <c r="O56" s="32">
        <f t="shared" ca="1" si="11"/>
        <v>5.6890264745315857E-3</v>
      </c>
      <c r="P56" s="32"/>
      <c r="Q56" s="35">
        <f t="shared" si="12"/>
        <v>32702.024100000002</v>
      </c>
      <c r="R56" s="35"/>
      <c r="S56" s="35"/>
      <c r="T56" s="35"/>
    </row>
    <row r="57" spans="1:33" x14ac:dyDescent="0.2">
      <c r="A57" s="61" t="s">
        <v>201</v>
      </c>
      <c r="B57" s="60" t="s">
        <v>36</v>
      </c>
      <c r="C57" s="61">
        <v>47757.463199999998</v>
      </c>
      <c r="D57" s="61" t="s">
        <v>71</v>
      </c>
      <c r="E57" s="32">
        <f t="shared" si="8"/>
        <v>5873.9983727074741</v>
      </c>
      <c r="F57" s="32">
        <f t="shared" si="9"/>
        <v>5874</v>
      </c>
      <c r="G57" s="32">
        <f t="shared" si="13"/>
        <v>-2.0380000059958547E-3</v>
      </c>
      <c r="H57" s="32"/>
      <c r="I57" s="32"/>
      <c r="J57" s="32">
        <f>+G57</f>
        <v>-2.0380000059958547E-3</v>
      </c>
      <c r="L57" s="32"/>
      <c r="M57" s="32"/>
      <c r="N57" s="32"/>
      <c r="O57" s="32">
        <f t="shared" ca="1" si="11"/>
        <v>5.7135595770833793E-3</v>
      </c>
      <c r="P57" s="32"/>
      <c r="Q57" s="35">
        <f t="shared" si="12"/>
        <v>32738.963199999998</v>
      </c>
      <c r="R57" s="35"/>
      <c r="S57" s="35"/>
      <c r="T57" s="35"/>
    </row>
    <row r="58" spans="1:33" s="32" customFormat="1" x14ac:dyDescent="0.2">
      <c r="A58" s="37" t="s">
        <v>35</v>
      </c>
      <c r="B58" s="33" t="s">
        <v>36</v>
      </c>
      <c r="C58" s="34">
        <v>48506.396000000001</v>
      </c>
      <c r="D58" s="34">
        <v>2.0000000000000001E-4</v>
      </c>
      <c r="E58" s="32">
        <f t="shared" si="8"/>
        <v>6472.0026637133715</v>
      </c>
      <c r="F58" s="32">
        <f t="shared" si="9"/>
        <v>6472</v>
      </c>
      <c r="G58" s="32">
        <f t="shared" si="13"/>
        <v>3.3360000015818514E-3</v>
      </c>
      <c r="J58" s="32">
        <f>+G58</f>
        <v>3.3360000015818514E-3</v>
      </c>
      <c r="O58" s="32">
        <f t="shared" ca="1" si="11"/>
        <v>6.2108746728790458E-3</v>
      </c>
      <c r="Q58" s="35">
        <f t="shared" si="12"/>
        <v>33487.896000000001</v>
      </c>
      <c r="R58" s="35"/>
      <c r="S58" s="35"/>
      <c r="T58" s="35"/>
    </row>
    <row r="59" spans="1:33" s="32" customFormat="1" x14ac:dyDescent="0.2">
      <c r="A59" s="37" t="s">
        <v>35</v>
      </c>
      <c r="B59" s="39" t="s">
        <v>37</v>
      </c>
      <c r="C59" s="13">
        <v>48533.324500000002</v>
      </c>
      <c r="D59" s="13">
        <v>1E-4</v>
      </c>
      <c r="E59" s="32">
        <f t="shared" si="8"/>
        <v>6493.5044039901404</v>
      </c>
      <c r="F59" s="32">
        <f t="shared" si="9"/>
        <v>6493.5</v>
      </c>
      <c r="G59" s="32">
        <f t="shared" si="13"/>
        <v>5.5155000009108335E-3</v>
      </c>
      <c r="J59" s="32">
        <f>+G59</f>
        <v>5.5155000009108335E-3</v>
      </c>
      <c r="O59" s="32">
        <f t="shared" ca="1" si="11"/>
        <v>6.2287547306710302E-3</v>
      </c>
      <c r="Q59" s="35">
        <f t="shared" si="12"/>
        <v>33514.824500000002</v>
      </c>
      <c r="R59" s="35"/>
      <c r="S59" s="35"/>
      <c r="T59" s="35"/>
    </row>
    <row r="60" spans="1:33" x14ac:dyDescent="0.2">
      <c r="A60" s="61" t="s">
        <v>217</v>
      </c>
      <c r="B60" s="60" t="s">
        <v>36</v>
      </c>
      <c r="C60" s="61">
        <v>48938.472999999998</v>
      </c>
      <c r="D60" s="61" t="s">
        <v>71</v>
      </c>
      <c r="E60" s="32">
        <f t="shared" si="8"/>
        <v>6817.0054463995521</v>
      </c>
      <c r="F60" s="32">
        <f t="shared" si="9"/>
        <v>6817</v>
      </c>
      <c r="G60" s="32">
        <f t="shared" si="13"/>
        <v>6.8209999953978695E-3</v>
      </c>
      <c r="H60" s="32"/>
      <c r="I60" s="32"/>
      <c r="J60" s="32"/>
      <c r="K60" s="32">
        <f>+G60</f>
        <v>6.8209999953978695E-3</v>
      </c>
      <c r="L60" s="32"/>
      <c r="M60" s="32"/>
      <c r="N60" s="32"/>
      <c r="O60" s="32">
        <f t="shared" ca="1" si="11"/>
        <v>6.4977872281457762E-3</v>
      </c>
      <c r="P60" s="32"/>
      <c r="Q60" s="35">
        <f t="shared" si="12"/>
        <v>33919.972999999998</v>
      </c>
      <c r="R60" s="35"/>
      <c r="S60" s="35"/>
      <c r="T60" s="35"/>
    </row>
    <row r="61" spans="1:33" s="32" customFormat="1" x14ac:dyDescent="0.2">
      <c r="A61" s="11" t="s">
        <v>44</v>
      </c>
      <c r="B61" s="12"/>
      <c r="C61" s="13">
        <v>53920.469100000002</v>
      </c>
      <c r="D61" s="13">
        <v>3.8E-3</v>
      </c>
      <c r="E61" s="32">
        <f t="shared" si="8"/>
        <v>10795.005936663347</v>
      </c>
      <c r="F61" s="32">
        <f t="shared" si="9"/>
        <v>10795</v>
      </c>
      <c r="G61" s="32">
        <f t="shared" si="13"/>
        <v>7.4349999995320104E-3</v>
      </c>
      <c r="J61" s="32">
        <f>+G61</f>
        <v>7.4349999995320104E-3</v>
      </c>
      <c r="O61" s="32">
        <f t="shared" ca="1" si="11"/>
        <v>9.8060137349604299E-3</v>
      </c>
      <c r="Q61" s="35">
        <f t="shared" si="12"/>
        <v>38901.969100000002</v>
      </c>
      <c r="R61" s="35"/>
      <c r="S61" s="35"/>
      <c r="T61" s="35"/>
    </row>
    <row r="62" spans="1:33" s="32" customFormat="1" x14ac:dyDescent="0.2">
      <c r="A62" s="40" t="s">
        <v>51</v>
      </c>
      <c r="B62" s="41" t="s">
        <v>37</v>
      </c>
      <c r="C62" s="40">
        <v>54359.430919999999</v>
      </c>
      <c r="D62" s="40">
        <v>2.9999999999999997E-4</v>
      </c>
      <c r="E62" s="32">
        <f t="shared" si="8"/>
        <v>11145.506077594224</v>
      </c>
      <c r="F62" s="32">
        <f t="shared" si="9"/>
        <v>11145.5</v>
      </c>
      <c r="G62" s="32">
        <f t="shared" si="13"/>
        <v>7.6114999974379316E-3</v>
      </c>
      <c r="K62" s="32">
        <f>+G62</f>
        <v>7.6114999974379316E-3</v>
      </c>
      <c r="O62" s="32">
        <f t="shared" ca="1" si="11"/>
        <v>1.0097500258499528E-2</v>
      </c>
      <c r="Q62" s="35">
        <f t="shared" si="12"/>
        <v>39340.930919999999</v>
      </c>
      <c r="R62" s="35"/>
      <c r="S62" s="35"/>
      <c r="T62" s="35"/>
    </row>
    <row r="63" spans="1:33" x14ac:dyDescent="0.2">
      <c r="A63" s="61" t="s">
        <v>235</v>
      </c>
      <c r="B63" s="60" t="s">
        <v>36</v>
      </c>
      <c r="C63" s="61">
        <v>55374.490899999997</v>
      </c>
      <c r="D63" s="61" t="s">
        <v>71</v>
      </c>
      <c r="E63" s="32">
        <f t="shared" si="8"/>
        <v>11956.006330311633</v>
      </c>
      <c r="F63" s="32">
        <f t="shared" si="9"/>
        <v>11956</v>
      </c>
      <c r="G63" s="32">
        <f t="shared" si="13"/>
        <v>7.9279999990831129E-3</v>
      </c>
      <c r="H63" s="32"/>
      <c r="I63" s="32"/>
      <c r="J63" s="32">
        <f>+G63</f>
        <v>7.9279999990831129E-3</v>
      </c>
      <c r="L63" s="32"/>
      <c r="M63" s="32"/>
      <c r="N63" s="32"/>
      <c r="O63" s="32">
        <f t="shared" ca="1" si="11"/>
        <v>1.0771536855727602E-2</v>
      </c>
      <c r="P63" s="32"/>
      <c r="Q63" s="35">
        <f t="shared" si="12"/>
        <v>40355.990899999997</v>
      </c>
      <c r="R63" s="35"/>
      <c r="S63" s="35"/>
      <c r="T63" s="35"/>
    </row>
    <row r="64" spans="1:33" s="32" customFormat="1" x14ac:dyDescent="0.2">
      <c r="A64" s="11" t="s">
        <v>52</v>
      </c>
      <c r="B64" s="39" t="s">
        <v>36</v>
      </c>
      <c r="C64" s="13">
        <v>56153.477129999999</v>
      </c>
      <c r="D64" s="13">
        <v>1E-4</v>
      </c>
      <c r="E64" s="32">
        <f t="shared" si="8"/>
        <v>12578.007540800087</v>
      </c>
      <c r="F64" s="32">
        <f t="shared" si="9"/>
        <v>12578</v>
      </c>
      <c r="G64" s="32">
        <f t="shared" si="13"/>
        <v>9.4439999957103282E-3</v>
      </c>
      <c r="K64" s="32">
        <f>+G64</f>
        <v>9.4439999957103282E-3</v>
      </c>
      <c r="O64" s="32">
        <f t="shared" ca="1" si="11"/>
        <v>1.1288811085802694E-2</v>
      </c>
      <c r="Q64" s="35">
        <f t="shared" si="12"/>
        <v>41134.977129999999</v>
      </c>
      <c r="R64" s="35"/>
      <c r="S64" s="35"/>
      <c r="T64" s="35"/>
    </row>
    <row r="65" spans="1:21" s="32" customFormat="1" x14ac:dyDescent="0.2">
      <c r="A65" s="11" t="s">
        <v>52</v>
      </c>
      <c r="B65" s="39" t="s">
        <v>36</v>
      </c>
      <c r="C65" s="13">
        <v>56153.483359999998</v>
      </c>
      <c r="D65" s="13">
        <v>2.0000000000000001E-4</v>
      </c>
      <c r="E65" s="32">
        <f t="shared" si="8"/>
        <v>12578.012515300779</v>
      </c>
      <c r="F65" s="32">
        <f t="shared" si="9"/>
        <v>12578</v>
      </c>
      <c r="G65" s="32">
        <f t="shared" si="13"/>
        <v>1.5673999994760379E-2</v>
      </c>
      <c r="K65" s="32">
        <f>+G65</f>
        <v>1.5673999994760379E-2</v>
      </c>
      <c r="O65" s="32">
        <f t="shared" ca="1" si="11"/>
        <v>1.1288811085802694E-2</v>
      </c>
      <c r="Q65" s="35">
        <f t="shared" si="12"/>
        <v>41134.983359999998</v>
      </c>
      <c r="R65" s="35"/>
      <c r="S65" s="35"/>
      <c r="T65" s="35"/>
    </row>
    <row r="66" spans="1:21" s="32" customFormat="1" x14ac:dyDescent="0.2">
      <c r="A66" s="11" t="s">
        <v>53</v>
      </c>
      <c r="B66" s="39" t="s">
        <v>36</v>
      </c>
      <c r="C66" s="13">
        <v>56158.489600000001</v>
      </c>
      <c r="D66" s="13">
        <v>3.7000000000000002E-3</v>
      </c>
      <c r="E66" s="32">
        <f t="shared" si="8"/>
        <v>12582.009873944715</v>
      </c>
      <c r="F66" s="32">
        <f t="shared" si="9"/>
        <v>12582</v>
      </c>
      <c r="G66" s="32">
        <f t="shared" si="13"/>
        <v>1.2365999995381571E-2</v>
      </c>
      <c r="J66" s="32">
        <f>+G66</f>
        <v>1.2365999995381571E-2</v>
      </c>
      <c r="O66" s="32">
        <f t="shared" ca="1" si="11"/>
        <v>1.1292137608182597E-2</v>
      </c>
      <c r="Q66" s="35">
        <f t="shared" si="12"/>
        <v>41139.989600000001</v>
      </c>
      <c r="R66" s="35"/>
      <c r="S66" s="35"/>
      <c r="T66" s="35"/>
    </row>
    <row r="67" spans="1:21" x14ac:dyDescent="0.2">
      <c r="A67" s="42" t="s">
        <v>60</v>
      </c>
      <c r="B67" s="43"/>
      <c r="C67" s="42">
        <v>56431.509230000003</v>
      </c>
      <c r="D67" s="42">
        <v>1.17E-3</v>
      </c>
      <c r="E67" s="32">
        <f t="shared" si="8"/>
        <v>12800.009286266946</v>
      </c>
      <c r="F67" s="32">
        <f t="shared" si="9"/>
        <v>12800</v>
      </c>
      <c r="G67" s="32">
        <f t="shared" si="13"/>
        <v>1.1630000000877772E-2</v>
      </c>
      <c r="H67" s="32"/>
      <c r="I67" s="32"/>
      <c r="J67" s="32"/>
      <c r="K67" s="32">
        <f t="shared" ref="K67:K74" si="14">+G67</f>
        <v>1.1630000000877772E-2</v>
      </c>
      <c r="M67" s="32"/>
      <c r="O67" s="32">
        <f t="shared" ca="1" si="11"/>
        <v>1.1473433077887372E-2</v>
      </c>
      <c r="P67" s="32"/>
      <c r="Q67" s="35">
        <f t="shared" si="12"/>
        <v>41413.009230000003</v>
      </c>
      <c r="R67" s="35"/>
      <c r="S67" s="35"/>
      <c r="T67" s="35"/>
      <c r="U67" s="32"/>
    </row>
    <row r="68" spans="1:21" x14ac:dyDescent="0.2">
      <c r="A68" s="42" t="s">
        <v>60</v>
      </c>
      <c r="B68" s="43"/>
      <c r="C68" s="42">
        <v>56431.50993</v>
      </c>
      <c r="D68" s="42">
        <v>1.09E-3</v>
      </c>
      <c r="E68" s="32">
        <f t="shared" si="8"/>
        <v>12800.009845199605</v>
      </c>
      <c r="F68" s="32">
        <f t="shared" si="9"/>
        <v>12800</v>
      </c>
      <c r="G68" s="32">
        <f t="shared" si="13"/>
        <v>1.2329999997746199E-2</v>
      </c>
      <c r="H68" s="32"/>
      <c r="I68" s="32"/>
      <c r="J68" s="32"/>
      <c r="K68" s="32">
        <f t="shared" si="14"/>
        <v>1.2329999997746199E-2</v>
      </c>
      <c r="M68" s="32"/>
      <c r="O68" s="32">
        <f t="shared" ca="1" si="11"/>
        <v>1.1473433077887372E-2</v>
      </c>
      <c r="P68" s="32"/>
      <c r="Q68" s="35">
        <f t="shared" si="12"/>
        <v>41413.00993</v>
      </c>
      <c r="R68" s="35"/>
      <c r="S68" s="35"/>
      <c r="T68" s="35"/>
      <c r="U68" s="32"/>
    </row>
    <row r="69" spans="1:21" x14ac:dyDescent="0.2">
      <c r="A69" s="42" t="s">
        <v>60</v>
      </c>
      <c r="B69" s="43"/>
      <c r="C69" s="42">
        <v>56431.510029999998</v>
      </c>
      <c r="D69" s="42">
        <v>7.5000000000000002E-4</v>
      </c>
      <c r="E69" s="32">
        <f t="shared" si="8"/>
        <v>12800.009925047127</v>
      </c>
      <c r="F69" s="32">
        <f t="shared" si="9"/>
        <v>12800</v>
      </c>
      <c r="G69" s="32">
        <f t="shared" si="13"/>
        <v>1.2429999995219987E-2</v>
      </c>
      <c r="H69" s="32"/>
      <c r="I69" s="32"/>
      <c r="J69" s="32"/>
      <c r="K69" s="32">
        <f t="shared" si="14"/>
        <v>1.2429999995219987E-2</v>
      </c>
      <c r="M69" s="32"/>
      <c r="O69" s="32">
        <f t="shared" ca="1" si="11"/>
        <v>1.1473433077887372E-2</v>
      </c>
      <c r="P69" s="32"/>
      <c r="Q69" s="35">
        <f t="shared" si="12"/>
        <v>41413.010029999998</v>
      </c>
      <c r="R69" s="35"/>
      <c r="S69" s="35"/>
      <c r="T69" s="35"/>
      <c r="U69" s="32"/>
    </row>
    <row r="70" spans="1:21" x14ac:dyDescent="0.2">
      <c r="A70" s="42" t="s">
        <v>60</v>
      </c>
      <c r="B70" s="43"/>
      <c r="C70" s="42">
        <v>56431.510410000003</v>
      </c>
      <c r="D70" s="42">
        <v>1.01E-3</v>
      </c>
      <c r="E70" s="32">
        <f t="shared" si="8"/>
        <v>12800.010228467718</v>
      </c>
      <c r="F70" s="32">
        <f t="shared" si="9"/>
        <v>12800</v>
      </c>
      <c r="G70" s="32">
        <f t="shared" si="13"/>
        <v>1.2810000000172295E-2</v>
      </c>
      <c r="H70" s="32"/>
      <c r="I70" s="32"/>
      <c r="J70" s="32"/>
      <c r="K70" s="32">
        <f t="shared" si="14"/>
        <v>1.2810000000172295E-2</v>
      </c>
      <c r="M70" s="32"/>
      <c r="O70" s="32">
        <f t="shared" ca="1" si="11"/>
        <v>1.1473433077887372E-2</v>
      </c>
      <c r="P70" s="32"/>
      <c r="Q70" s="35">
        <f t="shared" si="12"/>
        <v>41413.010410000003</v>
      </c>
      <c r="R70" s="35"/>
      <c r="S70" s="35"/>
      <c r="T70" s="35"/>
      <c r="U70" s="32"/>
    </row>
    <row r="71" spans="1:21" s="32" customFormat="1" x14ac:dyDescent="0.2">
      <c r="A71" s="11" t="s">
        <v>52</v>
      </c>
      <c r="B71" s="39" t="s">
        <v>36</v>
      </c>
      <c r="C71" s="13">
        <v>56431.511689999999</v>
      </c>
      <c r="D71" s="13">
        <v>1.1999999999999999E-3</v>
      </c>
      <c r="E71" s="32">
        <f t="shared" si="8"/>
        <v>12800.011250516012</v>
      </c>
      <c r="F71" s="32">
        <f t="shared" si="9"/>
        <v>12800</v>
      </c>
      <c r="G71" s="32">
        <f t="shared" si="13"/>
        <v>1.4089999996940605E-2</v>
      </c>
      <c r="K71" s="32">
        <f t="shared" si="14"/>
        <v>1.4089999996940605E-2</v>
      </c>
      <c r="O71" s="32">
        <f t="shared" ca="1" si="11"/>
        <v>1.1473433077887372E-2</v>
      </c>
      <c r="Q71" s="35">
        <f t="shared" si="12"/>
        <v>41413.011689999999</v>
      </c>
      <c r="R71" s="35"/>
      <c r="S71" s="35"/>
      <c r="T71" s="35"/>
    </row>
    <row r="72" spans="1:21" s="32" customFormat="1" x14ac:dyDescent="0.2">
      <c r="A72" s="11" t="s">
        <v>52</v>
      </c>
      <c r="B72" s="39" t="s">
        <v>36</v>
      </c>
      <c r="C72" s="13">
        <v>56431.512390000004</v>
      </c>
      <c r="D72" s="13">
        <v>1.1000000000000001E-3</v>
      </c>
      <c r="E72" s="32">
        <f t="shared" si="8"/>
        <v>12800.011809448679</v>
      </c>
      <c r="F72" s="32">
        <f t="shared" si="9"/>
        <v>12800</v>
      </c>
      <c r="G72" s="32">
        <f t="shared" si="13"/>
        <v>1.4790000001084991E-2</v>
      </c>
      <c r="K72" s="32">
        <f t="shared" si="14"/>
        <v>1.4790000001084991E-2</v>
      </c>
      <c r="O72" s="32">
        <f t="shared" ca="1" si="11"/>
        <v>1.1473433077887372E-2</v>
      </c>
      <c r="Q72" s="35">
        <f t="shared" si="12"/>
        <v>41413.012390000004</v>
      </c>
      <c r="R72" s="35"/>
      <c r="S72" s="35"/>
      <c r="T72" s="35"/>
    </row>
    <row r="73" spans="1:21" x14ac:dyDescent="0.2">
      <c r="A73" s="11" t="s">
        <v>52</v>
      </c>
      <c r="B73" s="39" t="s">
        <v>36</v>
      </c>
      <c r="C73" s="13">
        <v>56431.512490000001</v>
      </c>
      <c r="D73" s="13">
        <v>8.0000000000000004E-4</v>
      </c>
      <c r="E73" s="32">
        <f t="shared" si="8"/>
        <v>12800.011889296198</v>
      </c>
      <c r="F73" s="32">
        <f t="shared" si="9"/>
        <v>12800</v>
      </c>
      <c r="G73" s="32">
        <f t="shared" si="13"/>
        <v>1.4889999998558778E-2</v>
      </c>
      <c r="H73" s="32"/>
      <c r="I73" s="32"/>
      <c r="J73" s="32"/>
      <c r="K73" s="32">
        <f t="shared" si="14"/>
        <v>1.4889999998558778E-2</v>
      </c>
      <c r="M73" s="32"/>
      <c r="O73" s="32">
        <f t="shared" ca="1" si="11"/>
        <v>1.1473433077887372E-2</v>
      </c>
      <c r="P73" s="32"/>
      <c r="Q73" s="35">
        <f t="shared" si="12"/>
        <v>41413.012490000001</v>
      </c>
      <c r="R73" s="35"/>
      <c r="S73" s="35"/>
      <c r="T73" s="35"/>
      <c r="U73" s="32"/>
    </row>
    <row r="74" spans="1:21" x14ac:dyDescent="0.2">
      <c r="A74" s="11" t="s">
        <v>52</v>
      </c>
      <c r="B74" s="39" t="s">
        <v>36</v>
      </c>
      <c r="C74" s="13">
        <v>56431.512869999999</v>
      </c>
      <c r="D74" s="13">
        <v>1E-3</v>
      </c>
      <c r="E74" s="32">
        <f t="shared" si="8"/>
        <v>12800.012192716786</v>
      </c>
      <c r="F74" s="32">
        <f t="shared" si="9"/>
        <v>12800</v>
      </c>
      <c r="G74" s="32">
        <f t="shared" si="13"/>
        <v>1.5269999996235128E-2</v>
      </c>
      <c r="H74" s="32"/>
      <c r="I74" s="32"/>
      <c r="J74" s="32"/>
      <c r="K74" s="32">
        <f t="shared" si="14"/>
        <v>1.5269999996235128E-2</v>
      </c>
      <c r="M74" s="32"/>
      <c r="O74" s="32">
        <f t="shared" ca="1" si="11"/>
        <v>1.1473433077887372E-2</v>
      </c>
      <c r="P74" s="32"/>
      <c r="Q74" s="35">
        <f t="shared" si="12"/>
        <v>41413.012869999999</v>
      </c>
      <c r="R74" s="35"/>
      <c r="S74" s="35"/>
      <c r="T74" s="35"/>
      <c r="U74" s="32"/>
    </row>
    <row r="75" spans="1:21" s="32" customFormat="1" x14ac:dyDescent="0.2">
      <c r="A75" s="13" t="s">
        <v>54</v>
      </c>
      <c r="B75" s="39" t="s">
        <v>36</v>
      </c>
      <c r="C75" s="13">
        <v>56483.480900000002</v>
      </c>
      <c r="D75" s="13">
        <v>8.3000000000000001E-3</v>
      </c>
      <c r="E75" s="32">
        <f t="shared" si="8"/>
        <v>12841.507377511904</v>
      </c>
      <c r="F75" s="32">
        <f t="shared" si="9"/>
        <v>12841.5</v>
      </c>
      <c r="G75" s="32">
        <f t="shared" si="13"/>
        <v>9.2395000028773211E-3</v>
      </c>
      <c r="J75" s="32">
        <f>+G75</f>
        <v>9.2395000028773211E-3</v>
      </c>
      <c r="O75" s="32">
        <f t="shared" ca="1" si="11"/>
        <v>1.1507945747578878E-2</v>
      </c>
      <c r="Q75" s="35">
        <f t="shared" si="12"/>
        <v>41464.980900000002</v>
      </c>
      <c r="R75" s="35"/>
      <c r="S75" s="35"/>
      <c r="T75" s="35"/>
    </row>
    <row r="76" spans="1:21" x14ac:dyDescent="0.2">
      <c r="A76" s="44" t="s">
        <v>59</v>
      </c>
      <c r="B76" s="12" t="s">
        <v>36</v>
      </c>
      <c r="C76" s="13">
        <v>56535.458100000003</v>
      </c>
      <c r="D76" s="45">
        <v>6.4999999999999997E-3</v>
      </c>
      <c r="E76" s="32">
        <f t="shared" si="8"/>
        <v>12883.009884324894</v>
      </c>
      <c r="F76" s="32">
        <f t="shared" si="9"/>
        <v>12883</v>
      </c>
      <c r="G76" s="32">
        <f t="shared" si="13"/>
        <v>1.2378999999782536E-2</v>
      </c>
      <c r="H76" s="32"/>
      <c r="I76" s="32"/>
      <c r="J76" s="32">
        <f>+G76</f>
        <v>1.2378999999782536E-2</v>
      </c>
      <c r="L76" s="32"/>
      <c r="M76" s="32"/>
      <c r="N76" s="32"/>
      <c r="O76" s="32">
        <f t="shared" ca="1" si="11"/>
        <v>1.1542458417270383E-2</v>
      </c>
      <c r="P76" s="32"/>
      <c r="Q76" s="35">
        <f t="shared" si="12"/>
        <v>41516.958100000003</v>
      </c>
      <c r="R76" s="35"/>
      <c r="S76" s="35"/>
      <c r="T76" s="35"/>
      <c r="U76" s="32"/>
    </row>
    <row r="77" spans="1:21" x14ac:dyDescent="0.2">
      <c r="A77" s="64" t="s">
        <v>277</v>
      </c>
      <c r="B77" s="65" t="s">
        <v>36</v>
      </c>
      <c r="C77" s="66">
        <v>56912.421759999997</v>
      </c>
      <c r="D77" s="66">
        <v>2.9999999999999997E-4</v>
      </c>
      <c r="E77" s="32">
        <f t="shared" si="8"/>
        <v>13184.006030084945</v>
      </c>
      <c r="F77" s="32">
        <f t="shared" si="9"/>
        <v>13184</v>
      </c>
      <c r="G77" s="32">
        <f t="shared" si="13"/>
        <v>7.5519999954849482E-3</v>
      </c>
      <c r="H77" s="32"/>
      <c r="I77" s="32"/>
      <c r="J77" s="32"/>
      <c r="K77" s="32">
        <f t="shared" ref="K77:K82" si="15">+G77</f>
        <v>7.5519999954849482E-3</v>
      </c>
      <c r="L77" s="32"/>
      <c r="M77" s="32"/>
      <c r="N77" s="32"/>
      <c r="O77" s="32">
        <f t="shared" ca="1" si="11"/>
        <v>1.1792779226358168E-2</v>
      </c>
      <c r="P77" s="32"/>
      <c r="Q77" s="35">
        <f t="shared" si="12"/>
        <v>41893.921759999997</v>
      </c>
    </row>
    <row r="78" spans="1:21" x14ac:dyDescent="0.2">
      <c r="A78" s="13" t="s">
        <v>275</v>
      </c>
      <c r="B78" s="39" t="s">
        <v>36</v>
      </c>
      <c r="C78" s="13">
        <v>57002.598400000003</v>
      </c>
      <c r="D78" s="13" t="s">
        <v>71</v>
      </c>
      <c r="E78" s="32">
        <f t="shared" si="8"/>
        <v>13256.009843602656</v>
      </c>
      <c r="F78" s="32">
        <f t="shared" si="9"/>
        <v>13256</v>
      </c>
      <c r="G78" s="32">
        <f t="shared" si="13"/>
        <v>1.2327999997069128E-2</v>
      </c>
      <c r="H78" s="32"/>
      <c r="I78" s="32"/>
      <c r="J78" s="32"/>
      <c r="K78" s="32">
        <f t="shared" si="15"/>
        <v>1.2327999997069128E-2</v>
      </c>
      <c r="L78" s="32"/>
      <c r="M78" s="32"/>
      <c r="N78" s="32"/>
      <c r="O78" s="32">
        <f t="shared" ca="1" si="11"/>
        <v>1.1852656629196443E-2</v>
      </c>
      <c r="P78" s="32"/>
      <c r="Q78" s="35">
        <f t="shared" si="12"/>
        <v>41984.098400000003</v>
      </c>
      <c r="R78" s="35"/>
      <c r="S78" s="35"/>
      <c r="T78" s="35"/>
    </row>
    <row r="79" spans="1:21" x14ac:dyDescent="0.2">
      <c r="A79" s="67" t="s">
        <v>278</v>
      </c>
      <c r="B79" s="68" t="s">
        <v>36</v>
      </c>
      <c r="C79" s="69">
        <v>57002.598400000003</v>
      </c>
      <c r="D79" s="69">
        <v>4.0000000000000002E-4</v>
      </c>
      <c r="E79" s="32">
        <f t="shared" si="8"/>
        <v>13256.009843602656</v>
      </c>
      <c r="F79" s="32">
        <f t="shared" si="9"/>
        <v>13256</v>
      </c>
      <c r="G79" s="32">
        <f t="shared" si="13"/>
        <v>1.2327999997069128E-2</v>
      </c>
      <c r="H79" s="32"/>
      <c r="I79" s="32"/>
      <c r="J79" s="32"/>
      <c r="K79" s="32">
        <f t="shared" si="15"/>
        <v>1.2327999997069128E-2</v>
      </c>
      <c r="L79" s="32"/>
      <c r="M79" s="32"/>
      <c r="N79" s="32"/>
      <c r="O79" s="32">
        <f t="shared" ca="1" si="11"/>
        <v>1.1852656629196443E-2</v>
      </c>
      <c r="P79" s="32"/>
      <c r="Q79" s="35">
        <f t="shared" si="12"/>
        <v>41984.098400000003</v>
      </c>
    </row>
    <row r="80" spans="1:21" x14ac:dyDescent="0.2">
      <c r="A80" s="70" t="s">
        <v>0</v>
      </c>
      <c r="B80" s="71" t="s">
        <v>37</v>
      </c>
      <c r="C80" s="70">
        <v>57641.944900000002</v>
      </c>
      <c r="D80" s="70">
        <v>1E-4</v>
      </c>
      <c r="E80" s="32">
        <f t="shared" si="8"/>
        <v>13766.512188325174</v>
      </c>
      <c r="F80" s="32">
        <f t="shared" si="9"/>
        <v>13766.5</v>
      </c>
      <c r="G80" s="32">
        <f t="shared" si="13"/>
        <v>1.5264500005287118E-2</v>
      </c>
      <c r="H80" s="32"/>
      <c r="I80" s="32"/>
      <c r="J80" s="32"/>
      <c r="K80" s="32">
        <f t="shared" si="15"/>
        <v>1.5264500005287118E-2</v>
      </c>
      <c r="L80" s="32"/>
      <c r="M80" s="32"/>
      <c r="N80" s="32"/>
      <c r="O80" s="32">
        <f t="shared" ca="1" si="11"/>
        <v>1.2277204047931707E-2</v>
      </c>
      <c r="P80" s="32"/>
      <c r="Q80" s="35">
        <f t="shared" si="12"/>
        <v>42623.444900000002</v>
      </c>
    </row>
    <row r="81" spans="1:17" x14ac:dyDescent="0.2">
      <c r="A81" s="70" t="s">
        <v>0</v>
      </c>
      <c r="B81" s="71" t="s">
        <v>37</v>
      </c>
      <c r="C81" s="70">
        <v>57646.9519</v>
      </c>
      <c r="D81" s="70">
        <v>6.9999999999999999E-4</v>
      </c>
      <c r="E81" s="32">
        <f t="shared" si="8"/>
        <v>13770.510153810283</v>
      </c>
      <c r="F81" s="32">
        <f t="shared" si="9"/>
        <v>13770.5</v>
      </c>
      <c r="G81" s="32">
        <f t="shared" si="13"/>
        <v>1.2716500001261011E-2</v>
      </c>
      <c r="H81" s="32"/>
      <c r="I81" s="32"/>
      <c r="J81" s="32"/>
      <c r="K81" s="32">
        <f t="shared" si="15"/>
        <v>1.2716500001261011E-2</v>
      </c>
      <c r="L81" s="32"/>
      <c r="M81" s="32"/>
      <c r="N81" s="32"/>
      <c r="O81" s="32">
        <f t="shared" ca="1" si="11"/>
        <v>1.2280530570311612E-2</v>
      </c>
      <c r="P81" s="32"/>
      <c r="Q81" s="35">
        <f t="shared" si="12"/>
        <v>42628.4519</v>
      </c>
    </row>
    <row r="82" spans="1:17" x14ac:dyDescent="0.2">
      <c r="A82" s="70" t="s">
        <v>0</v>
      </c>
      <c r="B82" s="71" t="s">
        <v>36</v>
      </c>
      <c r="C82" s="70">
        <v>57648.830999999998</v>
      </c>
      <c r="D82" s="70">
        <v>2.0000000000000001E-4</v>
      </c>
      <c r="E82" s="32">
        <f t="shared" si="8"/>
        <v>13772.010568618163</v>
      </c>
      <c r="F82" s="32">
        <f t="shared" si="9"/>
        <v>13772</v>
      </c>
      <c r="G82" s="32">
        <f t="shared" si="13"/>
        <v>1.3235999991593417E-2</v>
      </c>
      <c r="H82" s="32"/>
      <c r="I82" s="32"/>
      <c r="J82" s="32"/>
      <c r="K82" s="32">
        <f t="shared" si="15"/>
        <v>1.3235999991593417E-2</v>
      </c>
      <c r="L82" s="32"/>
      <c r="M82" s="32"/>
      <c r="N82" s="32"/>
      <c r="O82" s="32">
        <f t="shared" ca="1" si="11"/>
        <v>1.2281778016204075E-2</v>
      </c>
      <c r="P82" s="32"/>
      <c r="Q82" s="35">
        <f t="shared" si="12"/>
        <v>42630.330999999998</v>
      </c>
    </row>
    <row r="83" spans="1:17" x14ac:dyDescent="0.2">
      <c r="A83" s="72" t="s">
        <v>2</v>
      </c>
      <c r="B83" s="71" t="s">
        <v>36</v>
      </c>
      <c r="C83" s="70">
        <v>57656.343999999997</v>
      </c>
      <c r="D83" s="70">
        <v>7.0000000000000001E-3</v>
      </c>
      <c r="E83" s="32">
        <f t="shared" si="8"/>
        <v>13778.009513033907</v>
      </c>
      <c r="F83" s="32">
        <f t="shared" si="9"/>
        <v>13778</v>
      </c>
      <c r="G83" s="32">
        <f t="shared" si="13"/>
        <v>1.191399999515852E-2</v>
      </c>
      <c r="H83" s="32"/>
      <c r="I83" s="32">
        <f>+G83</f>
        <v>1.191399999515852E-2</v>
      </c>
      <c r="J83" s="32"/>
      <c r="L83" s="32"/>
      <c r="M83" s="32"/>
      <c r="N83" s="32"/>
      <c r="O83" s="32">
        <f t="shared" ca="1" si="11"/>
        <v>1.2286767799773932E-2</v>
      </c>
      <c r="P83" s="32"/>
      <c r="Q83" s="35">
        <f t="shared" si="12"/>
        <v>42637.843999999997</v>
      </c>
    </row>
    <row r="84" spans="1:17" x14ac:dyDescent="0.2">
      <c r="A84" s="70" t="s">
        <v>0</v>
      </c>
      <c r="B84" s="71" t="s">
        <v>36</v>
      </c>
      <c r="C84" s="70">
        <v>57692.664299999997</v>
      </c>
      <c r="D84" s="70">
        <v>8.0000000000000004E-4</v>
      </c>
      <c r="E84" s="32">
        <f t="shared" si="8"/>
        <v>13807.01037299173</v>
      </c>
      <c r="F84" s="32">
        <f t="shared" si="9"/>
        <v>13807</v>
      </c>
      <c r="G84" s="32">
        <f t="shared" si="13"/>
        <v>1.2990999995963648E-2</v>
      </c>
      <c r="H84" s="32"/>
      <c r="I84" s="32"/>
      <c r="J84" s="32"/>
      <c r="K84" s="32">
        <f>+G84</f>
        <v>1.2990999995963648E-2</v>
      </c>
      <c r="L84" s="32"/>
      <c r="M84" s="32"/>
      <c r="N84" s="32"/>
      <c r="O84" s="32">
        <f t="shared" ca="1" si="11"/>
        <v>1.2310885087028236E-2</v>
      </c>
      <c r="P84" s="32"/>
      <c r="Q84" s="35">
        <f t="shared" si="12"/>
        <v>42674.164299999997</v>
      </c>
    </row>
    <row r="85" spans="1:17" x14ac:dyDescent="0.2">
      <c r="A85" s="70" t="s">
        <v>0</v>
      </c>
      <c r="B85" s="71" t="s">
        <v>36</v>
      </c>
      <c r="C85" s="70">
        <v>57697.673799999997</v>
      </c>
      <c r="D85" s="70">
        <v>2.9999999999999997E-4</v>
      </c>
      <c r="E85" s="32">
        <f t="shared" si="8"/>
        <v>13811.010334664919</v>
      </c>
      <c r="F85" s="32">
        <f t="shared" si="9"/>
        <v>13811</v>
      </c>
      <c r="G85" s="32">
        <f t="shared" si="13"/>
        <v>1.2942999994265847E-2</v>
      </c>
      <c r="H85" s="32"/>
      <c r="I85" s="32"/>
      <c r="J85" s="32"/>
      <c r="K85" s="32">
        <f>+G85</f>
        <v>1.2942999994265847E-2</v>
      </c>
      <c r="L85" s="32"/>
      <c r="M85" s="32"/>
      <c r="N85" s="32"/>
      <c r="O85" s="32">
        <f t="shared" ca="1" si="11"/>
        <v>1.2314211609408141E-2</v>
      </c>
      <c r="P85" s="32"/>
      <c r="Q85" s="35">
        <f t="shared" si="12"/>
        <v>42679.173799999997</v>
      </c>
    </row>
    <row r="86" spans="1:17" x14ac:dyDescent="0.2">
      <c r="A86" s="70" t="s">
        <v>1</v>
      </c>
      <c r="B86" s="70" t="s">
        <v>36</v>
      </c>
      <c r="C86" s="70">
        <v>57989.481</v>
      </c>
      <c r="D86" s="70">
        <v>5.0000000000000001E-3</v>
      </c>
      <c r="E86" s="32">
        <f t="shared" si="8"/>
        <v>14044.011156295936</v>
      </c>
      <c r="F86" s="32">
        <f t="shared" si="9"/>
        <v>14044</v>
      </c>
      <c r="G86" s="32">
        <f t="shared" si="13"/>
        <v>1.3972000000649132E-2</v>
      </c>
      <c r="H86" s="32"/>
      <c r="I86" s="32">
        <f>+G86</f>
        <v>1.3972000000649132E-2</v>
      </c>
      <c r="J86" s="32"/>
      <c r="L86" s="32"/>
      <c r="M86" s="32"/>
      <c r="N86" s="32"/>
      <c r="O86" s="32">
        <f t="shared" ca="1" si="11"/>
        <v>1.2507981538037555E-2</v>
      </c>
      <c r="P86" s="32"/>
      <c r="Q86" s="35">
        <f t="shared" si="12"/>
        <v>42970.981</v>
      </c>
    </row>
    <row r="87" spans="1:17" x14ac:dyDescent="0.2">
      <c r="A87" s="73" t="s">
        <v>279</v>
      </c>
      <c r="B87" s="74" t="s">
        <v>37</v>
      </c>
      <c r="C87" s="75">
        <v>57958.797299999998</v>
      </c>
      <c r="D87" s="75">
        <v>4.0000000000000002E-4</v>
      </c>
      <c r="E87" s="32">
        <f>+(C87-C$7)/C$8</f>
        <v>14019.510981829097</v>
      </c>
      <c r="F87" s="32">
        <f t="shared" si="9"/>
        <v>14019.5</v>
      </c>
      <c r="G87" s="32">
        <f>+C87-(C$7+F87*C$8)</f>
        <v>1.3753499995800667E-2</v>
      </c>
      <c r="H87" s="32"/>
      <c r="I87" s="32"/>
      <c r="J87" s="32"/>
      <c r="K87" s="32">
        <f>+G87</f>
        <v>1.3753499995800667E-2</v>
      </c>
      <c r="L87" s="32"/>
      <c r="M87" s="32"/>
      <c r="N87" s="32"/>
      <c r="O87" s="32">
        <f ca="1">+C$11+C$12*F87</f>
        <v>1.2487606588460643E-2</v>
      </c>
      <c r="P87" s="32"/>
      <c r="Q87" s="35">
        <f>+C87-15018.5</f>
        <v>42940.297299999998</v>
      </c>
    </row>
    <row r="88" spans="1:17" x14ac:dyDescent="0.2">
      <c r="A88" s="76" t="s">
        <v>280</v>
      </c>
      <c r="B88" s="77" t="s">
        <v>36</v>
      </c>
      <c r="C88" s="78">
        <v>57984.473400000017</v>
      </c>
      <c r="D88" s="78">
        <v>5.0000000000000001E-4</v>
      </c>
      <c r="E88" s="32">
        <f>+(C88-C$7)/C$8</f>
        <v>14040.012711725702</v>
      </c>
      <c r="F88" s="32">
        <f t="shared" si="9"/>
        <v>14040</v>
      </c>
      <c r="G88" s="32">
        <f>+C88-(C$7+F88*C$8)</f>
        <v>1.5920000019832514E-2</v>
      </c>
      <c r="H88" s="32"/>
      <c r="I88" s="32"/>
      <c r="J88" s="32"/>
      <c r="K88" s="32">
        <f>+G88</f>
        <v>1.5920000019832514E-2</v>
      </c>
      <c r="L88" s="32"/>
      <c r="M88" s="32"/>
      <c r="N88" s="32"/>
      <c r="O88" s="32">
        <f ca="1">+C$11+C$12*F88</f>
        <v>1.2504655015657652E-2</v>
      </c>
      <c r="P88" s="32"/>
      <c r="Q88" s="35">
        <f>+C88-15018.5</f>
        <v>42965.973400000017</v>
      </c>
    </row>
    <row r="89" spans="1:17" x14ac:dyDescent="0.2">
      <c r="A89" s="79" t="s">
        <v>281</v>
      </c>
      <c r="B89" s="80" t="s">
        <v>36</v>
      </c>
      <c r="C89" s="81">
        <v>59120.38599999994</v>
      </c>
      <c r="D89" s="79">
        <v>5.0000000000000001E-3</v>
      </c>
      <c r="E89" s="32">
        <f>+(C89-C$7)/C$8</f>
        <v>14947.010788198806</v>
      </c>
      <c r="F89" s="32">
        <f t="shared" ref="F89" si="16">ROUND(2*E89,0)/2</f>
        <v>14947</v>
      </c>
      <c r="G89" s="32">
        <f>+C89-(C$7+F89*C$8)</f>
        <v>1.3510999939171597E-2</v>
      </c>
      <c r="H89" s="32"/>
      <c r="I89" s="32"/>
      <c r="J89" s="32"/>
      <c r="K89" s="32">
        <f>+G89</f>
        <v>1.3510999939171597E-2</v>
      </c>
      <c r="L89" s="32"/>
      <c r="M89" s="32"/>
      <c r="N89" s="32"/>
      <c r="O89" s="32">
        <f ca="1">+C$11+C$12*F89</f>
        <v>1.3258943965300913E-2</v>
      </c>
      <c r="P89" s="32"/>
      <c r="Q89" s="35">
        <f>+C89-15018.5</f>
        <v>44101.88599999994</v>
      </c>
    </row>
  </sheetData>
  <protectedRanges>
    <protectedRange sqref="A87:D88" name="Range1"/>
  </protectedRanges>
  <phoneticPr fontId="8" type="noConversion"/>
  <hyperlinks>
    <hyperlink ref="H954" r:id="rId1" display="http://vsolj.cetus-net.org/bulletin.html"/>
    <hyperlink ref="H64635" r:id="rId2" display="http://vsolj.cetus-net.org/bulletin.html"/>
    <hyperlink ref="H64628" r:id="rId3" display="https://www.aavso.org/ejaavso"/>
    <hyperlink ref="AP779" r:id="rId4" display="http://cdsbib.u-strasbg.fr/cgi-bin/cdsbib?1990RMxAA..21..381G"/>
    <hyperlink ref="AP783" r:id="rId5" display="http://cdsbib.u-strasbg.fr/cgi-bin/cdsbib?1990RMxAA..21..381G"/>
    <hyperlink ref="AP782" r:id="rId6" display="http://cdsbib.u-strasbg.fr/cgi-bin/cdsbib?1990RMxAA..21..381G"/>
    <hyperlink ref="AP763" r:id="rId7" display="http://cdsbib.u-strasbg.fr/cgi-bin/cdsbib?1990RMxAA..21..381G"/>
    <hyperlink ref="I64635" r:id="rId8" display="http://vsolj.cetus-net.org/bulletin.html"/>
    <hyperlink ref="AQ919" r:id="rId9" display="http://cdsbib.u-strasbg.fr/cgi-bin/cdsbib?1990RMxAA..21..381G"/>
    <hyperlink ref="AQ55685" r:id="rId10" display="http://cdsbib.u-strasbg.fr/cgi-bin/cdsbib?1990RMxAA..21..381G"/>
    <hyperlink ref="AQ920" r:id="rId11" display="http://cdsbib.u-strasbg.fr/cgi-bin/cdsbib?1990RMxAA..21..381G"/>
    <hyperlink ref="H64632" r:id="rId12" display="https://www.aavso.org/ejaavso"/>
    <hyperlink ref="H1805" r:id="rId13" display="http://vsolj.cetus-net.org/bulletin.html"/>
    <hyperlink ref="AP3049" r:id="rId14" display="http://cdsbib.u-strasbg.fr/cgi-bin/cdsbib?1990RMxAA..21..381G"/>
    <hyperlink ref="AP3052" r:id="rId15" display="http://cdsbib.u-strasbg.fr/cgi-bin/cdsbib?1990RMxAA..21..381G"/>
    <hyperlink ref="AP3050" r:id="rId16" display="http://cdsbib.u-strasbg.fr/cgi-bin/cdsbib?1990RMxAA..21..381G"/>
    <hyperlink ref="AP3034" r:id="rId17" display="http://cdsbib.u-strasbg.fr/cgi-bin/cdsbib?1990RMxAA..21..381G"/>
    <hyperlink ref="I1805" r:id="rId18" display="http://vsolj.cetus-net.org/bulletin.html"/>
    <hyperlink ref="AQ3263" r:id="rId19" display="http://cdsbib.u-strasbg.fr/cgi-bin/cdsbib?1990RMxAA..21..381G"/>
    <hyperlink ref="AQ65500" r:id="rId20" display="http://cdsbib.u-strasbg.fr/cgi-bin/cdsbib?1990RMxAA..21..381G"/>
    <hyperlink ref="AQ3267" r:id="rId21" display="http://cdsbib.u-strasbg.fr/cgi-bin/cdsbib?1990RMxAA..21..381G"/>
    <hyperlink ref="H64415" r:id="rId22" display="http://vsolj.cetus-net.org/bulletin.html"/>
    <hyperlink ref="H64408" r:id="rId23" display="https://www.aavso.org/ejaavso"/>
    <hyperlink ref="I64415" r:id="rId24" display="http://vsolj.cetus-net.org/bulletin.html"/>
    <hyperlink ref="AQ58066" r:id="rId25" display="http://cdsbib.u-strasbg.fr/cgi-bin/cdsbib?1990RMxAA..21..381G"/>
    <hyperlink ref="H64412" r:id="rId26" display="https://www.aavso.org/ejaavso"/>
    <hyperlink ref="AP5430" r:id="rId27" display="http://cdsbib.u-strasbg.fr/cgi-bin/cdsbib?1990RMxAA..21..381G"/>
    <hyperlink ref="AP5433" r:id="rId28" display="http://cdsbib.u-strasbg.fr/cgi-bin/cdsbib?1990RMxAA..21..381G"/>
    <hyperlink ref="AP5431" r:id="rId29" display="http://cdsbib.u-strasbg.fr/cgi-bin/cdsbib?1990RMxAA..21..381G"/>
    <hyperlink ref="AP5415" r:id="rId30" display="http://cdsbib.u-strasbg.fr/cgi-bin/cdsbib?1990RMxAA..21..381G"/>
    <hyperlink ref="AQ5644" r:id="rId31" display="http://cdsbib.u-strasbg.fr/cgi-bin/cdsbib?1990RMxAA..21..381G"/>
    <hyperlink ref="AQ5648" r:id="rId32" display="http://cdsbib.u-strasbg.fr/cgi-bin/cdsbib?1990RMxAA..21..381G"/>
    <hyperlink ref="AQ65328" r:id="rId33" display="http://cdsbib.u-strasbg.fr/cgi-bin/cdsbib?1990RMxAA..21..381G"/>
    <hyperlink ref="I2536" r:id="rId34" display="http://vsolj.cetus-net.org/bulletin.html"/>
    <hyperlink ref="H2536" r:id="rId35" display="http://vsolj.cetus-net.org/bulletin.html"/>
    <hyperlink ref="AQ453" r:id="rId36" display="http://cdsbib.u-strasbg.fr/cgi-bin/cdsbib?1990RMxAA..21..381G"/>
    <hyperlink ref="AQ452" r:id="rId37" display="http://cdsbib.u-strasbg.fr/cgi-bin/cdsbib?1990RMxAA..21..381G"/>
    <hyperlink ref="AP3706" r:id="rId38" display="http://cdsbib.u-strasbg.fr/cgi-bin/cdsbib?1990RMxAA..21..381G"/>
    <hyperlink ref="AP3724" r:id="rId39" display="http://cdsbib.u-strasbg.fr/cgi-bin/cdsbib?1990RMxAA..21..381G"/>
    <hyperlink ref="AP3725" r:id="rId40" display="http://cdsbib.u-strasbg.fr/cgi-bin/cdsbib?1990RMxAA..21..381G"/>
    <hyperlink ref="AP3721" r:id="rId41" display="http://cdsbib.u-strasbg.fr/cgi-bin/cdsbib?1990RMxAA..21..381G"/>
  </hyperlinks>
  <pageMargins left="0.75" right="0.75" top="1" bottom="1" header="0.5" footer="0.5"/>
  <headerFooter alignWithMargins="0"/>
  <drawing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1"/>
  <sheetViews>
    <sheetView topLeftCell="A16" workbookViewId="0">
      <selection activeCell="A39" sqref="A39:D63"/>
    </sheetView>
  </sheetViews>
  <sheetFormatPr defaultRowHeight="12.75" x14ac:dyDescent="0.2"/>
  <cols>
    <col min="1" max="1" width="19.7109375" style="47" customWidth="1"/>
    <col min="2" max="2" width="4.42578125" style="16" customWidth="1"/>
    <col min="3" max="3" width="12.7109375" style="47" customWidth="1"/>
    <col min="4" max="4" width="5.42578125" style="16" customWidth="1"/>
    <col min="5" max="5" width="14.85546875" style="16" customWidth="1"/>
    <col min="6" max="6" width="9.140625" style="16"/>
    <col min="7" max="7" width="12" style="16" customWidth="1"/>
    <col min="8" max="8" width="14.140625" style="47" customWidth="1"/>
    <col min="9" max="9" width="22.5703125" style="16" customWidth="1"/>
    <col min="10" max="10" width="25.140625" style="16" customWidth="1"/>
    <col min="11" max="11" width="15.7109375" style="16" customWidth="1"/>
    <col min="12" max="12" width="14.140625" style="16" customWidth="1"/>
    <col min="13" max="13" width="9.5703125" style="16" customWidth="1"/>
    <col min="14" max="14" width="14.140625" style="16" customWidth="1"/>
    <col min="15" max="15" width="23.42578125" style="16" customWidth="1"/>
    <col min="16" max="16" width="16.5703125" style="16" customWidth="1"/>
    <col min="17" max="17" width="41" style="16" customWidth="1"/>
    <col min="18" max="16384" width="9.140625" style="16"/>
  </cols>
  <sheetData>
    <row r="1" spans="1:16" ht="15.75" x14ac:dyDescent="0.25">
      <c r="A1" s="46" t="s">
        <v>61</v>
      </c>
      <c r="I1" s="48" t="s">
        <v>62</v>
      </c>
      <c r="J1" s="49" t="s">
        <v>63</v>
      </c>
    </row>
    <row r="2" spans="1:16" x14ac:dyDescent="0.2">
      <c r="I2" s="50" t="s">
        <v>64</v>
      </c>
      <c r="J2" s="51" t="s">
        <v>65</v>
      </c>
    </row>
    <row r="3" spans="1:16" x14ac:dyDescent="0.2">
      <c r="A3" s="52" t="s">
        <v>66</v>
      </c>
      <c r="I3" s="50" t="s">
        <v>67</v>
      </c>
      <c r="J3" s="51" t="s">
        <v>68</v>
      </c>
    </row>
    <row r="4" spans="1:16" x14ac:dyDescent="0.2">
      <c r="I4" s="50" t="s">
        <v>69</v>
      </c>
      <c r="J4" s="51" t="s">
        <v>68</v>
      </c>
    </row>
    <row r="5" spans="1:16" ht="13.5" thickBot="1" x14ac:dyDescent="0.25">
      <c r="I5" s="53" t="s">
        <v>70</v>
      </c>
      <c r="J5" s="54" t="s">
        <v>71</v>
      </c>
    </row>
    <row r="10" spans="1:16" ht="13.5" thickBot="1" x14ac:dyDescent="0.25"/>
    <row r="11" spans="1:16" ht="12.75" customHeight="1" thickBot="1" x14ac:dyDescent="0.25">
      <c r="A11" s="47" t="str">
        <f t="shared" ref="A11:A42" si="0">P11</f>
        <v>IBVS 438 </v>
      </c>
      <c r="B11" s="4" t="str">
        <f t="shared" ref="B11:B42" si="1">IF(H11=INT(H11),"I","II")</f>
        <v>I</v>
      </c>
      <c r="C11" s="47">
        <f t="shared" ref="C11:C42" si="2">1*G11</f>
        <v>40400.944000000003</v>
      </c>
      <c r="D11" s="16" t="str">
        <f t="shared" ref="D11:D42" si="3">VLOOKUP(F11,I$1:J$5,2,FALSE)</f>
        <v>vis</v>
      </c>
      <c r="E11" s="55">
        <f>VLOOKUP(C11,Active!C$21:E$973,3,FALSE)</f>
        <v>0</v>
      </c>
      <c r="F11" s="4" t="s">
        <v>70</v>
      </c>
      <c r="G11" s="16" t="str">
        <f t="shared" ref="G11:G42" si="4">MID(I11,3,LEN(I11)-3)</f>
        <v>40400.944</v>
      </c>
      <c r="H11" s="47">
        <f t="shared" ref="H11:H42" si="5">1*K11</f>
        <v>0</v>
      </c>
      <c r="I11" s="56" t="s">
        <v>117</v>
      </c>
      <c r="J11" s="57" t="s">
        <v>118</v>
      </c>
      <c r="K11" s="56">
        <v>0</v>
      </c>
      <c r="L11" s="56" t="s">
        <v>119</v>
      </c>
      <c r="M11" s="57" t="s">
        <v>120</v>
      </c>
      <c r="N11" s="57" t="s">
        <v>121</v>
      </c>
      <c r="O11" s="58" t="s">
        <v>122</v>
      </c>
      <c r="P11" s="59" t="s">
        <v>78</v>
      </c>
    </row>
    <row r="12" spans="1:16" ht="12.75" customHeight="1" thickBot="1" x14ac:dyDescent="0.25">
      <c r="A12" s="47" t="str">
        <f t="shared" si="0"/>
        <v>IBVS 438 </v>
      </c>
      <c r="B12" s="4" t="str">
        <f t="shared" si="1"/>
        <v>II</v>
      </c>
      <c r="C12" s="47">
        <f t="shared" si="2"/>
        <v>40407.836000000003</v>
      </c>
      <c r="D12" s="16" t="str">
        <f t="shared" si="3"/>
        <v>vis</v>
      </c>
      <c r="E12" s="55">
        <f>VLOOKUP(C12,Active!C$21:E$973,3,FALSE)</f>
        <v>5.5030912968593784</v>
      </c>
      <c r="F12" s="4" t="s">
        <v>70</v>
      </c>
      <c r="G12" s="16" t="str">
        <f t="shared" si="4"/>
        <v>40407.836</v>
      </c>
      <c r="H12" s="47">
        <f t="shared" si="5"/>
        <v>5.5</v>
      </c>
      <c r="I12" s="56" t="s">
        <v>123</v>
      </c>
      <c r="J12" s="57" t="s">
        <v>124</v>
      </c>
      <c r="K12" s="56">
        <v>5.5</v>
      </c>
      <c r="L12" s="56" t="s">
        <v>102</v>
      </c>
      <c r="M12" s="57" t="s">
        <v>120</v>
      </c>
      <c r="N12" s="57" t="s">
        <v>121</v>
      </c>
      <c r="O12" s="58" t="s">
        <v>122</v>
      </c>
      <c r="P12" s="59" t="s">
        <v>78</v>
      </c>
    </row>
    <row r="13" spans="1:16" ht="12.75" customHeight="1" thickBot="1" x14ac:dyDescent="0.25">
      <c r="A13" s="47" t="str">
        <f t="shared" si="0"/>
        <v>IBVS 438 </v>
      </c>
      <c r="B13" s="4" t="str">
        <f t="shared" si="1"/>
        <v>I</v>
      </c>
      <c r="C13" s="47">
        <f t="shared" si="2"/>
        <v>40409.713000000003</v>
      </c>
      <c r="D13" s="16" t="str">
        <f t="shared" si="3"/>
        <v>vis</v>
      </c>
      <c r="E13" s="55">
        <f>VLOOKUP(C13,Active!C$21:E$973,3,FALSE)</f>
        <v>7.0018293067560053</v>
      </c>
      <c r="F13" s="4" t="s">
        <v>70</v>
      </c>
      <c r="G13" s="16" t="str">
        <f t="shared" si="4"/>
        <v>40409.713</v>
      </c>
      <c r="H13" s="47">
        <f t="shared" si="5"/>
        <v>7</v>
      </c>
      <c r="I13" s="56" t="s">
        <v>125</v>
      </c>
      <c r="J13" s="57" t="s">
        <v>126</v>
      </c>
      <c r="K13" s="56">
        <v>7</v>
      </c>
      <c r="L13" s="56" t="s">
        <v>127</v>
      </c>
      <c r="M13" s="57" t="s">
        <v>120</v>
      </c>
      <c r="N13" s="57" t="s">
        <v>121</v>
      </c>
      <c r="O13" s="58" t="s">
        <v>122</v>
      </c>
      <c r="P13" s="59" t="s">
        <v>78</v>
      </c>
    </row>
    <row r="14" spans="1:16" ht="12.75" customHeight="1" thickBot="1" x14ac:dyDescent="0.25">
      <c r="A14" s="47" t="str">
        <f t="shared" si="0"/>
        <v>IBVS 438 </v>
      </c>
      <c r="B14" s="4" t="str">
        <f t="shared" si="1"/>
        <v>I</v>
      </c>
      <c r="C14" s="47">
        <f t="shared" si="2"/>
        <v>40415.974000000002</v>
      </c>
      <c r="D14" s="16" t="str">
        <f t="shared" si="3"/>
        <v>vis</v>
      </c>
      <c r="E14" s="55">
        <f>VLOOKUP(C14,Active!C$21:E$973,3,FALSE)</f>
        <v>12.001082732413254</v>
      </c>
      <c r="F14" s="4" t="s">
        <v>70</v>
      </c>
      <c r="G14" s="16" t="str">
        <f t="shared" si="4"/>
        <v>40415.974</v>
      </c>
      <c r="H14" s="47">
        <f t="shared" si="5"/>
        <v>12</v>
      </c>
      <c r="I14" s="56" t="s">
        <v>128</v>
      </c>
      <c r="J14" s="57" t="s">
        <v>129</v>
      </c>
      <c r="K14" s="56">
        <v>12</v>
      </c>
      <c r="L14" s="56" t="s">
        <v>105</v>
      </c>
      <c r="M14" s="57" t="s">
        <v>120</v>
      </c>
      <c r="N14" s="57" t="s">
        <v>121</v>
      </c>
      <c r="O14" s="58" t="s">
        <v>122</v>
      </c>
      <c r="P14" s="59" t="s">
        <v>78</v>
      </c>
    </row>
    <row r="15" spans="1:16" ht="12.75" customHeight="1" thickBot="1" x14ac:dyDescent="0.25">
      <c r="A15" s="47" t="str">
        <f t="shared" si="0"/>
        <v> BBS 23 </v>
      </c>
      <c r="B15" s="4" t="str">
        <f t="shared" si="1"/>
        <v>I</v>
      </c>
      <c r="C15" s="47">
        <f t="shared" si="2"/>
        <v>42616.387000000002</v>
      </c>
      <c r="D15" s="16" t="str">
        <f t="shared" si="3"/>
        <v>vis</v>
      </c>
      <c r="E15" s="55">
        <f>VLOOKUP(C15,Active!C$21:E$973,3,FALSE)</f>
        <v>1768.9763627377156</v>
      </c>
      <c r="F15" s="4" t="s">
        <v>70</v>
      </c>
      <c r="G15" s="16" t="str">
        <f t="shared" si="4"/>
        <v>42616.387</v>
      </c>
      <c r="H15" s="47">
        <f t="shared" si="5"/>
        <v>1769</v>
      </c>
      <c r="I15" s="56" t="s">
        <v>130</v>
      </c>
      <c r="J15" s="57" t="s">
        <v>131</v>
      </c>
      <c r="K15" s="56">
        <v>1769</v>
      </c>
      <c r="L15" s="56" t="s">
        <v>132</v>
      </c>
      <c r="M15" s="57" t="s">
        <v>133</v>
      </c>
      <c r="N15" s="57"/>
      <c r="O15" s="58" t="s">
        <v>134</v>
      </c>
      <c r="P15" s="58" t="s">
        <v>135</v>
      </c>
    </row>
    <row r="16" spans="1:16" ht="12.75" customHeight="1" thickBot="1" x14ac:dyDescent="0.25">
      <c r="A16" s="47" t="str">
        <f t="shared" si="0"/>
        <v>IBVS 3078 </v>
      </c>
      <c r="B16" s="4" t="str">
        <f t="shared" si="1"/>
        <v>II</v>
      </c>
      <c r="C16" s="47">
        <f t="shared" si="2"/>
        <v>46613.415800000002</v>
      </c>
      <c r="D16" s="16" t="str">
        <f t="shared" si="3"/>
        <v>vis</v>
      </c>
      <c r="E16" s="55">
        <f>VLOOKUP(C16,Active!C$21:E$973,3,FALSE)</f>
        <v>4960.5048599194979</v>
      </c>
      <c r="F16" s="4" t="s">
        <v>70</v>
      </c>
      <c r="G16" s="16" t="str">
        <f t="shared" si="4"/>
        <v>46613.4158</v>
      </c>
      <c r="H16" s="47">
        <f t="shared" si="5"/>
        <v>4960.5</v>
      </c>
      <c r="I16" s="56" t="s">
        <v>157</v>
      </c>
      <c r="J16" s="57" t="s">
        <v>158</v>
      </c>
      <c r="K16" s="56">
        <v>4960.5</v>
      </c>
      <c r="L16" s="56" t="s">
        <v>159</v>
      </c>
      <c r="M16" s="57" t="s">
        <v>120</v>
      </c>
      <c r="N16" s="57" t="s">
        <v>121</v>
      </c>
      <c r="O16" s="58" t="s">
        <v>160</v>
      </c>
      <c r="P16" s="59" t="s">
        <v>161</v>
      </c>
    </row>
    <row r="17" spans="1:16" ht="12.75" customHeight="1" thickBot="1" x14ac:dyDescent="0.25">
      <c r="A17" s="47" t="str">
        <f t="shared" si="0"/>
        <v> ASS 146.285 </v>
      </c>
      <c r="B17" s="4" t="str">
        <f t="shared" si="1"/>
        <v>I</v>
      </c>
      <c r="C17" s="47">
        <f t="shared" si="2"/>
        <v>46655.368199999997</v>
      </c>
      <c r="D17" s="16" t="str">
        <f t="shared" si="3"/>
        <v>vis</v>
      </c>
      <c r="E17" s="55">
        <f>VLOOKUP(C17,Active!C$21:E$973,3,FALSE)</f>
        <v>4994.0028122297617</v>
      </c>
      <c r="F17" s="4" t="s">
        <v>70</v>
      </c>
      <c r="G17" s="16" t="str">
        <f t="shared" si="4"/>
        <v>46655.3682</v>
      </c>
      <c r="H17" s="47">
        <f t="shared" si="5"/>
        <v>4994</v>
      </c>
      <c r="I17" s="56" t="s">
        <v>162</v>
      </c>
      <c r="J17" s="57" t="s">
        <v>163</v>
      </c>
      <c r="K17" s="56">
        <v>4994</v>
      </c>
      <c r="L17" s="56" t="s">
        <v>164</v>
      </c>
      <c r="M17" s="57" t="s">
        <v>120</v>
      </c>
      <c r="N17" s="57" t="s">
        <v>121</v>
      </c>
      <c r="O17" s="58" t="s">
        <v>165</v>
      </c>
      <c r="P17" s="58" t="s">
        <v>166</v>
      </c>
    </row>
    <row r="18" spans="1:16" ht="12.75" customHeight="1" thickBot="1" x14ac:dyDescent="0.25">
      <c r="A18" s="47" t="str">
        <f t="shared" si="0"/>
        <v>IBVS 3078 </v>
      </c>
      <c r="B18" s="4" t="str">
        <f t="shared" si="1"/>
        <v>I</v>
      </c>
      <c r="C18" s="47">
        <f t="shared" si="2"/>
        <v>46665.388299999999</v>
      </c>
      <c r="D18" s="16" t="str">
        <f t="shared" si="3"/>
        <v>vis</v>
      </c>
      <c r="E18" s="55">
        <f>VLOOKUP(C18,Active!C$21:E$973,3,FALSE)</f>
        <v>5002.0036138988953</v>
      </c>
      <c r="F18" s="4" t="s">
        <v>70</v>
      </c>
      <c r="G18" s="16" t="str">
        <f t="shared" si="4"/>
        <v>46665.3883</v>
      </c>
      <c r="H18" s="47">
        <f t="shared" si="5"/>
        <v>5002</v>
      </c>
      <c r="I18" s="56" t="s">
        <v>167</v>
      </c>
      <c r="J18" s="57" t="s">
        <v>168</v>
      </c>
      <c r="K18" s="56">
        <v>5002</v>
      </c>
      <c r="L18" s="56" t="s">
        <v>169</v>
      </c>
      <c r="M18" s="57" t="s">
        <v>120</v>
      </c>
      <c r="N18" s="57" t="s">
        <v>121</v>
      </c>
      <c r="O18" s="58" t="s">
        <v>170</v>
      </c>
      <c r="P18" s="59" t="s">
        <v>161</v>
      </c>
    </row>
    <row r="19" spans="1:16" ht="12.75" customHeight="1" thickBot="1" x14ac:dyDescent="0.25">
      <c r="A19" s="47" t="str">
        <f t="shared" si="0"/>
        <v>IBVS 3078 </v>
      </c>
      <c r="B19" s="4" t="str">
        <f t="shared" si="1"/>
        <v>I</v>
      </c>
      <c r="C19" s="47">
        <f t="shared" si="2"/>
        <v>46685.425999999999</v>
      </c>
      <c r="D19" s="16" t="str">
        <f t="shared" si="3"/>
        <v>vis</v>
      </c>
      <c r="E19" s="55">
        <f>VLOOKUP(C19,Active!C$21:E$973,3,FALSE)</f>
        <v>5018.0032210490817</v>
      </c>
      <c r="F19" s="4" t="s">
        <v>70</v>
      </c>
      <c r="G19" s="16" t="str">
        <f t="shared" si="4"/>
        <v>46685.4260</v>
      </c>
      <c r="H19" s="47">
        <f t="shared" si="5"/>
        <v>5018</v>
      </c>
      <c r="I19" s="56" t="s">
        <v>171</v>
      </c>
      <c r="J19" s="57" t="s">
        <v>172</v>
      </c>
      <c r="K19" s="56">
        <v>5018</v>
      </c>
      <c r="L19" s="56" t="s">
        <v>173</v>
      </c>
      <c r="M19" s="57" t="s">
        <v>120</v>
      </c>
      <c r="N19" s="57" t="s">
        <v>121</v>
      </c>
      <c r="O19" s="58" t="s">
        <v>160</v>
      </c>
      <c r="P19" s="59" t="s">
        <v>161</v>
      </c>
    </row>
    <row r="20" spans="1:16" ht="12.75" customHeight="1" thickBot="1" x14ac:dyDescent="0.25">
      <c r="A20" s="47" t="str">
        <f t="shared" si="0"/>
        <v>IBVS 3078 </v>
      </c>
      <c r="B20" s="4" t="str">
        <f t="shared" si="1"/>
        <v>I</v>
      </c>
      <c r="C20" s="47">
        <f t="shared" si="2"/>
        <v>46690.435799999999</v>
      </c>
      <c r="D20" s="16" t="str">
        <f t="shared" si="3"/>
        <v>vis</v>
      </c>
      <c r="E20" s="55">
        <f>VLOOKUP(C20,Active!C$21:E$973,3,FALSE)</f>
        <v>5022.0034222648401</v>
      </c>
      <c r="F20" s="4" t="s">
        <v>70</v>
      </c>
      <c r="G20" s="16" t="str">
        <f t="shared" si="4"/>
        <v>46690.4358</v>
      </c>
      <c r="H20" s="47">
        <f t="shared" si="5"/>
        <v>5022</v>
      </c>
      <c r="I20" s="56" t="s">
        <v>174</v>
      </c>
      <c r="J20" s="57" t="s">
        <v>175</v>
      </c>
      <c r="K20" s="56">
        <v>5022</v>
      </c>
      <c r="L20" s="56" t="s">
        <v>176</v>
      </c>
      <c r="M20" s="57" t="s">
        <v>120</v>
      </c>
      <c r="N20" s="57" t="s">
        <v>121</v>
      </c>
      <c r="O20" s="58" t="s">
        <v>170</v>
      </c>
      <c r="P20" s="59" t="s">
        <v>161</v>
      </c>
    </row>
    <row r="21" spans="1:16" ht="12.75" customHeight="1" thickBot="1" x14ac:dyDescent="0.25">
      <c r="A21" s="47" t="str">
        <f t="shared" si="0"/>
        <v>IBVS 3355 </v>
      </c>
      <c r="B21" s="4" t="str">
        <f t="shared" si="1"/>
        <v>II</v>
      </c>
      <c r="C21" s="47">
        <f t="shared" si="2"/>
        <v>46692.314400000003</v>
      </c>
      <c r="D21" s="16" t="str">
        <f t="shared" si="3"/>
        <v>vis</v>
      </c>
      <c r="E21" s="55">
        <f>VLOOKUP(C21,Active!C$21:E$973,3,FALSE)</f>
        <v>5023.5034378351102</v>
      </c>
      <c r="F21" s="4" t="s">
        <v>70</v>
      </c>
      <c r="G21" s="16" t="str">
        <f t="shared" si="4"/>
        <v>46692.3144</v>
      </c>
      <c r="H21" s="47">
        <f t="shared" si="5"/>
        <v>5023.5</v>
      </c>
      <c r="I21" s="56" t="s">
        <v>177</v>
      </c>
      <c r="J21" s="57" t="s">
        <v>178</v>
      </c>
      <c r="K21" s="56">
        <v>5023.5</v>
      </c>
      <c r="L21" s="56" t="s">
        <v>176</v>
      </c>
      <c r="M21" s="57" t="s">
        <v>120</v>
      </c>
      <c r="N21" s="57" t="s">
        <v>121</v>
      </c>
      <c r="O21" s="58" t="s">
        <v>179</v>
      </c>
      <c r="P21" s="59" t="s">
        <v>180</v>
      </c>
    </row>
    <row r="22" spans="1:16" ht="12.75" customHeight="1" thickBot="1" x14ac:dyDescent="0.25">
      <c r="A22" s="47" t="str">
        <f t="shared" si="0"/>
        <v>IBVS 3355 </v>
      </c>
      <c r="B22" s="4" t="str">
        <f t="shared" si="1"/>
        <v>I</v>
      </c>
      <c r="C22" s="47">
        <f t="shared" si="2"/>
        <v>46988.506999999998</v>
      </c>
      <c r="D22" s="16" t="str">
        <f t="shared" si="3"/>
        <v>vis</v>
      </c>
      <c r="E22" s="55">
        <f>VLOOKUP(C22,Active!C$21:E$973,3,FALSE)</f>
        <v>5260.0058927472064</v>
      </c>
      <c r="F22" s="4" t="s">
        <v>70</v>
      </c>
      <c r="G22" s="16" t="str">
        <f t="shared" si="4"/>
        <v>46988.507</v>
      </c>
      <c r="H22" s="47">
        <f t="shared" si="5"/>
        <v>5260</v>
      </c>
      <c r="I22" s="56" t="s">
        <v>181</v>
      </c>
      <c r="J22" s="57" t="s">
        <v>182</v>
      </c>
      <c r="K22" s="56">
        <v>5260</v>
      </c>
      <c r="L22" s="56" t="s">
        <v>183</v>
      </c>
      <c r="M22" s="57" t="s">
        <v>120</v>
      </c>
      <c r="N22" s="57" t="s">
        <v>121</v>
      </c>
      <c r="O22" s="58" t="s">
        <v>184</v>
      </c>
      <c r="P22" s="59" t="s">
        <v>180</v>
      </c>
    </row>
    <row r="23" spans="1:16" ht="12.75" customHeight="1" thickBot="1" x14ac:dyDescent="0.25">
      <c r="A23" s="47" t="str">
        <f t="shared" si="0"/>
        <v>IBVS 3355 </v>
      </c>
      <c r="B23" s="4" t="str">
        <f t="shared" si="1"/>
        <v>II</v>
      </c>
      <c r="C23" s="47">
        <f t="shared" si="2"/>
        <v>47035.470600000001</v>
      </c>
      <c r="D23" s="16" t="str">
        <f t="shared" si="3"/>
        <v>vis</v>
      </c>
      <c r="E23" s="55">
        <f>VLOOKUP(C23,Active!C$21:E$973,3,FALSE)</f>
        <v>5297.5051641385589</v>
      </c>
      <c r="F23" s="4" t="s">
        <v>70</v>
      </c>
      <c r="G23" s="16" t="str">
        <f t="shared" si="4"/>
        <v>47035.4706</v>
      </c>
      <c r="H23" s="47">
        <f t="shared" si="5"/>
        <v>5297.5</v>
      </c>
      <c r="I23" s="56" t="s">
        <v>185</v>
      </c>
      <c r="J23" s="57" t="s">
        <v>186</v>
      </c>
      <c r="K23" s="56">
        <v>5297.5</v>
      </c>
      <c r="L23" s="56" t="s">
        <v>187</v>
      </c>
      <c r="M23" s="57" t="s">
        <v>120</v>
      </c>
      <c r="N23" s="57" t="s">
        <v>121</v>
      </c>
      <c r="O23" s="58" t="s">
        <v>179</v>
      </c>
      <c r="P23" s="59" t="s">
        <v>180</v>
      </c>
    </row>
    <row r="24" spans="1:16" ht="12.75" customHeight="1" thickBot="1" x14ac:dyDescent="0.25">
      <c r="A24" s="47" t="str">
        <f t="shared" si="0"/>
        <v>IBVS 3355 </v>
      </c>
      <c r="B24" s="4" t="str">
        <f t="shared" si="1"/>
        <v>I</v>
      </c>
      <c r="C24" s="47">
        <f t="shared" si="2"/>
        <v>47047.3698</v>
      </c>
      <c r="D24" s="16" t="str">
        <f t="shared" si="3"/>
        <v>vis</v>
      </c>
      <c r="E24" s="55">
        <f>VLOOKUP(C24,Active!C$21:E$973,3,FALSE)</f>
        <v>5307.0063806155749</v>
      </c>
      <c r="F24" s="4" t="s">
        <v>70</v>
      </c>
      <c r="G24" s="16" t="str">
        <f t="shared" si="4"/>
        <v>47047.3698</v>
      </c>
      <c r="H24" s="47">
        <f t="shared" si="5"/>
        <v>5307</v>
      </c>
      <c r="I24" s="56" t="s">
        <v>188</v>
      </c>
      <c r="J24" s="57" t="s">
        <v>189</v>
      </c>
      <c r="K24" s="56">
        <v>5307</v>
      </c>
      <c r="L24" s="56" t="s">
        <v>190</v>
      </c>
      <c r="M24" s="57" t="s">
        <v>120</v>
      </c>
      <c r="N24" s="57" t="s">
        <v>121</v>
      </c>
      <c r="O24" s="58" t="s">
        <v>179</v>
      </c>
      <c r="P24" s="59" t="s">
        <v>180</v>
      </c>
    </row>
    <row r="25" spans="1:16" ht="12.75" customHeight="1" thickBot="1" x14ac:dyDescent="0.25">
      <c r="A25" s="47" t="str">
        <f t="shared" si="0"/>
        <v> BBS 86 </v>
      </c>
      <c r="B25" s="4" t="str">
        <f t="shared" si="1"/>
        <v>I</v>
      </c>
      <c r="C25" s="47">
        <f t="shared" si="2"/>
        <v>47057.358999999997</v>
      </c>
      <c r="D25" s="16" t="str">
        <f t="shared" si="3"/>
        <v>vis</v>
      </c>
      <c r="E25" s="55">
        <f>VLOOKUP(C25,Active!C$21:E$973,3,FALSE)</f>
        <v>5314.9825094000453</v>
      </c>
      <c r="F25" s="4" t="s">
        <v>70</v>
      </c>
      <c r="G25" s="16" t="str">
        <f t="shared" si="4"/>
        <v>47057.359</v>
      </c>
      <c r="H25" s="47">
        <f t="shared" si="5"/>
        <v>5315</v>
      </c>
      <c r="I25" s="56" t="s">
        <v>191</v>
      </c>
      <c r="J25" s="57" t="s">
        <v>192</v>
      </c>
      <c r="K25" s="56">
        <v>5315</v>
      </c>
      <c r="L25" s="56" t="s">
        <v>193</v>
      </c>
      <c r="M25" s="57" t="s">
        <v>133</v>
      </c>
      <c r="N25" s="57"/>
      <c r="O25" s="58" t="s">
        <v>194</v>
      </c>
      <c r="P25" s="58" t="s">
        <v>195</v>
      </c>
    </row>
    <row r="26" spans="1:16" ht="12.75" customHeight="1" thickBot="1" x14ac:dyDescent="0.25">
      <c r="A26" s="47" t="str">
        <f t="shared" si="0"/>
        <v>IBVS 3762 </v>
      </c>
      <c r="B26" s="4" t="str">
        <f t="shared" si="1"/>
        <v>I</v>
      </c>
      <c r="C26" s="47">
        <f t="shared" si="2"/>
        <v>48506.396000000001</v>
      </c>
      <c r="D26" s="16" t="str">
        <f t="shared" si="3"/>
        <v>vis</v>
      </c>
      <c r="E26" s="55">
        <f>VLOOKUP(C26,Active!C$21:E$973,3,FALSE)</f>
        <v>6472.0026637133715</v>
      </c>
      <c r="F26" s="4" t="s">
        <v>70</v>
      </c>
      <c r="G26" s="16" t="str">
        <f t="shared" si="4"/>
        <v>48506.3960</v>
      </c>
      <c r="H26" s="47">
        <f t="shared" si="5"/>
        <v>6472</v>
      </c>
      <c r="I26" s="56" t="s">
        <v>205</v>
      </c>
      <c r="J26" s="57" t="s">
        <v>206</v>
      </c>
      <c r="K26" s="56">
        <v>6472</v>
      </c>
      <c r="L26" s="56" t="s">
        <v>207</v>
      </c>
      <c r="M26" s="57" t="s">
        <v>120</v>
      </c>
      <c r="N26" s="57" t="s">
        <v>32</v>
      </c>
      <c r="O26" s="58" t="s">
        <v>208</v>
      </c>
      <c r="P26" s="59" t="s">
        <v>209</v>
      </c>
    </row>
    <row r="27" spans="1:16" ht="12.75" customHeight="1" thickBot="1" x14ac:dyDescent="0.25">
      <c r="A27" s="47" t="str">
        <f t="shared" si="0"/>
        <v>IBVS 3762 </v>
      </c>
      <c r="B27" s="4" t="str">
        <f t="shared" si="1"/>
        <v>II</v>
      </c>
      <c r="C27" s="47">
        <f t="shared" si="2"/>
        <v>48533.324500000002</v>
      </c>
      <c r="D27" s="16" t="str">
        <f t="shared" si="3"/>
        <v>vis</v>
      </c>
      <c r="E27" s="55">
        <f>VLOOKUP(C27,Active!C$21:E$973,3,FALSE)</f>
        <v>6493.5044039901404</v>
      </c>
      <c r="F27" s="4" t="s">
        <v>70</v>
      </c>
      <c r="G27" s="16" t="str">
        <f t="shared" si="4"/>
        <v>48533.3245</v>
      </c>
      <c r="H27" s="47">
        <f t="shared" si="5"/>
        <v>6493.5</v>
      </c>
      <c r="I27" s="56" t="s">
        <v>210</v>
      </c>
      <c r="J27" s="57" t="s">
        <v>211</v>
      </c>
      <c r="K27" s="56">
        <v>6493.5</v>
      </c>
      <c r="L27" s="56" t="s">
        <v>212</v>
      </c>
      <c r="M27" s="57" t="s">
        <v>120</v>
      </c>
      <c r="N27" s="57" t="s">
        <v>32</v>
      </c>
      <c r="O27" s="58" t="s">
        <v>208</v>
      </c>
      <c r="P27" s="59" t="s">
        <v>209</v>
      </c>
    </row>
    <row r="28" spans="1:16" ht="12.75" customHeight="1" thickBot="1" x14ac:dyDescent="0.25">
      <c r="A28" s="47" t="str">
        <f t="shared" si="0"/>
        <v>BAVM 178 </v>
      </c>
      <c r="B28" s="4" t="str">
        <f t="shared" si="1"/>
        <v>I</v>
      </c>
      <c r="C28" s="47">
        <f t="shared" si="2"/>
        <v>53920.469100000002</v>
      </c>
      <c r="D28" s="16" t="str">
        <f t="shared" si="3"/>
        <v>vis</v>
      </c>
      <c r="E28" s="55">
        <f>VLOOKUP(C28,Active!C$21:E$973,3,FALSE)</f>
        <v>10795.005936663347</v>
      </c>
      <c r="F28" s="4" t="s">
        <v>70</v>
      </c>
      <c r="G28" s="16" t="str">
        <f t="shared" si="4"/>
        <v>53920.4691</v>
      </c>
      <c r="H28" s="47">
        <f t="shared" si="5"/>
        <v>10795</v>
      </c>
      <c r="I28" s="56" t="s">
        <v>218</v>
      </c>
      <c r="J28" s="57" t="s">
        <v>219</v>
      </c>
      <c r="K28" s="56">
        <v>10795</v>
      </c>
      <c r="L28" s="56" t="s">
        <v>220</v>
      </c>
      <c r="M28" s="57" t="s">
        <v>221</v>
      </c>
      <c r="N28" s="57" t="s">
        <v>222</v>
      </c>
      <c r="O28" s="58" t="s">
        <v>223</v>
      </c>
      <c r="P28" s="59" t="s">
        <v>224</v>
      </c>
    </row>
    <row r="29" spans="1:16" ht="12.75" customHeight="1" thickBot="1" x14ac:dyDescent="0.25">
      <c r="A29" s="47" t="str">
        <f t="shared" si="0"/>
        <v>OEJV 0074 </v>
      </c>
      <c r="B29" s="4" t="str">
        <f t="shared" si="1"/>
        <v>II</v>
      </c>
      <c r="C29" s="47">
        <f t="shared" si="2"/>
        <v>54359.430919999999</v>
      </c>
      <c r="D29" s="16" t="str">
        <f t="shared" si="3"/>
        <v>vis</v>
      </c>
      <c r="E29" s="55">
        <f>VLOOKUP(C29,Active!C$21:E$973,3,FALSE)</f>
        <v>11145.506077594224</v>
      </c>
      <c r="F29" s="4" t="s">
        <v>70</v>
      </c>
      <c r="G29" s="16" t="str">
        <f t="shared" si="4"/>
        <v>54359.43092</v>
      </c>
      <c r="H29" s="47">
        <f t="shared" si="5"/>
        <v>11145.5</v>
      </c>
      <c r="I29" s="56" t="s">
        <v>225</v>
      </c>
      <c r="J29" s="57" t="s">
        <v>226</v>
      </c>
      <c r="K29" s="56">
        <v>11145.5</v>
      </c>
      <c r="L29" s="56" t="s">
        <v>227</v>
      </c>
      <c r="M29" s="57" t="s">
        <v>221</v>
      </c>
      <c r="N29" s="57" t="s">
        <v>228</v>
      </c>
      <c r="O29" s="58" t="s">
        <v>229</v>
      </c>
      <c r="P29" s="59" t="s">
        <v>230</v>
      </c>
    </row>
    <row r="30" spans="1:16" ht="12.75" customHeight="1" thickBot="1" x14ac:dyDescent="0.25">
      <c r="A30" s="47" t="str">
        <f t="shared" si="0"/>
        <v>OEJV 0160 </v>
      </c>
      <c r="B30" s="4" t="str">
        <f t="shared" si="1"/>
        <v>I</v>
      </c>
      <c r="C30" s="47">
        <f t="shared" si="2"/>
        <v>56153.477129999999</v>
      </c>
      <c r="D30" s="16" t="str">
        <f t="shared" si="3"/>
        <v>vis</v>
      </c>
      <c r="E30" s="55">
        <f>VLOOKUP(C30,Active!C$21:E$973,3,FALSE)</f>
        <v>12578.007540800087</v>
      </c>
      <c r="F30" s="4" t="s">
        <v>70</v>
      </c>
      <c r="G30" s="16" t="str">
        <f t="shared" si="4"/>
        <v>56153.47713</v>
      </c>
      <c r="H30" s="47">
        <f t="shared" si="5"/>
        <v>12578</v>
      </c>
      <c r="I30" s="56" t="s">
        <v>236</v>
      </c>
      <c r="J30" s="57" t="s">
        <v>237</v>
      </c>
      <c r="K30" s="56">
        <v>12578</v>
      </c>
      <c r="L30" s="56" t="s">
        <v>238</v>
      </c>
      <c r="M30" s="57" t="s">
        <v>221</v>
      </c>
      <c r="N30" s="57" t="s">
        <v>62</v>
      </c>
      <c r="O30" s="58" t="s">
        <v>239</v>
      </c>
      <c r="P30" s="59" t="s">
        <v>240</v>
      </c>
    </row>
    <row r="31" spans="1:16" ht="12.75" customHeight="1" thickBot="1" x14ac:dyDescent="0.25">
      <c r="A31" s="47" t="str">
        <f t="shared" si="0"/>
        <v>OEJV 0160 </v>
      </c>
      <c r="B31" s="4" t="str">
        <f t="shared" si="1"/>
        <v>I</v>
      </c>
      <c r="C31" s="47">
        <f t="shared" si="2"/>
        <v>56153.483359999998</v>
      </c>
      <c r="D31" s="16" t="str">
        <f t="shared" si="3"/>
        <v>vis</v>
      </c>
      <c r="E31" s="55">
        <f>VLOOKUP(C31,Active!C$21:E$973,3,FALSE)</f>
        <v>12578.012515300779</v>
      </c>
      <c r="F31" s="4" t="s">
        <v>70</v>
      </c>
      <c r="G31" s="16" t="str">
        <f t="shared" si="4"/>
        <v>56153.48336</v>
      </c>
      <c r="H31" s="47">
        <f t="shared" si="5"/>
        <v>12578</v>
      </c>
      <c r="I31" s="56" t="s">
        <v>241</v>
      </c>
      <c r="J31" s="57" t="s">
        <v>242</v>
      </c>
      <c r="K31" s="56">
        <v>12578</v>
      </c>
      <c r="L31" s="56" t="s">
        <v>243</v>
      </c>
      <c r="M31" s="57" t="s">
        <v>221</v>
      </c>
      <c r="N31" s="57" t="s">
        <v>62</v>
      </c>
      <c r="O31" s="58" t="s">
        <v>239</v>
      </c>
      <c r="P31" s="59" t="s">
        <v>240</v>
      </c>
    </row>
    <row r="32" spans="1:16" ht="12.75" customHeight="1" thickBot="1" x14ac:dyDescent="0.25">
      <c r="A32" s="47" t="str">
        <f t="shared" si="0"/>
        <v>BAVM 231 </v>
      </c>
      <c r="B32" s="4" t="str">
        <f t="shared" si="1"/>
        <v>I</v>
      </c>
      <c r="C32" s="47">
        <f t="shared" si="2"/>
        <v>56158.489600000001</v>
      </c>
      <c r="D32" s="16" t="str">
        <f t="shared" si="3"/>
        <v>vis</v>
      </c>
      <c r="E32" s="55">
        <f>VLOOKUP(C32,Active!C$21:E$973,3,FALSE)</f>
        <v>12582.009873944715</v>
      </c>
      <c r="F32" s="4" t="s">
        <v>70</v>
      </c>
      <c r="G32" s="16" t="str">
        <f t="shared" si="4"/>
        <v>56158.4896</v>
      </c>
      <c r="H32" s="47">
        <f t="shared" si="5"/>
        <v>12582</v>
      </c>
      <c r="I32" s="56" t="s">
        <v>244</v>
      </c>
      <c r="J32" s="57" t="s">
        <v>245</v>
      </c>
      <c r="K32" s="56">
        <v>12582</v>
      </c>
      <c r="L32" s="56" t="s">
        <v>246</v>
      </c>
      <c r="M32" s="57" t="s">
        <v>221</v>
      </c>
      <c r="N32" s="57" t="s">
        <v>247</v>
      </c>
      <c r="O32" s="58" t="s">
        <v>248</v>
      </c>
      <c r="P32" s="59" t="s">
        <v>249</v>
      </c>
    </row>
    <row r="33" spans="1:16" ht="12.75" customHeight="1" thickBot="1" x14ac:dyDescent="0.25">
      <c r="A33" s="47" t="str">
        <f t="shared" si="0"/>
        <v>OEJV 0160 </v>
      </c>
      <c r="B33" s="4" t="str">
        <f t="shared" si="1"/>
        <v>I</v>
      </c>
      <c r="C33" s="47">
        <f t="shared" si="2"/>
        <v>56431.511689999999</v>
      </c>
      <c r="D33" s="16" t="str">
        <f t="shared" si="3"/>
        <v>vis</v>
      </c>
      <c r="E33" s="55">
        <f>VLOOKUP(C33,Active!C$21:E$973,3,FALSE)</f>
        <v>12800.011250516012</v>
      </c>
      <c r="F33" s="4" t="s">
        <v>70</v>
      </c>
      <c r="G33" s="16" t="str">
        <f t="shared" si="4"/>
        <v>56431.51169</v>
      </c>
      <c r="H33" s="47">
        <f t="shared" si="5"/>
        <v>12800</v>
      </c>
      <c r="I33" s="56" t="s">
        <v>250</v>
      </c>
      <c r="J33" s="57" t="s">
        <v>251</v>
      </c>
      <c r="K33" s="56" t="s">
        <v>252</v>
      </c>
      <c r="L33" s="56" t="s">
        <v>253</v>
      </c>
      <c r="M33" s="57" t="s">
        <v>221</v>
      </c>
      <c r="N33" s="57" t="s">
        <v>228</v>
      </c>
      <c r="O33" s="58" t="s">
        <v>254</v>
      </c>
      <c r="P33" s="59" t="s">
        <v>240</v>
      </c>
    </row>
    <row r="34" spans="1:16" ht="12.75" customHeight="1" thickBot="1" x14ac:dyDescent="0.25">
      <c r="A34" s="47" t="str">
        <f t="shared" si="0"/>
        <v>OEJV 0160 </v>
      </c>
      <c r="B34" s="4" t="str">
        <f t="shared" si="1"/>
        <v>I</v>
      </c>
      <c r="C34" s="47">
        <f t="shared" si="2"/>
        <v>56431.512390000004</v>
      </c>
      <c r="D34" s="16" t="str">
        <f t="shared" si="3"/>
        <v>vis</v>
      </c>
      <c r="E34" s="55">
        <f>VLOOKUP(C34,Active!C$21:E$973,3,FALSE)</f>
        <v>12800.011809448679</v>
      </c>
      <c r="F34" s="4" t="s">
        <v>70</v>
      </c>
      <c r="G34" s="16" t="str">
        <f t="shared" si="4"/>
        <v>56431.51239</v>
      </c>
      <c r="H34" s="47">
        <f t="shared" si="5"/>
        <v>12800</v>
      </c>
      <c r="I34" s="56" t="s">
        <v>255</v>
      </c>
      <c r="J34" s="57" t="s">
        <v>256</v>
      </c>
      <c r="K34" s="56" t="s">
        <v>252</v>
      </c>
      <c r="L34" s="56" t="s">
        <v>257</v>
      </c>
      <c r="M34" s="57" t="s">
        <v>221</v>
      </c>
      <c r="N34" s="57" t="s">
        <v>70</v>
      </c>
      <c r="O34" s="58" t="s">
        <v>254</v>
      </c>
      <c r="P34" s="59" t="s">
        <v>240</v>
      </c>
    </row>
    <row r="35" spans="1:16" ht="12.75" customHeight="1" thickBot="1" x14ac:dyDescent="0.25">
      <c r="A35" s="47" t="str">
        <f t="shared" si="0"/>
        <v>OEJV 0160 </v>
      </c>
      <c r="B35" s="4" t="str">
        <f t="shared" si="1"/>
        <v>I</v>
      </c>
      <c r="C35" s="47">
        <f t="shared" si="2"/>
        <v>56431.512490000001</v>
      </c>
      <c r="D35" s="16" t="str">
        <f t="shared" si="3"/>
        <v>vis</v>
      </c>
      <c r="E35" s="55">
        <f>VLOOKUP(C35,Active!C$21:E$973,3,FALSE)</f>
        <v>12800.011889296198</v>
      </c>
      <c r="F35" s="4" t="s">
        <v>70</v>
      </c>
      <c r="G35" s="16" t="str">
        <f t="shared" si="4"/>
        <v>56431.51249</v>
      </c>
      <c r="H35" s="47">
        <f t="shared" si="5"/>
        <v>12800</v>
      </c>
      <c r="I35" s="56" t="s">
        <v>258</v>
      </c>
      <c r="J35" s="57" t="s">
        <v>256</v>
      </c>
      <c r="K35" s="56" t="s">
        <v>252</v>
      </c>
      <c r="L35" s="56" t="s">
        <v>259</v>
      </c>
      <c r="M35" s="57" t="s">
        <v>221</v>
      </c>
      <c r="N35" s="57" t="s">
        <v>36</v>
      </c>
      <c r="O35" s="58" t="s">
        <v>254</v>
      </c>
      <c r="P35" s="59" t="s">
        <v>240</v>
      </c>
    </row>
    <row r="36" spans="1:16" ht="12.75" customHeight="1" thickBot="1" x14ac:dyDescent="0.25">
      <c r="A36" s="47" t="str">
        <f t="shared" si="0"/>
        <v>OEJV 0160 </v>
      </c>
      <c r="B36" s="4" t="str">
        <f t="shared" si="1"/>
        <v>I</v>
      </c>
      <c r="C36" s="47">
        <f t="shared" si="2"/>
        <v>56431.512869999999</v>
      </c>
      <c r="D36" s="16" t="str">
        <f t="shared" si="3"/>
        <v>vis</v>
      </c>
      <c r="E36" s="55">
        <f>VLOOKUP(C36,Active!C$21:E$973,3,FALSE)</f>
        <v>12800.012192716786</v>
      </c>
      <c r="F36" s="4" t="s">
        <v>70</v>
      </c>
      <c r="G36" s="16" t="str">
        <f t="shared" si="4"/>
        <v>56431.51287</v>
      </c>
      <c r="H36" s="47">
        <f t="shared" si="5"/>
        <v>12800</v>
      </c>
      <c r="I36" s="56" t="s">
        <v>260</v>
      </c>
      <c r="J36" s="57" t="s">
        <v>261</v>
      </c>
      <c r="K36" s="56" t="s">
        <v>252</v>
      </c>
      <c r="L36" s="56" t="s">
        <v>262</v>
      </c>
      <c r="M36" s="57" t="s">
        <v>221</v>
      </c>
      <c r="N36" s="57" t="s">
        <v>32</v>
      </c>
      <c r="O36" s="58" t="s">
        <v>254</v>
      </c>
      <c r="P36" s="59" t="s">
        <v>240</v>
      </c>
    </row>
    <row r="37" spans="1:16" ht="12.75" customHeight="1" thickBot="1" x14ac:dyDescent="0.25">
      <c r="A37" s="47" t="str">
        <f t="shared" si="0"/>
        <v>BAVM 232 </v>
      </c>
      <c r="B37" s="4" t="str">
        <f t="shared" si="1"/>
        <v>II</v>
      </c>
      <c r="C37" s="47">
        <f t="shared" si="2"/>
        <v>56483.480900000002</v>
      </c>
      <c r="D37" s="16" t="str">
        <f t="shared" si="3"/>
        <v>vis</v>
      </c>
      <c r="E37" s="55">
        <f>VLOOKUP(C37,Active!C$21:E$973,3,FALSE)</f>
        <v>12841.507377511904</v>
      </c>
      <c r="F37" s="4" t="s">
        <v>70</v>
      </c>
      <c r="G37" s="16" t="str">
        <f t="shared" si="4"/>
        <v>56483.4809</v>
      </c>
      <c r="H37" s="47">
        <f t="shared" si="5"/>
        <v>12841.5</v>
      </c>
      <c r="I37" s="56" t="s">
        <v>263</v>
      </c>
      <c r="J37" s="57" t="s">
        <v>264</v>
      </c>
      <c r="K37" s="56" t="s">
        <v>265</v>
      </c>
      <c r="L37" s="56" t="s">
        <v>266</v>
      </c>
      <c r="M37" s="57" t="s">
        <v>221</v>
      </c>
      <c r="N37" s="57">
        <v>0</v>
      </c>
      <c r="O37" s="58" t="s">
        <v>248</v>
      </c>
      <c r="P37" s="59" t="s">
        <v>267</v>
      </c>
    </row>
    <row r="38" spans="1:16" ht="12.75" customHeight="1" thickBot="1" x14ac:dyDescent="0.25">
      <c r="A38" s="47" t="str">
        <f t="shared" si="0"/>
        <v>BAVM 234 </v>
      </c>
      <c r="B38" s="4" t="str">
        <f t="shared" si="1"/>
        <v>I</v>
      </c>
      <c r="C38" s="47">
        <f t="shared" si="2"/>
        <v>56535.458100000003</v>
      </c>
      <c r="D38" s="16" t="str">
        <f t="shared" si="3"/>
        <v>vis</v>
      </c>
      <c r="E38" s="55">
        <f>VLOOKUP(C38,Active!C$21:E$973,3,FALSE)</f>
        <v>12883.009884324894</v>
      </c>
      <c r="F38" s="4" t="s">
        <v>70</v>
      </c>
      <c r="G38" s="16" t="str">
        <f t="shared" si="4"/>
        <v>56535.4581</v>
      </c>
      <c r="H38" s="47">
        <f t="shared" si="5"/>
        <v>12883</v>
      </c>
      <c r="I38" s="56" t="s">
        <v>268</v>
      </c>
      <c r="J38" s="57" t="s">
        <v>269</v>
      </c>
      <c r="K38" s="56">
        <v>12883</v>
      </c>
      <c r="L38" s="56" t="s">
        <v>246</v>
      </c>
      <c r="M38" s="57" t="s">
        <v>221</v>
      </c>
      <c r="N38" s="57">
        <v>0</v>
      </c>
      <c r="O38" s="58" t="s">
        <v>248</v>
      </c>
      <c r="P38" s="59" t="s">
        <v>270</v>
      </c>
    </row>
    <row r="39" spans="1:16" ht="12.75" customHeight="1" thickBot="1" x14ac:dyDescent="0.25">
      <c r="A39" s="47" t="str">
        <f t="shared" si="0"/>
        <v>IBVS 438 </v>
      </c>
      <c r="B39" s="4" t="str">
        <f t="shared" si="1"/>
        <v>I</v>
      </c>
      <c r="C39" s="47">
        <f t="shared" si="2"/>
        <v>26861.314999999999</v>
      </c>
      <c r="D39" s="16" t="str">
        <f t="shared" si="3"/>
        <v>vis</v>
      </c>
      <c r="E39" s="55">
        <f>VLOOKUP(C39,Active!C$21:E$973,3,FALSE)</f>
        <v>-10811.058402873876</v>
      </c>
      <c r="F39" s="4" t="s">
        <v>70</v>
      </c>
      <c r="G39" s="16" t="str">
        <f t="shared" si="4"/>
        <v>26861.315</v>
      </c>
      <c r="H39" s="47">
        <f t="shared" si="5"/>
        <v>-10811</v>
      </c>
      <c r="I39" s="56" t="s">
        <v>73</v>
      </c>
      <c r="J39" s="57" t="s">
        <v>74</v>
      </c>
      <c r="K39" s="56">
        <v>-10811</v>
      </c>
      <c r="L39" s="56" t="s">
        <v>75</v>
      </c>
      <c r="M39" s="57" t="s">
        <v>76</v>
      </c>
      <c r="N39" s="57"/>
      <c r="O39" s="58" t="s">
        <v>77</v>
      </c>
      <c r="P39" s="59" t="s">
        <v>78</v>
      </c>
    </row>
    <row r="40" spans="1:16" ht="12.75" customHeight="1" thickBot="1" x14ac:dyDescent="0.25">
      <c r="A40" s="47" t="str">
        <f t="shared" si="0"/>
        <v>IBVS 438 </v>
      </c>
      <c r="B40" s="4" t="str">
        <f t="shared" si="1"/>
        <v>I</v>
      </c>
      <c r="C40" s="47">
        <f t="shared" si="2"/>
        <v>26946.452000000001</v>
      </c>
      <c r="D40" s="16" t="str">
        <f t="shared" si="3"/>
        <v>vis</v>
      </c>
      <c r="E40" s="55">
        <f>VLOOKUP(C40,Active!C$21:E$973,3,FALSE)</f>
        <v>-10743.078617072841</v>
      </c>
      <c r="F40" s="4" t="s">
        <v>70</v>
      </c>
      <c r="G40" s="16" t="str">
        <f t="shared" si="4"/>
        <v>26946.452</v>
      </c>
      <c r="H40" s="47">
        <f t="shared" si="5"/>
        <v>-10743</v>
      </c>
      <c r="I40" s="56" t="s">
        <v>79</v>
      </c>
      <c r="J40" s="57" t="s">
        <v>80</v>
      </c>
      <c r="K40" s="56">
        <v>-10743</v>
      </c>
      <c r="L40" s="56" t="s">
        <v>81</v>
      </c>
      <c r="M40" s="57" t="s">
        <v>76</v>
      </c>
      <c r="N40" s="57"/>
      <c r="O40" s="58" t="s">
        <v>77</v>
      </c>
      <c r="P40" s="59" t="s">
        <v>78</v>
      </c>
    </row>
    <row r="41" spans="1:16" ht="12.75" customHeight="1" thickBot="1" x14ac:dyDescent="0.25">
      <c r="A41" s="47" t="str">
        <f t="shared" si="0"/>
        <v>IBVS 438 </v>
      </c>
      <c r="B41" s="4" t="str">
        <f t="shared" si="1"/>
        <v>I</v>
      </c>
      <c r="C41" s="47">
        <f t="shared" si="2"/>
        <v>26985.396000000001</v>
      </c>
      <c r="D41" s="16" t="str">
        <f t="shared" si="3"/>
        <v>vis</v>
      </c>
      <c r="E41" s="55">
        <f>VLOOKUP(C41,Active!C$21:E$973,3,FALSE)</f>
        <v>-10711.982797649611</v>
      </c>
      <c r="F41" s="4" t="s">
        <v>70</v>
      </c>
      <c r="G41" s="16" t="str">
        <f t="shared" si="4"/>
        <v>26985.396</v>
      </c>
      <c r="H41" s="47">
        <f t="shared" si="5"/>
        <v>-10712</v>
      </c>
      <c r="I41" s="56" t="s">
        <v>82</v>
      </c>
      <c r="J41" s="57" t="s">
        <v>83</v>
      </c>
      <c r="K41" s="56">
        <v>-10712</v>
      </c>
      <c r="L41" s="56" t="s">
        <v>84</v>
      </c>
      <c r="M41" s="57" t="s">
        <v>76</v>
      </c>
      <c r="N41" s="57"/>
      <c r="O41" s="58" t="s">
        <v>77</v>
      </c>
      <c r="P41" s="59" t="s">
        <v>78</v>
      </c>
    </row>
    <row r="42" spans="1:16" ht="12.75" customHeight="1" thickBot="1" x14ac:dyDescent="0.25">
      <c r="A42" s="47" t="str">
        <f t="shared" si="0"/>
        <v>IBVS 438 </v>
      </c>
      <c r="B42" s="4" t="str">
        <f t="shared" si="1"/>
        <v>I</v>
      </c>
      <c r="C42" s="47">
        <f t="shared" si="2"/>
        <v>27034.231</v>
      </c>
      <c r="D42" s="16" t="str">
        <f t="shared" si="3"/>
        <v>vis</v>
      </c>
      <c r="E42" s="55">
        <f>VLOOKUP(C42,Active!C$21:E$973,3,FALSE)</f>
        <v>-10672.989259709662</v>
      </c>
      <c r="F42" s="4" t="s">
        <v>70</v>
      </c>
      <c r="G42" s="16" t="str">
        <f t="shared" si="4"/>
        <v>27034.231</v>
      </c>
      <c r="H42" s="47">
        <f t="shared" si="5"/>
        <v>-10673</v>
      </c>
      <c r="I42" s="56" t="s">
        <v>85</v>
      </c>
      <c r="J42" s="57" t="s">
        <v>86</v>
      </c>
      <c r="K42" s="56">
        <v>-10673</v>
      </c>
      <c r="L42" s="56" t="s">
        <v>87</v>
      </c>
      <c r="M42" s="57" t="s">
        <v>76</v>
      </c>
      <c r="N42" s="57"/>
      <c r="O42" s="58" t="s">
        <v>77</v>
      </c>
      <c r="P42" s="59" t="s">
        <v>78</v>
      </c>
    </row>
    <row r="43" spans="1:16" ht="12.75" customHeight="1" thickBot="1" x14ac:dyDescent="0.25">
      <c r="A43" s="47" t="str">
        <f t="shared" ref="A43:A63" si="6">P43</f>
        <v>IBVS 438 </v>
      </c>
      <c r="B43" s="4" t="str">
        <f t="shared" ref="B43:B63" si="7">IF(H43=INT(H43),"I","II")</f>
        <v>I</v>
      </c>
      <c r="C43" s="47">
        <f t="shared" ref="C43:C63" si="8">1*G43</f>
        <v>27298.437000000002</v>
      </c>
      <c r="D43" s="16" t="str">
        <f t="shared" ref="D43:D63" si="9">VLOOKUP(F43,I$1:J$5,2,FALSE)</f>
        <v>vis</v>
      </c>
      <c r="E43" s="55">
        <f>VLOOKUP(C43,Active!C$21:E$973,3,FALSE)</f>
        <v>-10462.027312643777</v>
      </c>
      <c r="F43" s="4" t="s">
        <v>70</v>
      </c>
      <c r="G43" s="16" t="str">
        <f t="shared" ref="G43:G63" si="10">MID(I43,3,LEN(I43)-3)</f>
        <v>27298.437</v>
      </c>
      <c r="H43" s="47">
        <f t="shared" ref="H43:H63" si="11">1*K43</f>
        <v>-10462</v>
      </c>
      <c r="I43" s="56" t="s">
        <v>88</v>
      </c>
      <c r="J43" s="57" t="s">
        <v>89</v>
      </c>
      <c r="K43" s="56">
        <v>-10462</v>
      </c>
      <c r="L43" s="56" t="s">
        <v>90</v>
      </c>
      <c r="M43" s="57" t="s">
        <v>76</v>
      </c>
      <c r="N43" s="57"/>
      <c r="O43" s="58" t="s">
        <v>77</v>
      </c>
      <c r="P43" s="59" t="s">
        <v>78</v>
      </c>
    </row>
    <row r="44" spans="1:16" ht="12.75" customHeight="1" thickBot="1" x14ac:dyDescent="0.25">
      <c r="A44" s="47" t="str">
        <f t="shared" si="6"/>
        <v>IBVS 438 </v>
      </c>
      <c r="B44" s="4" t="str">
        <f t="shared" si="7"/>
        <v>I</v>
      </c>
      <c r="C44" s="47">
        <f t="shared" si="8"/>
        <v>27298.451000000001</v>
      </c>
      <c r="D44" s="16" t="str">
        <f t="shared" si="9"/>
        <v>vis</v>
      </c>
      <c r="E44" s="55">
        <f>VLOOKUP(C44,Active!C$21:E$973,3,FALSE)</f>
        <v>-10462.016133990533</v>
      </c>
      <c r="F44" s="4" t="s">
        <v>70</v>
      </c>
      <c r="G44" s="16" t="str">
        <f t="shared" si="10"/>
        <v>27298.451</v>
      </c>
      <c r="H44" s="47">
        <f t="shared" si="11"/>
        <v>-10462</v>
      </c>
      <c r="I44" s="56" t="s">
        <v>91</v>
      </c>
      <c r="J44" s="57" t="s">
        <v>92</v>
      </c>
      <c r="K44" s="56">
        <v>-10462</v>
      </c>
      <c r="L44" s="56" t="s">
        <v>93</v>
      </c>
      <c r="M44" s="57" t="s">
        <v>76</v>
      </c>
      <c r="N44" s="57"/>
      <c r="O44" s="58" t="s">
        <v>77</v>
      </c>
      <c r="P44" s="59" t="s">
        <v>78</v>
      </c>
    </row>
    <row r="45" spans="1:16" ht="12.75" customHeight="1" thickBot="1" x14ac:dyDescent="0.25">
      <c r="A45" s="47" t="str">
        <f t="shared" si="6"/>
        <v>IBVS 438 </v>
      </c>
      <c r="B45" s="4" t="str">
        <f t="shared" si="7"/>
        <v>II</v>
      </c>
      <c r="C45" s="47">
        <f t="shared" si="8"/>
        <v>27305.441999999999</v>
      </c>
      <c r="D45" s="16" t="str">
        <f t="shared" si="9"/>
        <v>vis</v>
      </c>
      <c r="E45" s="55">
        <f>VLOOKUP(C45,Active!C$21:E$973,3,FALSE)</f>
        <v>-10456.433993645738</v>
      </c>
      <c r="F45" s="4" t="s">
        <v>70</v>
      </c>
      <c r="G45" s="16" t="str">
        <f t="shared" si="10"/>
        <v>27305.442</v>
      </c>
      <c r="H45" s="47">
        <f t="shared" si="11"/>
        <v>-10456.5</v>
      </c>
      <c r="I45" s="56" t="s">
        <v>94</v>
      </c>
      <c r="J45" s="57" t="s">
        <v>95</v>
      </c>
      <c r="K45" s="56">
        <v>-10456.5</v>
      </c>
      <c r="L45" s="56" t="s">
        <v>96</v>
      </c>
      <c r="M45" s="57" t="s">
        <v>76</v>
      </c>
      <c r="N45" s="57"/>
      <c r="O45" s="58" t="s">
        <v>77</v>
      </c>
      <c r="P45" s="59" t="s">
        <v>78</v>
      </c>
    </row>
    <row r="46" spans="1:16" ht="12.75" customHeight="1" thickBot="1" x14ac:dyDescent="0.25">
      <c r="A46" s="47" t="str">
        <f t="shared" si="6"/>
        <v>IBVS 438 </v>
      </c>
      <c r="B46" s="4" t="str">
        <f t="shared" si="7"/>
        <v>I</v>
      </c>
      <c r="C46" s="47">
        <f t="shared" si="8"/>
        <v>27367.314999999999</v>
      </c>
      <c r="D46" s="16" t="str">
        <f t="shared" si="9"/>
        <v>vis</v>
      </c>
      <c r="E46" s="55">
        <f>VLOOKUP(C46,Active!C$21:E$973,3,FALSE)</f>
        <v>-10407.029935634915</v>
      </c>
      <c r="F46" s="4" t="s">
        <v>70</v>
      </c>
      <c r="G46" s="16" t="str">
        <f t="shared" si="10"/>
        <v>27367.315</v>
      </c>
      <c r="H46" s="47">
        <f t="shared" si="11"/>
        <v>-10407</v>
      </c>
      <c r="I46" s="56" t="s">
        <v>97</v>
      </c>
      <c r="J46" s="57" t="s">
        <v>98</v>
      </c>
      <c r="K46" s="56">
        <v>-10407</v>
      </c>
      <c r="L46" s="56" t="s">
        <v>99</v>
      </c>
      <c r="M46" s="57" t="s">
        <v>76</v>
      </c>
      <c r="N46" s="57"/>
      <c r="O46" s="58" t="s">
        <v>77</v>
      </c>
      <c r="P46" s="59" t="s">
        <v>78</v>
      </c>
    </row>
    <row r="47" spans="1:16" ht="12.75" customHeight="1" thickBot="1" x14ac:dyDescent="0.25">
      <c r="A47" s="47" t="str">
        <f t="shared" si="6"/>
        <v>IBVS 438 </v>
      </c>
      <c r="B47" s="4" t="str">
        <f t="shared" si="7"/>
        <v>I</v>
      </c>
      <c r="C47" s="47">
        <f t="shared" si="8"/>
        <v>27367.356</v>
      </c>
      <c r="D47" s="16" t="str">
        <f t="shared" si="9"/>
        <v>vis</v>
      </c>
      <c r="E47" s="55">
        <f>VLOOKUP(C47,Active!C$21:E$973,3,FALSE)</f>
        <v>-10406.997198150415</v>
      </c>
      <c r="F47" s="4" t="s">
        <v>70</v>
      </c>
      <c r="G47" s="16" t="str">
        <f t="shared" si="10"/>
        <v>27367.356</v>
      </c>
      <c r="H47" s="47">
        <f t="shared" si="11"/>
        <v>-10407</v>
      </c>
      <c r="I47" s="56" t="s">
        <v>100</v>
      </c>
      <c r="J47" s="57" t="s">
        <v>101</v>
      </c>
      <c r="K47" s="56">
        <v>-10407</v>
      </c>
      <c r="L47" s="56" t="s">
        <v>102</v>
      </c>
      <c r="M47" s="57" t="s">
        <v>76</v>
      </c>
      <c r="N47" s="57"/>
      <c r="O47" s="58" t="s">
        <v>77</v>
      </c>
      <c r="P47" s="59" t="s">
        <v>78</v>
      </c>
    </row>
    <row r="48" spans="1:16" ht="12.75" customHeight="1" thickBot="1" x14ac:dyDescent="0.25">
      <c r="A48" s="47" t="str">
        <f t="shared" si="6"/>
        <v>IBVS 438 </v>
      </c>
      <c r="B48" s="4" t="str">
        <f t="shared" si="7"/>
        <v>I</v>
      </c>
      <c r="C48" s="47">
        <f t="shared" si="8"/>
        <v>27719.274000000001</v>
      </c>
      <c r="D48" s="16" t="str">
        <f t="shared" si="9"/>
        <v>vis</v>
      </c>
      <c r="E48" s="55">
        <f>VLOOKUP(C48,Active!C$21:E$973,3,FALSE)</f>
        <v>-10125.999391561876</v>
      </c>
      <c r="F48" s="4" t="s">
        <v>70</v>
      </c>
      <c r="G48" s="16" t="str">
        <f t="shared" si="10"/>
        <v>27719.274</v>
      </c>
      <c r="H48" s="47">
        <f t="shared" si="11"/>
        <v>-10126</v>
      </c>
      <c r="I48" s="56" t="s">
        <v>103</v>
      </c>
      <c r="J48" s="57" t="s">
        <v>104</v>
      </c>
      <c r="K48" s="56">
        <v>-10126</v>
      </c>
      <c r="L48" s="56" t="s">
        <v>105</v>
      </c>
      <c r="M48" s="57" t="s">
        <v>76</v>
      </c>
      <c r="N48" s="57"/>
      <c r="O48" s="58" t="s">
        <v>77</v>
      </c>
      <c r="P48" s="59" t="s">
        <v>78</v>
      </c>
    </row>
    <row r="49" spans="1:16" ht="12.75" customHeight="1" thickBot="1" x14ac:dyDescent="0.25">
      <c r="A49" s="47" t="str">
        <f t="shared" si="6"/>
        <v>IBVS 438 </v>
      </c>
      <c r="B49" s="4" t="str">
        <f t="shared" si="7"/>
        <v>I</v>
      </c>
      <c r="C49" s="47">
        <f t="shared" si="8"/>
        <v>28126.319</v>
      </c>
      <c r="D49" s="16" t="str">
        <f t="shared" si="9"/>
        <v>vis</v>
      </c>
      <c r="E49" s="55">
        <f>VLOOKUP(C49,Active!C$21:E$973,3,FALSE)</f>
        <v>-9800.9840408755481</v>
      </c>
      <c r="F49" s="4" t="s">
        <v>70</v>
      </c>
      <c r="G49" s="16" t="str">
        <f t="shared" si="10"/>
        <v>28126.319</v>
      </c>
      <c r="H49" s="47">
        <f t="shared" si="11"/>
        <v>-9801</v>
      </c>
      <c r="I49" s="56" t="s">
        <v>106</v>
      </c>
      <c r="J49" s="57" t="s">
        <v>107</v>
      </c>
      <c r="K49" s="56">
        <v>-9801</v>
      </c>
      <c r="L49" s="56" t="s">
        <v>108</v>
      </c>
      <c r="M49" s="57" t="s">
        <v>76</v>
      </c>
      <c r="N49" s="57"/>
      <c r="O49" s="58" t="s">
        <v>77</v>
      </c>
      <c r="P49" s="59" t="s">
        <v>78</v>
      </c>
    </row>
    <row r="50" spans="1:16" ht="12.75" customHeight="1" thickBot="1" x14ac:dyDescent="0.25">
      <c r="A50" s="47" t="str">
        <f t="shared" si="6"/>
        <v>IBVS 438 </v>
      </c>
      <c r="B50" s="4" t="str">
        <f t="shared" si="7"/>
        <v>I</v>
      </c>
      <c r="C50" s="47">
        <f t="shared" si="8"/>
        <v>28126.34</v>
      </c>
      <c r="D50" s="16" t="str">
        <f t="shared" si="9"/>
        <v>vis</v>
      </c>
      <c r="E50" s="55">
        <f>VLOOKUP(C50,Active!C$21:E$973,3,FALSE)</f>
        <v>-9800.9672728956812</v>
      </c>
      <c r="F50" s="4" t="s">
        <v>70</v>
      </c>
      <c r="G50" s="16" t="str">
        <f t="shared" si="10"/>
        <v>28126.340</v>
      </c>
      <c r="H50" s="47">
        <f t="shared" si="11"/>
        <v>-9801</v>
      </c>
      <c r="I50" s="56" t="s">
        <v>109</v>
      </c>
      <c r="J50" s="57" t="s">
        <v>110</v>
      </c>
      <c r="K50" s="56">
        <v>-9801</v>
      </c>
      <c r="L50" s="56" t="s">
        <v>111</v>
      </c>
      <c r="M50" s="57" t="s">
        <v>76</v>
      </c>
      <c r="N50" s="57"/>
      <c r="O50" s="58" t="s">
        <v>77</v>
      </c>
      <c r="P50" s="59" t="s">
        <v>78</v>
      </c>
    </row>
    <row r="51" spans="1:16" ht="12.75" customHeight="1" thickBot="1" x14ac:dyDescent="0.25">
      <c r="A51" s="47" t="str">
        <f t="shared" si="6"/>
        <v>IBVS 438 </v>
      </c>
      <c r="B51" s="4" t="str">
        <f t="shared" si="7"/>
        <v>I</v>
      </c>
      <c r="C51" s="47">
        <f t="shared" si="8"/>
        <v>28752.518</v>
      </c>
      <c r="D51" s="16" t="str">
        <f t="shared" si="9"/>
        <v>vis</v>
      </c>
      <c r="E51" s="55">
        <f>VLOOKUP(C51,Active!C$21:E$973,3,FALSE)</f>
        <v>-9300.9796492617734</v>
      </c>
      <c r="F51" s="4" t="s">
        <v>70</v>
      </c>
      <c r="G51" s="16" t="str">
        <f t="shared" si="10"/>
        <v>28752.518</v>
      </c>
      <c r="H51" s="47">
        <f t="shared" si="11"/>
        <v>-9301</v>
      </c>
      <c r="I51" s="56" t="s">
        <v>112</v>
      </c>
      <c r="J51" s="57" t="s">
        <v>113</v>
      </c>
      <c r="K51" s="56">
        <v>-9301</v>
      </c>
      <c r="L51" s="56" t="s">
        <v>114</v>
      </c>
      <c r="M51" s="57" t="s">
        <v>76</v>
      </c>
      <c r="N51" s="57"/>
      <c r="O51" s="58" t="s">
        <v>77</v>
      </c>
      <c r="P51" s="59" t="s">
        <v>78</v>
      </c>
    </row>
    <row r="52" spans="1:16" ht="12.75" customHeight="1" thickBot="1" x14ac:dyDescent="0.25">
      <c r="A52" s="47" t="str">
        <f t="shared" si="6"/>
        <v>IBVS 438 </v>
      </c>
      <c r="B52" s="4" t="str">
        <f t="shared" si="7"/>
        <v>I</v>
      </c>
      <c r="C52" s="47">
        <f t="shared" si="8"/>
        <v>29193.298999999999</v>
      </c>
      <c r="D52" s="16" t="str">
        <f t="shared" si="9"/>
        <v>vis</v>
      </c>
      <c r="E52" s="55">
        <f>VLOOKUP(C52,Active!C$21:E$973,3,FALSE)</f>
        <v>-8949.0269381588951</v>
      </c>
      <c r="F52" s="4" t="s">
        <v>70</v>
      </c>
      <c r="G52" s="16" t="str">
        <f t="shared" si="10"/>
        <v>29193.299</v>
      </c>
      <c r="H52" s="47">
        <f t="shared" si="11"/>
        <v>-8949</v>
      </c>
      <c r="I52" s="56" t="s">
        <v>115</v>
      </c>
      <c r="J52" s="57" t="s">
        <v>116</v>
      </c>
      <c r="K52" s="56">
        <v>-8949</v>
      </c>
      <c r="L52" s="56" t="s">
        <v>90</v>
      </c>
      <c r="M52" s="57" t="s">
        <v>76</v>
      </c>
      <c r="N52" s="57"/>
      <c r="O52" s="58" t="s">
        <v>77</v>
      </c>
      <c r="P52" s="59" t="s">
        <v>78</v>
      </c>
    </row>
    <row r="53" spans="1:16" ht="12.75" customHeight="1" thickBot="1" x14ac:dyDescent="0.25">
      <c r="A53" s="47" t="str">
        <f t="shared" si="6"/>
        <v> VSSC 58 </v>
      </c>
      <c r="B53" s="4" t="str">
        <f t="shared" si="7"/>
        <v>I</v>
      </c>
      <c r="C53" s="47">
        <f t="shared" si="8"/>
        <v>43772.355000000003</v>
      </c>
      <c r="D53" s="16" t="str">
        <f t="shared" si="9"/>
        <v>vis</v>
      </c>
      <c r="E53" s="55">
        <f>VLOOKUP(C53,Active!C$21:E$973,3,FALSE)</f>
        <v>2691.9881793726704</v>
      </c>
      <c r="F53" s="4" t="s">
        <v>70</v>
      </c>
      <c r="G53" s="16" t="str">
        <f t="shared" si="10"/>
        <v>43772.355</v>
      </c>
      <c r="H53" s="47">
        <f t="shared" si="11"/>
        <v>2692</v>
      </c>
      <c r="I53" s="56" t="s">
        <v>136</v>
      </c>
      <c r="J53" s="57" t="s">
        <v>137</v>
      </c>
      <c r="K53" s="56">
        <v>2692</v>
      </c>
      <c r="L53" s="56" t="s">
        <v>138</v>
      </c>
      <c r="M53" s="57" t="s">
        <v>133</v>
      </c>
      <c r="N53" s="57"/>
      <c r="O53" s="58" t="s">
        <v>139</v>
      </c>
      <c r="P53" s="58" t="s">
        <v>140</v>
      </c>
    </row>
    <row r="54" spans="1:16" ht="12.75" customHeight="1" thickBot="1" x14ac:dyDescent="0.25">
      <c r="A54" s="47" t="str">
        <f t="shared" si="6"/>
        <v> VSSC 58 </v>
      </c>
      <c r="B54" s="4" t="str">
        <f t="shared" si="7"/>
        <v>I</v>
      </c>
      <c r="C54" s="47">
        <f t="shared" si="8"/>
        <v>43777.374000000003</v>
      </c>
      <c r="D54" s="16" t="str">
        <f t="shared" si="9"/>
        <v>vis</v>
      </c>
      <c r="E54" s="55">
        <f>VLOOKUP(C54,Active!C$21:E$973,3,FALSE)</f>
        <v>2695.9957265605603</v>
      </c>
      <c r="F54" s="4" t="s">
        <v>70</v>
      </c>
      <c r="G54" s="16" t="str">
        <f t="shared" si="10"/>
        <v>43777.374</v>
      </c>
      <c r="H54" s="47">
        <f t="shared" si="11"/>
        <v>2696</v>
      </c>
      <c r="I54" s="56" t="s">
        <v>141</v>
      </c>
      <c r="J54" s="57" t="s">
        <v>142</v>
      </c>
      <c r="K54" s="56">
        <v>2696</v>
      </c>
      <c r="L54" s="56" t="s">
        <v>143</v>
      </c>
      <c r="M54" s="57" t="s">
        <v>133</v>
      </c>
      <c r="N54" s="57"/>
      <c r="O54" s="58" t="s">
        <v>139</v>
      </c>
      <c r="P54" s="58" t="s">
        <v>140</v>
      </c>
    </row>
    <row r="55" spans="1:16" ht="12.75" customHeight="1" thickBot="1" x14ac:dyDescent="0.25">
      <c r="A55" s="47" t="str">
        <f t="shared" si="6"/>
        <v>BAVM 50 </v>
      </c>
      <c r="B55" s="4" t="str">
        <f t="shared" si="7"/>
        <v>II</v>
      </c>
      <c r="C55" s="47">
        <f t="shared" si="8"/>
        <v>46320.368999999999</v>
      </c>
      <c r="D55" s="16" t="str">
        <f t="shared" si="9"/>
        <v>vis</v>
      </c>
      <c r="E55" s="55">
        <f>VLOOKUP(C55,Active!C$21:E$973,3,FALSE)</f>
        <v>4726.5142483912687</v>
      </c>
      <c r="F55" s="4" t="s">
        <v>70</v>
      </c>
      <c r="G55" s="16" t="str">
        <f t="shared" si="10"/>
        <v>46320.369</v>
      </c>
      <c r="H55" s="47">
        <f t="shared" si="11"/>
        <v>4726.5</v>
      </c>
      <c r="I55" s="56" t="s">
        <v>144</v>
      </c>
      <c r="J55" s="57" t="s">
        <v>145</v>
      </c>
      <c r="K55" s="56">
        <v>4726.5</v>
      </c>
      <c r="L55" s="56" t="s">
        <v>146</v>
      </c>
      <c r="M55" s="57" t="s">
        <v>72</v>
      </c>
      <c r="N55" s="57"/>
      <c r="O55" s="58" t="s">
        <v>147</v>
      </c>
      <c r="P55" s="59" t="s">
        <v>148</v>
      </c>
    </row>
    <row r="56" spans="1:16" ht="12.75" customHeight="1" thickBot="1" x14ac:dyDescent="0.25">
      <c r="A56" s="47" t="str">
        <f t="shared" si="6"/>
        <v> VSSC 67.9 </v>
      </c>
      <c r="B56" s="4" t="str">
        <f t="shared" si="7"/>
        <v>I</v>
      </c>
      <c r="C56" s="47">
        <f t="shared" si="8"/>
        <v>46362.2961</v>
      </c>
      <c r="D56" s="16" t="str">
        <f t="shared" si="9"/>
        <v>vis</v>
      </c>
      <c r="E56" s="55">
        <f>VLOOKUP(C56,Active!C$21:E$973,3,FALSE)</f>
        <v>4759.9919992781761</v>
      </c>
      <c r="F56" s="4" t="s">
        <v>70</v>
      </c>
      <c r="G56" s="16" t="str">
        <f t="shared" si="10"/>
        <v>46362.2961</v>
      </c>
      <c r="H56" s="47">
        <f t="shared" si="11"/>
        <v>4760</v>
      </c>
      <c r="I56" s="56" t="s">
        <v>149</v>
      </c>
      <c r="J56" s="57" t="s">
        <v>150</v>
      </c>
      <c r="K56" s="56">
        <v>4760</v>
      </c>
      <c r="L56" s="56" t="s">
        <v>151</v>
      </c>
      <c r="M56" s="57" t="s">
        <v>120</v>
      </c>
      <c r="N56" s="57" t="s">
        <v>121</v>
      </c>
      <c r="O56" s="58" t="s">
        <v>152</v>
      </c>
      <c r="P56" s="58" t="s">
        <v>153</v>
      </c>
    </row>
    <row r="57" spans="1:16" ht="12.75" customHeight="1" thickBot="1" x14ac:dyDescent="0.25">
      <c r="A57" s="47" t="str">
        <f t="shared" si="6"/>
        <v> VSSC 67.9 </v>
      </c>
      <c r="B57" s="4" t="str">
        <f t="shared" si="7"/>
        <v>II</v>
      </c>
      <c r="C57" s="47">
        <f t="shared" si="8"/>
        <v>46385.476900000001</v>
      </c>
      <c r="D57" s="16" t="str">
        <f t="shared" si="9"/>
        <v>vis</v>
      </c>
      <c r="E57" s="55">
        <f>VLOOKUP(C57,Active!C$21:E$973,3,FALSE)</f>
        <v>4778.5012939291119</v>
      </c>
      <c r="F57" s="4" t="s">
        <v>70</v>
      </c>
      <c r="G57" s="16" t="str">
        <f t="shared" si="10"/>
        <v>46385.4769</v>
      </c>
      <c r="H57" s="47">
        <f t="shared" si="11"/>
        <v>4778.5</v>
      </c>
      <c r="I57" s="56" t="s">
        <v>154</v>
      </c>
      <c r="J57" s="57" t="s">
        <v>155</v>
      </c>
      <c r="K57" s="56">
        <v>4778.5</v>
      </c>
      <c r="L57" s="56" t="s">
        <v>156</v>
      </c>
      <c r="M57" s="57" t="s">
        <v>120</v>
      </c>
      <c r="N57" s="57" t="s">
        <v>121</v>
      </c>
      <c r="O57" s="58" t="s">
        <v>152</v>
      </c>
      <c r="P57" s="58" t="s">
        <v>153</v>
      </c>
    </row>
    <row r="58" spans="1:16" ht="12.75" customHeight="1" thickBot="1" x14ac:dyDescent="0.25">
      <c r="A58" s="47" t="str">
        <f t="shared" si="6"/>
        <v> VSSC 72.26 </v>
      </c>
      <c r="B58" s="4" t="str">
        <f t="shared" si="7"/>
        <v>II</v>
      </c>
      <c r="C58" s="47">
        <f t="shared" si="8"/>
        <v>47447.503499999999</v>
      </c>
      <c r="D58" s="16" t="str">
        <f t="shared" si="9"/>
        <v>vis</v>
      </c>
      <c r="E58" s="55">
        <f>VLOOKUP(C58,Active!C$21:E$973,3,FALSE)</f>
        <v>5626.5032294330713</v>
      </c>
      <c r="F58" s="4" t="s">
        <v>70</v>
      </c>
      <c r="G58" s="16" t="str">
        <f t="shared" si="10"/>
        <v>47447.5035</v>
      </c>
      <c r="H58" s="47">
        <f t="shared" si="11"/>
        <v>5626.5</v>
      </c>
      <c r="I58" s="56" t="s">
        <v>196</v>
      </c>
      <c r="J58" s="57" t="s">
        <v>197</v>
      </c>
      <c r="K58" s="56">
        <v>5626.5</v>
      </c>
      <c r="L58" s="56" t="s">
        <v>173</v>
      </c>
      <c r="M58" s="57" t="s">
        <v>120</v>
      </c>
      <c r="N58" s="57" t="s">
        <v>121</v>
      </c>
      <c r="O58" s="58" t="s">
        <v>152</v>
      </c>
      <c r="P58" s="58" t="s">
        <v>198</v>
      </c>
    </row>
    <row r="59" spans="1:16" ht="12.75" customHeight="1" thickBot="1" x14ac:dyDescent="0.25">
      <c r="A59" s="47" t="str">
        <f t="shared" si="6"/>
        <v> VSSC 73 </v>
      </c>
      <c r="B59" s="4" t="str">
        <f t="shared" si="7"/>
        <v>II</v>
      </c>
      <c r="C59" s="47">
        <f t="shared" si="8"/>
        <v>47720.524100000002</v>
      </c>
      <c r="D59" s="16" t="str">
        <f t="shared" si="9"/>
        <v>vis</v>
      </c>
      <c r="E59" s="55">
        <f>VLOOKUP(C59,Active!C$21:E$973,3,FALSE)</f>
        <v>5844.5034162762786</v>
      </c>
      <c r="F59" s="4" t="s">
        <v>70</v>
      </c>
      <c r="G59" s="16" t="str">
        <f t="shared" si="10"/>
        <v>47720.5241</v>
      </c>
      <c r="H59" s="47">
        <f t="shared" si="11"/>
        <v>5844.5</v>
      </c>
      <c r="I59" s="56" t="s">
        <v>199</v>
      </c>
      <c r="J59" s="57" t="s">
        <v>200</v>
      </c>
      <c r="K59" s="56">
        <v>5844.5</v>
      </c>
      <c r="L59" s="56" t="s">
        <v>176</v>
      </c>
      <c r="M59" s="57" t="s">
        <v>120</v>
      </c>
      <c r="N59" s="57" t="s">
        <v>121</v>
      </c>
      <c r="O59" s="58" t="s">
        <v>152</v>
      </c>
      <c r="P59" s="58" t="s">
        <v>201</v>
      </c>
    </row>
    <row r="60" spans="1:16" ht="12.75" customHeight="1" thickBot="1" x14ac:dyDescent="0.25">
      <c r="A60" s="47" t="str">
        <f t="shared" si="6"/>
        <v> VSSC 73 </v>
      </c>
      <c r="B60" s="4" t="str">
        <f t="shared" si="7"/>
        <v>I</v>
      </c>
      <c r="C60" s="47">
        <f t="shared" si="8"/>
        <v>47757.463199999998</v>
      </c>
      <c r="D60" s="16" t="str">
        <f t="shared" si="9"/>
        <v>vis</v>
      </c>
      <c r="E60" s="55">
        <f>VLOOKUP(C60,Active!C$21:E$973,3,FALSE)</f>
        <v>5873.9983727074741</v>
      </c>
      <c r="F60" s="4" t="s">
        <v>70</v>
      </c>
      <c r="G60" s="16" t="str">
        <f t="shared" si="10"/>
        <v>47757.4632</v>
      </c>
      <c r="H60" s="47">
        <f t="shared" si="11"/>
        <v>5874</v>
      </c>
      <c r="I60" s="56" t="s">
        <v>202</v>
      </c>
      <c r="J60" s="57" t="s">
        <v>203</v>
      </c>
      <c r="K60" s="56">
        <v>5874</v>
      </c>
      <c r="L60" s="56" t="s">
        <v>204</v>
      </c>
      <c r="M60" s="57" t="s">
        <v>120</v>
      </c>
      <c r="N60" s="57" t="s">
        <v>121</v>
      </c>
      <c r="O60" s="58" t="s">
        <v>152</v>
      </c>
      <c r="P60" s="58" t="s">
        <v>201</v>
      </c>
    </row>
    <row r="61" spans="1:16" ht="12.75" customHeight="1" thickBot="1" x14ac:dyDescent="0.25">
      <c r="A61" s="47" t="str">
        <f t="shared" si="6"/>
        <v> JBAA 107.321 </v>
      </c>
      <c r="B61" s="4" t="str">
        <f t="shared" si="7"/>
        <v>I</v>
      </c>
      <c r="C61" s="47">
        <f t="shared" si="8"/>
        <v>48938.472999999998</v>
      </c>
      <c r="D61" s="16" t="str">
        <f t="shared" si="9"/>
        <v>vis</v>
      </c>
      <c r="E61" s="55">
        <f>VLOOKUP(C61,Active!C$21:E$973,3,FALSE)</f>
        <v>6817.0054463995521</v>
      </c>
      <c r="F61" s="4" t="s">
        <v>70</v>
      </c>
      <c r="G61" s="16" t="str">
        <f t="shared" si="10"/>
        <v>48938.4730</v>
      </c>
      <c r="H61" s="47">
        <f t="shared" si="11"/>
        <v>6817</v>
      </c>
      <c r="I61" s="56" t="s">
        <v>213</v>
      </c>
      <c r="J61" s="57" t="s">
        <v>214</v>
      </c>
      <c r="K61" s="56">
        <v>6817</v>
      </c>
      <c r="L61" s="56" t="s">
        <v>215</v>
      </c>
      <c r="M61" s="57" t="s">
        <v>120</v>
      </c>
      <c r="N61" s="57" t="s">
        <v>121</v>
      </c>
      <c r="O61" s="58" t="s">
        <v>216</v>
      </c>
      <c r="P61" s="58" t="s">
        <v>217</v>
      </c>
    </row>
    <row r="62" spans="1:16" ht="12.75" customHeight="1" thickBot="1" x14ac:dyDescent="0.25">
      <c r="A62" s="47" t="str">
        <f t="shared" si="6"/>
        <v>BAVM 214 </v>
      </c>
      <c r="B62" s="4" t="str">
        <f t="shared" si="7"/>
        <v>I</v>
      </c>
      <c r="C62" s="47">
        <f t="shared" si="8"/>
        <v>55374.490899999997</v>
      </c>
      <c r="D62" s="16" t="str">
        <f t="shared" si="9"/>
        <v>vis</v>
      </c>
      <c r="E62" s="55">
        <f>VLOOKUP(C62,Active!C$21:E$973,3,FALSE)</f>
        <v>11956.006330311633</v>
      </c>
      <c r="F62" s="4" t="s">
        <v>70</v>
      </c>
      <c r="G62" s="16" t="str">
        <f t="shared" si="10"/>
        <v>55374.4909</v>
      </c>
      <c r="H62" s="47">
        <f t="shared" si="11"/>
        <v>11956</v>
      </c>
      <c r="I62" s="56" t="s">
        <v>231</v>
      </c>
      <c r="J62" s="57" t="s">
        <v>232</v>
      </c>
      <c r="K62" s="56">
        <v>11956</v>
      </c>
      <c r="L62" s="56" t="s">
        <v>233</v>
      </c>
      <c r="M62" s="57" t="s">
        <v>221</v>
      </c>
      <c r="N62" s="57" t="s">
        <v>222</v>
      </c>
      <c r="O62" s="58" t="s">
        <v>234</v>
      </c>
      <c r="P62" s="59" t="s">
        <v>235</v>
      </c>
    </row>
    <row r="63" spans="1:16" ht="12.75" customHeight="1" thickBot="1" x14ac:dyDescent="0.25">
      <c r="A63" s="47" t="str">
        <f t="shared" si="6"/>
        <v> JAAVSO 43-1 </v>
      </c>
      <c r="B63" s="4" t="str">
        <f t="shared" si="7"/>
        <v>I</v>
      </c>
      <c r="C63" s="47">
        <f t="shared" si="8"/>
        <v>57002.598400000003</v>
      </c>
      <c r="D63" s="16" t="str">
        <f t="shared" si="9"/>
        <v>vis</v>
      </c>
      <c r="E63" s="55">
        <f>VLOOKUP(C63,Active!C$21:E$973,3,FALSE)</f>
        <v>13256.009843602656</v>
      </c>
      <c r="F63" s="4" t="s">
        <v>70</v>
      </c>
      <c r="G63" s="16" t="str">
        <f t="shared" si="10"/>
        <v>57002.5984</v>
      </c>
      <c r="H63" s="47">
        <f t="shared" si="11"/>
        <v>13256</v>
      </c>
      <c r="I63" s="56" t="s">
        <v>271</v>
      </c>
      <c r="J63" s="57" t="s">
        <v>272</v>
      </c>
      <c r="K63" s="56">
        <v>13256</v>
      </c>
      <c r="L63" s="56" t="s">
        <v>273</v>
      </c>
      <c r="M63" s="57" t="s">
        <v>221</v>
      </c>
      <c r="N63" s="57" t="s">
        <v>70</v>
      </c>
      <c r="O63" s="58" t="s">
        <v>274</v>
      </c>
      <c r="P63" s="58" t="s">
        <v>275</v>
      </c>
    </row>
    <row r="64" spans="1:16" x14ac:dyDescent="0.2">
      <c r="B64" s="4"/>
      <c r="F64" s="4"/>
    </row>
    <row r="65" spans="2:6" x14ac:dyDescent="0.2">
      <c r="B65" s="4"/>
      <c r="F65" s="4"/>
    </row>
    <row r="66" spans="2:6" x14ac:dyDescent="0.2">
      <c r="B66" s="4"/>
      <c r="F66" s="4"/>
    </row>
    <row r="67" spans="2:6" x14ac:dyDescent="0.2">
      <c r="B67" s="4"/>
      <c r="F67" s="4"/>
    </row>
    <row r="68" spans="2:6" x14ac:dyDescent="0.2">
      <c r="B68" s="4"/>
      <c r="F68" s="4"/>
    </row>
    <row r="69" spans="2:6" x14ac:dyDescent="0.2">
      <c r="B69" s="4"/>
      <c r="F69" s="4"/>
    </row>
    <row r="70" spans="2:6" x14ac:dyDescent="0.2">
      <c r="B70" s="4"/>
      <c r="F70" s="4"/>
    </row>
    <row r="71" spans="2:6" x14ac:dyDescent="0.2">
      <c r="B71" s="4"/>
      <c r="F71" s="4"/>
    </row>
    <row r="72" spans="2:6" x14ac:dyDescent="0.2">
      <c r="B72" s="4"/>
      <c r="F72" s="4"/>
    </row>
    <row r="73" spans="2:6" x14ac:dyDescent="0.2">
      <c r="B73" s="4"/>
      <c r="F73" s="4"/>
    </row>
    <row r="74" spans="2:6" x14ac:dyDescent="0.2">
      <c r="B74" s="4"/>
      <c r="F74" s="4"/>
    </row>
    <row r="75" spans="2:6" x14ac:dyDescent="0.2">
      <c r="B75" s="4"/>
      <c r="F75" s="4"/>
    </row>
    <row r="76" spans="2:6" x14ac:dyDescent="0.2">
      <c r="B76" s="4"/>
      <c r="F76" s="4"/>
    </row>
    <row r="77" spans="2:6" x14ac:dyDescent="0.2">
      <c r="B77" s="4"/>
      <c r="F77" s="4"/>
    </row>
    <row r="78" spans="2:6" x14ac:dyDescent="0.2">
      <c r="B78" s="4"/>
      <c r="F78" s="4"/>
    </row>
    <row r="79" spans="2:6" x14ac:dyDescent="0.2">
      <c r="B79" s="4"/>
      <c r="F79" s="4"/>
    </row>
    <row r="80" spans="2:6" x14ac:dyDescent="0.2">
      <c r="B80" s="4"/>
      <c r="F80" s="4"/>
    </row>
    <row r="81" spans="2:6" x14ac:dyDescent="0.2">
      <c r="B81" s="4"/>
      <c r="F81" s="4"/>
    </row>
    <row r="82" spans="2:6" x14ac:dyDescent="0.2">
      <c r="B82" s="4"/>
      <c r="F82" s="4"/>
    </row>
    <row r="83" spans="2:6" x14ac:dyDescent="0.2">
      <c r="B83" s="4"/>
      <c r="F83" s="4"/>
    </row>
    <row r="84" spans="2:6" x14ac:dyDescent="0.2">
      <c r="B84" s="4"/>
      <c r="F84" s="4"/>
    </row>
    <row r="85" spans="2:6" x14ac:dyDescent="0.2">
      <c r="B85" s="4"/>
      <c r="F85" s="4"/>
    </row>
    <row r="86" spans="2:6" x14ac:dyDescent="0.2">
      <c r="B86" s="4"/>
      <c r="F86" s="4"/>
    </row>
    <row r="87" spans="2:6" x14ac:dyDescent="0.2">
      <c r="B87" s="4"/>
      <c r="F87" s="4"/>
    </row>
    <row r="88" spans="2:6" x14ac:dyDescent="0.2">
      <c r="B88" s="4"/>
      <c r="F88" s="4"/>
    </row>
    <row r="89" spans="2:6" x14ac:dyDescent="0.2">
      <c r="B89" s="4"/>
      <c r="F89" s="4"/>
    </row>
    <row r="90" spans="2:6" x14ac:dyDescent="0.2">
      <c r="B90" s="4"/>
      <c r="F90" s="4"/>
    </row>
    <row r="91" spans="2:6" x14ac:dyDescent="0.2">
      <c r="B91" s="4"/>
      <c r="F91" s="4"/>
    </row>
    <row r="92" spans="2:6" x14ac:dyDescent="0.2">
      <c r="B92" s="4"/>
      <c r="F92" s="4"/>
    </row>
    <row r="93" spans="2:6" x14ac:dyDescent="0.2">
      <c r="B93" s="4"/>
      <c r="F93" s="4"/>
    </row>
    <row r="94" spans="2:6" x14ac:dyDescent="0.2">
      <c r="B94" s="4"/>
      <c r="F94" s="4"/>
    </row>
    <row r="95" spans="2:6" x14ac:dyDescent="0.2">
      <c r="B95" s="4"/>
      <c r="F95" s="4"/>
    </row>
    <row r="96" spans="2:6" x14ac:dyDescent="0.2">
      <c r="B96" s="4"/>
      <c r="F96" s="4"/>
    </row>
    <row r="97" spans="2:6" x14ac:dyDescent="0.2">
      <c r="B97" s="4"/>
      <c r="F97" s="4"/>
    </row>
    <row r="98" spans="2:6" x14ac:dyDescent="0.2">
      <c r="B98" s="4"/>
      <c r="F98" s="4"/>
    </row>
    <row r="99" spans="2:6" x14ac:dyDescent="0.2">
      <c r="B99" s="4"/>
      <c r="F99" s="4"/>
    </row>
    <row r="100" spans="2:6" x14ac:dyDescent="0.2">
      <c r="B100" s="4"/>
      <c r="F100" s="4"/>
    </row>
    <row r="101" spans="2:6" x14ac:dyDescent="0.2">
      <c r="B101" s="4"/>
      <c r="F101" s="4"/>
    </row>
    <row r="102" spans="2:6" x14ac:dyDescent="0.2">
      <c r="B102" s="4"/>
      <c r="F102" s="4"/>
    </row>
    <row r="103" spans="2:6" x14ac:dyDescent="0.2">
      <c r="B103" s="4"/>
      <c r="F103" s="4"/>
    </row>
    <row r="104" spans="2:6" x14ac:dyDescent="0.2">
      <c r="B104" s="4"/>
      <c r="F104" s="4"/>
    </row>
    <row r="105" spans="2:6" x14ac:dyDescent="0.2">
      <c r="B105" s="4"/>
      <c r="F105" s="4"/>
    </row>
    <row r="106" spans="2:6" x14ac:dyDescent="0.2">
      <c r="B106" s="4"/>
      <c r="F106" s="4"/>
    </row>
    <row r="107" spans="2:6" x14ac:dyDescent="0.2">
      <c r="B107" s="4"/>
      <c r="F107" s="4"/>
    </row>
    <row r="108" spans="2:6" x14ac:dyDescent="0.2">
      <c r="B108" s="4"/>
      <c r="F108" s="4"/>
    </row>
    <row r="109" spans="2:6" x14ac:dyDescent="0.2">
      <c r="B109" s="4"/>
      <c r="F109" s="4"/>
    </row>
    <row r="110" spans="2:6" x14ac:dyDescent="0.2">
      <c r="B110" s="4"/>
      <c r="F110" s="4"/>
    </row>
    <row r="111" spans="2:6" x14ac:dyDescent="0.2">
      <c r="B111" s="4"/>
      <c r="F111" s="4"/>
    </row>
    <row r="112" spans="2:6" x14ac:dyDescent="0.2">
      <c r="B112" s="4"/>
      <c r="F112" s="4"/>
    </row>
    <row r="113" spans="2:6" x14ac:dyDescent="0.2">
      <c r="B113" s="4"/>
      <c r="F113" s="4"/>
    </row>
    <row r="114" spans="2:6" x14ac:dyDescent="0.2">
      <c r="B114" s="4"/>
      <c r="F114" s="4"/>
    </row>
    <row r="115" spans="2:6" x14ac:dyDescent="0.2">
      <c r="B115" s="4"/>
      <c r="F115" s="4"/>
    </row>
    <row r="116" spans="2:6" x14ac:dyDescent="0.2">
      <c r="B116" s="4"/>
      <c r="F116" s="4"/>
    </row>
    <row r="117" spans="2:6" x14ac:dyDescent="0.2">
      <c r="B117" s="4"/>
      <c r="F117" s="4"/>
    </row>
    <row r="118" spans="2:6" x14ac:dyDescent="0.2">
      <c r="B118" s="4"/>
      <c r="F118" s="4"/>
    </row>
    <row r="119" spans="2:6" x14ac:dyDescent="0.2">
      <c r="B119" s="4"/>
      <c r="F119" s="4"/>
    </row>
    <row r="120" spans="2:6" x14ac:dyDescent="0.2">
      <c r="B120" s="4"/>
      <c r="F120" s="4"/>
    </row>
    <row r="121" spans="2:6" x14ac:dyDescent="0.2">
      <c r="B121" s="4"/>
      <c r="F121" s="4"/>
    </row>
    <row r="122" spans="2:6" x14ac:dyDescent="0.2">
      <c r="B122" s="4"/>
      <c r="F122" s="4"/>
    </row>
    <row r="123" spans="2:6" x14ac:dyDescent="0.2">
      <c r="B123" s="4"/>
      <c r="F123" s="4"/>
    </row>
    <row r="124" spans="2:6" x14ac:dyDescent="0.2">
      <c r="B124" s="4"/>
      <c r="F124" s="4"/>
    </row>
    <row r="125" spans="2:6" x14ac:dyDescent="0.2">
      <c r="B125" s="4"/>
      <c r="F125" s="4"/>
    </row>
    <row r="126" spans="2:6" x14ac:dyDescent="0.2">
      <c r="B126" s="4"/>
      <c r="F126" s="4"/>
    </row>
    <row r="127" spans="2:6" x14ac:dyDescent="0.2">
      <c r="B127" s="4"/>
      <c r="F127" s="4"/>
    </row>
    <row r="128" spans="2:6" x14ac:dyDescent="0.2">
      <c r="B128" s="4"/>
      <c r="F128" s="4"/>
    </row>
    <row r="129" spans="2:6" x14ac:dyDescent="0.2">
      <c r="B129" s="4"/>
      <c r="F129" s="4"/>
    </row>
    <row r="130" spans="2:6" x14ac:dyDescent="0.2">
      <c r="B130" s="4"/>
      <c r="F130" s="4"/>
    </row>
    <row r="131" spans="2:6" x14ac:dyDescent="0.2">
      <c r="B131" s="4"/>
      <c r="F131" s="4"/>
    </row>
    <row r="132" spans="2:6" x14ac:dyDescent="0.2">
      <c r="B132" s="4"/>
      <c r="F132" s="4"/>
    </row>
    <row r="133" spans="2:6" x14ac:dyDescent="0.2">
      <c r="B133" s="4"/>
      <c r="F133" s="4"/>
    </row>
    <row r="134" spans="2:6" x14ac:dyDescent="0.2">
      <c r="B134" s="4"/>
      <c r="F134" s="4"/>
    </row>
    <row r="135" spans="2:6" x14ac:dyDescent="0.2">
      <c r="B135" s="4"/>
      <c r="F135" s="4"/>
    </row>
    <row r="136" spans="2:6" x14ac:dyDescent="0.2">
      <c r="B136" s="4"/>
      <c r="F136" s="4"/>
    </row>
    <row r="137" spans="2:6" x14ac:dyDescent="0.2">
      <c r="B137" s="4"/>
      <c r="F137" s="4"/>
    </row>
    <row r="138" spans="2:6" x14ac:dyDescent="0.2">
      <c r="B138" s="4"/>
      <c r="F138" s="4"/>
    </row>
    <row r="139" spans="2:6" x14ac:dyDescent="0.2">
      <c r="B139" s="4"/>
      <c r="F139" s="4"/>
    </row>
    <row r="140" spans="2:6" x14ac:dyDescent="0.2">
      <c r="B140" s="4"/>
      <c r="F140" s="4"/>
    </row>
    <row r="141" spans="2:6" x14ac:dyDescent="0.2">
      <c r="B141" s="4"/>
      <c r="F141" s="4"/>
    </row>
    <row r="142" spans="2:6" x14ac:dyDescent="0.2">
      <c r="B142" s="4"/>
      <c r="F142" s="4"/>
    </row>
    <row r="143" spans="2:6" x14ac:dyDescent="0.2">
      <c r="B143" s="4"/>
      <c r="F143" s="4"/>
    </row>
    <row r="144" spans="2:6" x14ac:dyDescent="0.2">
      <c r="B144" s="4"/>
      <c r="F144" s="4"/>
    </row>
    <row r="145" spans="2:6" x14ac:dyDescent="0.2">
      <c r="B145" s="4"/>
      <c r="F145" s="4"/>
    </row>
    <row r="146" spans="2:6" x14ac:dyDescent="0.2">
      <c r="B146" s="4"/>
      <c r="F146" s="4"/>
    </row>
    <row r="147" spans="2:6" x14ac:dyDescent="0.2">
      <c r="B147" s="4"/>
      <c r="F147" s="4"/>
    </row>
    <row r="148" spans="2:6" x14ac:dyDescent="0.2">
      <c r="B148" s="4"/>
      <c r="F148" s="4"/>
    </row>
    <row r="149" spans="2:6" x14ac:dyDescent="0.2">
      <c r="B149" s="4"/>
      <c r="F149" s="4"/>
    </row>
    <row r="150" spans="2:6" x14ac:dyDescent="0.2">
      <c r="B150" s="4"/>
      <c r="F150" s="4"/>
    </row>
    <row r="151" spans="2:6" x14ac:dyDescent="0.2">
      <c r="B151" s="4"/>
      <c r="F151" s="4"/>
    </row>
    <row r="152" spans="2:6" x14ac:dyDescent="0.2">
      <c r="B152" s="4"/>
      <c r="F152" s="4"/>
    </row>
    <row r="153" spans="2:6" x14ac:dyDescent="0.2">
      <c r="B153" s="4"/>
      <c r="F153" s="4"/>
    </row>
    <row r="154" spans="2:6" x14ac:dyDescent="0.2">
      <c r="B154" s="4"/>
      <c r="F154" s="4"/>
    </row>
    <row r="155" spans="2:6" x14ac:dyDescent="0.2">
      <c r="B155" s="4"/>
      <c r="F155" s="4"/>
    </row>
    <row r="156" spans="2:6" x14ac:dyDescent="0.2">
      <c r="B156" s="4"/>
      <c r="F156" s="4"/>
    </row>
    <row r="157" spans="2:6" x14ac:dyDescent="0.2">
      <c r="B157" s="4"/>
      <c r="F157" s="4"/>
    </row>
    <row r="158" spans="2:6" x14ac:dyDescent="0.2">
      <c r="B158" s="4"/>
      <c r="F158" s="4"/>
    </row>
    <row r="159" spans="2:6" x14ac:dyDescent="0.2">
      <c r="B159" s="4"/>
      <c r="F159" s="4"/>
    </row>
    <row r="160" spans="2:6" x14ac:dyDescent="0.2">
      <c r="B160" s="4"/>
      <c r="F160" s="4"/>
    </row>
    <row r="161" spans="2:6" x14ac:dyDescent="0.2">
      <c r="B161" s="4"/>
      <c r="F161" s="4"/>
    </row>
    <row r="162" spans="2:6" x14ac:dyDescent="0.2">
      <c r="B162" s="4"/>
      <c r="F162" s="4"/>
    </row>
    <row r="163" spans="2:6" x14ac:dyDescent="0.2">
      <c r="B163" s="4"/>
      <c r="F163" s="4"/>
    </row>
    <row r="164" spans="2:6" x14ac:dyDescent="0.2">
      <c r="B164" s="4"/>
      <c r="F164" s="4"/>
    </row>
    <row r="165" spans="2:6" x14ac:dyDescent="0.2">
      <c r="B165" s="4"/>
      <c r="F165" s="4"/>
    </row>
    <row r="166" spans="2:6" x14ac:dyDescent="0.2">
      <c r="B166" s="4"/>
      <c r="F166" s="4"/>
    </row>
    <row r="167" spans="2:6" x14ac:dyDescent="0.2">
      <c r="B167" s="4"/>
      <c r="F167" s="4"/>
    </row>
    <row r="168" spans="2:6" x14ac:dyDescent="0.2">
      <c r="B168" s="4"/>
      <c r="F168" s="4"/>
    </row>
    <row r="169" spans="2:6" x14ac:dyDescent="0.2">
      <c r="B169" s="4"/>
      <c r="F169" s="4"/>
    </row>
    <row r="170" spans="2:6" x14ac:dyDescent="0.2">
      <c r="B170" s="4"/>
      <c r="F170" s="4"/>
    </row>
    <row r="171" spans="2:6" x14ac:dyDescent="0.2">
      <c r="B171" s="4"/>
      <c r="F171" s="4"/>
    </row>
    <row r="172" spans="2:6" x14ac:dyDescent="0.2">
      <c r="B172" s="4"/>
      <c r="F172" s="4"/>
    </row>
    <row r="173" spans="2:6" x14ac:dyDescent="0.2">
      <c r="B173" s="4"/>
      <c r="F173" s="4"/>
    </row>
    <row r="174" spans="2:6" x14ac:dyDescent="0.2">
      <c r="B174" s="4"/>
      <c r="F174" s="4"/>
    </row>
    <row r="175" spans="2:6" x14ac:dyDescent="0.2">
      <c r="B175" s="4"/>
      <c r="F175" s="4"/>
    </row>
    <row r="176" spans="2:6" x14ac:dyDescent="0.2">
      <c r="B176" s="4"/>
      <c r="F176" s="4"/>
    </row>
    <row r="177" spans="2:6" x14ac:dyDescent="0.2">
      <c r="B177" s="4"/>
      <c r="F177" s="4"/>
    </row>
    <row r="178" spans="2:6" x14ac:dyDescent="0.2">
      <c r="B178" s="4"/>
      <c r="F178" s="4"/>
    </row>
    <row r="179" spans="2:6" x14ac:dyDescent="0.2">
      <c r="B179" s="4"/>
      <c r="F179" s="4"/>
    </row>
    <row r="180" spans="2:6" x14ac:dyDescent="0.2">
      <c r="B180" s="4"/>
      <c r="F180" s="4"/>
    </row>
    <row r="181" spans="2:6" x14ac:dyDescent="0.2">
      <c r="B181" s="4"/>
      <c r="F181" s="4"/>
    </row>
    <row r="182" spans="2:6" x14ac:dyDescent="0.2">
      <c r="B182" s="4"/>
      <c r="F182" s="4"/>
    </row>
    <row r="183" spans="2:6" x14ac:dyDescent="0.2">
      <c r="B183" s="4"/>
      <c r="F183" s="4"/>
    </row>
    <row r="184" spans="2:6" x14ac:dyDescent="0.2">
      <c r="B184" s="4"/>
      <c r="F184" s="4"/>
    </row>
    <row r="185" spans="2:6" x14ac:dyDescent="0.2">
      <c r="B185" s="4"/>
      <c r="F185" s="4"/>
    </row>
    <row r="186" spans="2:6" x14ac:dyDescent="0.2">
      <c r="B186" s="4"/>
      <c r="F186" s="4"/>
    </row>
    <row r="187" spans="2:6" x14ac:dyDescent="0.2">
      <c r="B187" s="4"/>
      <c r="F187" s="4"/>
    </row>
    <row r="188" spans="2:6" x14ac:dyDescent="0.2">
      <c r="B188" s="4"/>
      <c r="F188" s="4"/>
    </row>
    <row r="189" spans="2:6" x14ac:dyDescent="0.2">
      <c r="B189" s="4"/>
      <c r="F189" s="4"/>
    </row>
    <row r="190" spans="2:6" x14ac:dyDescent="0.2">
      <c r="B190" s="4"/>
      <c r="F190" s="4"/>
    </row>
    <row r="191" spans="2:6" x14ac:dyDescent="0.2">
      <c r="B191" s="4"/>
      <c r="F191" s="4"/>
    </row>
    <row r="192" spans="2:6" x14ac:dyDescent="0.2">
      <c r="B192" s="4"/>
      <c r="F192" s="4"/>
    </row>
    <row r="193" spans="2:6" x14ac:dyDescent="0.2">
      <c r="B193" s="4"/>
      <c r="F193" s="4"/>
    </row>
    <row r="194" spans="2:6" x14ac:dyDescent="0.2">
      <c r="B194" s="4"/>
      <c r="F194" s="4"/>
    </row>
    <row r="195" spans="2:6" x14ac:dyDescent="0.2">
      <c r="B195" s="4"/>
      <c r="F195" s="4"/>
    </row>
    <row r="196" spans="2:6" x14ac:dyDescent="0.2">
      <c r="B196" s="4"/>
      <c r="F196" s="4"/>
    </row>
    <row r="197" spans="2:6" x14ac:dyDescent="0.2">
      <c r="B197" s="4"/>
      <c r="F197" s="4"/>
    </row>
    <row r="198" spans="2:6" x14ac:dyDescent="0.2">
      <c r="B198" s="4"/>
      <c r="F198" s="4"/>
    </row>
    <row r="199" spans="2:6" x14ac:dyDescent="0.2">
      <c r="B199" s="4"/>
      <c r="F199" s="4"/>
    </row>
    <row r="200" spans="2:6" x14ac:dyDescent="0.2">
      <c r="B200" s="4"/>
      <c r="F200" s="4"/>
    </row>
    <row r="201" spans="2:6" x14ac:dyDescent="0.2">
      <c r="B201" s="4"/>
      <c r="F201" s="4"/>
    </row>
    <row r="202" spans="2:6" x14ac:dyDescent="0.2">
      <c r="B202" s="4"/>
      <c r="F202" s="4"/>
    </row>
    <row r="203" spans="2:6" x14ac:dyDescent="0.2">
      <c r="B203" s="4"/>
      <c r="F203" s="4"/>
    </row>
    <row r="204" spans="2:6" x14ac:dyDescent="0.2">
      <c r="B204" s="4"/>
      <c r="F204" s="4"/>
    </row>
    <row r="205" spans="2:6" x14ac:dyDescent="0.2">
      <c r="B205" s="4"/>
      <c r="F205" s="4"/>
    </row>
    <row r="206" spans="2:6" x14ac:dyDescent="0.2">
      <c r="B206" s="4"/>
      <c r="F206" s="4"/>
    </row>
    <row r="207" spans="2:6" x14ac:dyDescent="0.2">
      <c r="B207" s="4"/>
      <c r="F207" s="4"/>
    </row>
    <row r="208" spans="2:6" x14ac:dyDescent="0.2">
      <c r="B208" s="4"/>
      <c r="F208" s="4"/>
    </row>
    <row r="209" spans="2:6" x14ac:dyDescent="0.2">
      <c r="B209" s="4"/>
      <c r="F209" s="4"/>
    </row>
    <row r="210" spans="2:6" x14ac:dyDescent="0.2">
      <c r="B210" s="4"/>
      <c r="F210" s="4"/>
    </row>
    <row r="211" spans="2:6" x14ac:dyDescent="0.2">
      <c r="B211" s="4"/>
      <c r="F211" s="4"/>
    </row>
    <row r="212" spans="2:6" x14ac:dyDescent="0.2">
      <c r="B212" s="4"/>
      <c r="F212" s="4"/>
    </row>
    <row r="213" spans="2:6" x14ac:dyDescent="0.2">
      <c r="B213" s="4"/>
      <c r="F213" s="4"/>
    </row>
    <row r="214" spans="2:6" x14ac:dyDescent="0.2">
      <c r="B214" s="4"/>
      <c r="F214" s="4"/>
    </row>
    <row r="215" spans="2:6" x14ac:dyDescent="0.2">
      <c r="B215" s="4"/>
      <c r="F215" s="4"/>
    </row>
    <row r="216" spans="2:6" x14ac:dyDescent="0.2">
      <c r="B216" s="4"/>
      <c r="F216" s="4"/>
    </row>
    <row r="217" spans="2:6" x14ac:dyDescent="0.2">
      <c r="B217" s="4"/>
      <c r="F217" s="4"/>
    </row>
    <row r="218" spans="2:6" x14ac:dyDescent="0.2">
      <c r="B218" s="4"/>
      <c r="F218" s="4"/>
    </row>
    <row r="219" spans="2:6" x14ac:dyDescent="0.2">
      <c r="B219" s="4"/>
      <c r="F219" s="4"/>
    </row>
    <row r="220" spans="2:6" x14ac:dyDescent="0.2">
      <c r="B220" s="4"/>
      <c r="F220" s="4"/>
    </row>
    <row r="221" spans="2:6" x14ac:dyDescent="0.2">
      <c r="B221" s="4"/>
      <c r="F221" s="4"/>
    </row>
    <row r="222" spans="2:6" x14ac:dyDescent="0.2">
      <c r="B222" s="4"/>
      <c r="F222" s="4"/>
    </row>
    <row r="223" spans="2:6" x14ac:dyDescent="0.2">
      <c r="B223" s="4"/>
      <c r="F223" s="4"/>
    </row>
    <row r="224" spans="2:6" x14ac:dyDescent="0.2">
      <c r="B224" s="4"/>
      <c r="F224" s="4"/>
    </row>
    <row r="225" spans="2:6" x14ac:dyDescent="0.2">
      <c r="B225" s="4"/>
      <c r="F225" s="4"/>
    </row>
    <row r="226" spans="2:6" x14ac:dyDescent="0.2">
      <c r="B226" s="4"/>
      <c r="F226" s="4"/>
    </row>
    <row r="227" spans="2:6" x14ac:dyDescent="0.2">
      <c r="B227" s="4"/>
      <c r="F227" s="4"/>
    </row>
    <row r="228" spans="2:6" x14ac:dyDescent="0.2">
      <c r="B228" s="4"/>
      <c r="F228" s="4"/>
    </row>
    <row r="229" spans="2:6" x14ac:dyDescent="0.2">
      <c r="B229" s="4"/>
      <c r="F229" s="4"/>
    </row>
    <row r="230" spans="2:6" x14ac:dyDescent="0.2">
      <c r="B230" s="4"/>
      <c r="F230" s="4"/>
    </row>
    <row r="231" spans="2:6" x14ac:dyDescent="0.2">
      <c r="B231" s="4"/>
      <c r="F231" s="4"/>
    </row>
    <row r="232" spans="2:6" x14ac:dyDescent="0.2">
      <c r="B232" s="4"/>
      <c r="F232" s="4"/>
    </row>
    <row r="233" spans="2:6" x14ac:dyDescent="0.2">
      <c r="B233" s="4"/>
      <c r="F233" s="4"/>
    </row>
    <row r="234" spans="2:6" x14ac:dyDescent="0.2">
      <c r="B234" s="4"/>
      <c r="F234" s="4"/>
    </row>
    <row r="235" spans="2:6" x14ac:dyDescent="0.2">
      <c r="B235" s="4"/>
      <c r="F235" s="4"/>
    </row>
    <row r="236" spans="2:6" x14ac:dyDescent="0.2">
      <c r="B236" s="4"/>
      <c r="F236" s="4"/>
    </row>
    <row r="237" spans="2:6" x14ac:dyDescent="0.2">
      <c r="B237" s="4"/>
      <c r="F237" s="4"/>
    </row>
    <row r="238" spans="2:6" x14ac:dyDescent="0.2">
      <c r="B238" s="4"/>
      <c r="F238" s="4"/>
    </row>
    <row r="239" spans="2:6" x14ac:dyDescent="0.2">
      <c r="B239" s="4"/>
      <c r="F239" s="4"/>
    </row>
    <row r="240" spans="2:6" x14ac:dyDescent="0.2">
      <c r="B240" s="4"/>
      <c r="F240" s="4"/>
    </row>
    <row r="241" spans="2:6" x14ac:dyDescent="0.2">
      <c r="B241" s="4"/>
      <c r="F241" s="4"/>
    </row>
    <row r="242" spans="2:6" x14ac:dyDescent="0.2">
      <c r="B242" s="4"/>
      <c r="F242" s="4"/>
    </row>
    <row r="243" spans="2:6" x14ac:dyDescent="0.2">
      <c r="B243" s="4"/>
      <c r="F243" s="4"/>
    </row>
    <row r="244" spans="2:6" x14ac:dyDescent="0.2">
      <c r="B244" s="4"/>
      <c r="F244" s="4"/>
    </row>
    <row r="245" spans="2:6" x14ac:dyDescent="0.2">
      <c r="B245" s="4"/>
      <c r="F245" s="4"/>
    </row>
    <row r="246" spans="2:6" x14ac:dyDescent="0.2">
      <c r="B246" s="4"/>
      <c r="F246" s="4"/>
    </row>
    <row r="247" spans="2:6" x14ac:dyDescent="0.2">
      <c r="B247" s="4"/>
      <c r="F247" s="4"/>
    </row>
    <row r="248" spans="2:6" x14ac:dyDescent="0.2">
      <c r="B248" s="4"/>
      <c r="F248" s="4"/>
    </row>
    <row r="249" spans="2:6" x14ac:dyDescent="0.2">
      <c r="B249" s="4"/>
      <c r="F249" s="4"/>
    </row>
    <row r="250" spans="2:6" x14ac:dyDescent="0.2">
      <c r="B250" s="4"/>
      <c r="F250" s="4"/>
    </row>
    <row r="251" spans="2:6" x14ac:dyDescent="0.2">
      <c r="B251" s="4"/>
      <c r="F251" s="4"/>
    </row>
    <row r="252" spans="2:6" x14ac:dyDescent="0.2">
      <c r="B252" s="4"/>
      <c r="F252" s="4"/>
    </row>
    <row r="253" spans="2:6" x14ac:dyDescent="0.2">
      <c r="B253" s="4"/>
      <c r="F253" s="4"/>
    </row>
    <row r="254" spans="2:6" x14ac:dyDescent="0.2">
      <c r="B254" s="4"/>
      <c r="F254" s="4"/>
    </row>
    <row r="255" spans="2:6" x14ac:dyDescent="0.2">
      <c r="B255" s="4"/>
      <c r="F255" s="4"/>
    </row>
    <row r="256" spans="2:6" x14ac:dyDescent="0.2">
      <c r="B256" s="4"/>
      <c r="F256" s="4"/>
    </row>
    <row r="257" spans="2:6" x14ac:dyDescent="0.2">
      <c r="B257" s="4"/>
      <c r="F257" s="4"/>
    </row>
    <row r="258" spans="2:6" x14ac:dyDescent="0.2">
      <c r="B258" s="4"/>
      <c r="F258" s="4"/>
    </row>
    <row r="259" spans="2:6" x14ac:dyDescent="0.2">
      <c r="B259" s="4"/>
      <c r="F259" s="4"/>
    </row>
    <row r="260" spans="2:6" x14ac:dyDescent="0.2">
      <c r="B260" s="4"/>
      <c r="F260" s="4"/>
    </row>
    <row r="261" spans="2:6" x14ac:dyDescent="0.2">
      <c r="B261" s="4"/>
      <c r="F261" s="4"/>
    </row>
    <row r="262" spans="2:6" x14ac:dyDescent="0.2">
      <c r="B262" s="4"/>
      <c r="F262" s="4"/>
    </row>
    <row r="263" spans="2:6" x14ac:dyDescent="0.2">
      <c r="B263" s="4"/>
      <c r="F263" s="4"/>
    </row>
    <row r="264" spans="2:6" x14ac:dyDescent="0.2">
      <c r="B264" s="4"/>
      <c r="F264" s="4"/>
    </row>
    <row r="265" spans="2:6" x14ac:dyDescent="0.2">
      <c r="B265" s="4"/>
      <c r="F265" s="4"/>
    </row>
    <row r="266" spans="2:6" x14ac:dyDescent="0.2">
      <c r="B266" s="4"/>
      <c r="F266" s="4"/>
    </row>
    <row r="267" spans="2:6" x14ac:dyDescent="0.2">
      <c r="B267" s="4"/>
      <c r="F267" s="4"/>
    </row>
    <row r="268" spans="2:6" x14ac:dyDescent="0.2">
      <c r="B268" s="4"/>
      <c r="F268" s="4"/>
    </row>
    <row r="269" spans="2:6" x14ac:dyDescent="0.2">
      <c r="B269" s="4"/>
      <c r="F269" s="4"/>
    </row>
    <row r="270" spans="2:6" x14ac:dyDescent="0.2">
      <c r="B270" s="4"/>
      <c r="F270" s="4"/>
    </row>
    <row r="271" spans="2:6" x14ac:dyDescent="0.2">
      <c r="B271" s="4"/>
      <c r="F271" s="4"/>
    </row>
    <row r="272" spans="2:6" x14ac:dyDescent="0.2">
      <c r="B272" s="4"/>
      <c r="F272" s="4"/>
    </row>
    <row r="273" spans="2:6" x14ac:dyDescent="0.2">
      <c r="B273" s="4"/>
      <c r="F273" s="4"/>
    </row>
    <row r="274" spans="2:6" x14ac:dyDescent="0.2">
      <c r="B274" s="4"/>
      <c r="F274" s="4"/>
    </row>
    <row r="275" spans="2:6" x14ac:dyDescent="0.2">
      <c r="B275" s="4"/>
      <c r="F275" s="4"/>
    </row>
    <row r="276" spans="2:6" x14ac:dyDescent="0.2">
      <c r="B276" s="4"/>
      <c r="F276" s="4"/>
    </row>
    <row r="277" spans="2:6" x14ac:dyDescent="0.2">
      <c r="B277" s="4"/>
      <c r="F277" s="4"/>
    </row>
    <row r="278" spans="2:6" x14ac:dyDescent="0.2">
      <c r="B278" s="4"/>
      <c r="F278" s="4"/>
    </row>
    <row r="279" spans="2:6" x14ac:dyDescent="0.2">
      <c r="B279" s="4"/>
      <c r="F279" s="4"/>
    </row>
    <row r="280" spans="2:6" x14ac:dyDescent="0.2">
      <c r="B280" s="4"/>
      <c r="F280" s="4"/>
    </row>
    <row r="281" spans="2:6" x14ac:dyDescent="0.2">
      <c r="B281" s="4"/>
      <c r="F281" s="4"/>
    </row>
    <row r="282" spans="2:6" x14ac:dyDescent="0.2">
      <c r="B282" s="4"/>
      <c r="F282" s="4"/>
    </row>
    <row r="283" spans="2:6" x14ac:dyDescent="0.2">
      <c r="B283" s="4"/>
      <c r="F283" s="4"/>
    </row>
    <row r="284" spans="2:6" x14ac:dyDescent="0.2">
      <c r="B284" s="4"/>
      <c r="F284" s="4"/>
    </row>
    <row r="285" spans="2:6" x14ac:dyDescent="0.2">
      <c r="B285" s="4"/>
      <c r="F285" s="4"/>
    </row>
    <row r="286" spans="2:6" x14ac:dyDescent="0.2">
      <c r="B286" s="4"/>
      <c r="F286" s="4"/>
    </row>
    <row r="287" spans="2:6" x14ac:dyDescent="0.2">
      <c r="B287" s="4"/>
      <c r="F287" s="4"/>
    </row>
    <row r="288" spans="2:6" x14ac:dyDescent="0.2">
      <c r="B288" s="4"/>
      <c r="F288" s="4"/>
    </row>
    <row r="289" spans="2:6" x14ac:dyDescent="0.2">
      <c r="B289" s="4"/>
      <c r="F289" s="4"/>
    </row>
    <row r="290" spans="2:6" x14ac:dyDescent="0.2">
      <c r="B290" s="4"/>
      <c r="F290" s="4"/>
    </row>
    <row r="291" spans="2:6" x14ac:dyDescent="0.2">
      <c r="B291" s="4"/>
      <c r="F291" s="4"/>
    </row>
    <row r="292" spans="2:6" x14ac:dyDescent="0.2">
      <c r="B292" s="4"/>
      <c r="F292" s="4"/>
    </row>
    <row r="293" spans="2:6" x14ac:dyDescent="0.2">
      <c r="B293" s="4"/>
      <c r="F293" s="4"/>
    </row>
    <row r="294" spans="2:6" x14ac:dyDescent="0.2">
      <c r="B294" s="4"/>
      <c r="F294" s="4"/>
    </row>
    <row r="295" spans="2:6" x14ac:dyDescent="0.2">
      <c r="B295" s="4"/>
      <c r="F295" s="4"/>
    </row>
    <row r="296" spans="2:6" x14ac:dyDescent="0.2">
      <c r="B296" s="4"/>
      <c r="F296" s="4"/>
    </row>
    <row r="297" spans="2:6" x14ac:dyDescent="0.2">
      <c r="B297" s="4"/>
      <c r="F297" s="4"/>
    </row>
    <row r="298" spans="2:6" x14ac:dyDescent="0.2">
      <c r="B298" s="4"/>
      <c r="F298" s="4"/>
    </row>
    <row r="299" spans="2:6" x14ac:dyDescent="0.2">
      <c r="B299" s="4"/>
      <c r="F299" s="4"/>
    </row>
    <row r="300" spans="2:6" x14ac:dyDescent="0.2">
      <c r="B300" s="4"/>
      <c r="F300" s="4"/>
    </row>
    <row r="301" spans="2:6" x14ac:dyDescent="0.2">
      <c r="B301" s="4"/>
      <c r="F301" s="4"/>
    </row>
    <row r="302" spans="2:6" x14ac:dyDescent="0.2">
      <c r="B302" s="4"/>
      <c r="F302" s="4"/>
    </row>
    <row r="303" spans="2:6" x14ac:dyDescent="0.2">
      <c r="B303" s="4"/>
      <c r="F303" s="4"/>
    </row>
    <row r="304" spans="2:6" x14ac:dyDescent="0.2">
      <c r="B304" s="4"/>
      <c r="F304" s="4"/>
    </row>
    <row r="305" spans="2:6" x14ac:dyDescent="0.2">
      <c r="B305" s="4"/>
      <c r="F305" s="4"/>
    </row>
    <row r="306" spans="2:6" x14ac:dyDescent="0.2">
      <c r="B306" s="4"/>
      <c r="F306" s="4"/>
    </row>
    <row r="307" spans="2:6" x14ac:dyDescent="0.2">
      <c r="B307" s="4"/>
      <c r="F307" s="4"/>
    </row>
    <row r="308" spans="2:6" x14ac:dyDescent="0.2">
      <c r="B308" s="4"/>
      <c r="F308" s="4"/>
    </row>
    <row r="309" spans="2:6" x14ac:dyDescent="0.2">
      <c r="B309" s="4"/>
      <c r="F309" s="4"/>
    </row>
    <row r="310" spans="2:6" x14ac:dyDescent="0.2">
      <c r="B310" s="4"/>
      <c r="F310" s="4"/>
    </row>
    <row r="311" spans="2:6" x14ac:dyDescent="0.2">
      <c r="B311" s="4"/>
      <c r="F311" s="4"/>
    </row>
    <row r="312" spans="2:6" x14ac:dyDescent="0.2">
      <c r="B312" s="4"/>
      <c r="F312" s="4"/>
    </row>
    <row r="313" spans="2:6" x14ac:dyDescent="0.2">
      <c r="B313" s="4"/>
      <c r="F313" s="4"/>
    </row>
    <row r="314" spans="2:6" x14ac:dyDescent="0.2">
      <c r="B314" s="4"/>
      <c r="F314" s="4"/>
    </row>
    <row r="315" spans="2:6" x14ac:dyDescent="0.2">
      <c r="B315" s="4"/>
      <c r="F315" s="4"/>
    </row>
    <row r="316" spans="2:6" x14ac:dyDescent="0.2">
      <c r="B316" s="4"/>
      <c r="F316" s="4"/>
    </row>
    <row r="317" spans="2:6" x14ac:dyDescent="0.2">
      <c r="B317" s="4"/>
      <c r="F317" s="4"/>
    </row>
    <row r="318" spans="2:6" x14ac:dyDescent="0.2">
      <c r="B318" s="4"/>
      <c r="F318" s="4"/>
    </row>
    <row r="319" spans="2:6" x14ac:dyDescent="0.2">
      <c r="B319" s="4"/>
      <c r="F319" s="4"/>
    </row>
    <row r="320" spans="2:6" x14ac:dyDescent="0.2">
      <c r="B320" s="4"/>
      <c r="F320" s="4"/>
    </row>
    <row r="321" spans="2:6" x14ac:dyDescent="0.2">
      <c r="B321" s="4"/>
      <c r="F321" s="4"/>
    </row>
    <row r="322" spans="2:6" x14ac:dyDescent="0.2">
      <c r="B322" s="4"/>
      <c r="F322" s="4"/>
    </row>
    <row r="323" spans="2:6" x14ac:dyDescent="0.2">
      <c r="B323" s="4"/>
      <c r="F323" s="4"/>
    </row>
    <row r="324" spans="2:6" x14ac:dyDescent="0.2">
      <c r="B324" s="4"/>
      <c r="F324" s="4"/>
    </row>
    <row r="325" spans="2:6" x14ac:dyDescent="0.2">
      <c r="B325" s="4"/>
      <c r="F325" s="4"/>
    </row>
    <row r="326" spans="2:6" x14ac:dyDescent="0.2">
      <c r="B326" s="4"/>
      <c r="F326" s="4"/>
    </row>
    <row r="327" spans="2:6" x14ac:dyDescent="0.2">
      <c r="B327" s="4"/>
      <c r="F327" s="4"/>
    </row>
    <row r="328" spans="2:6" x14ac:dyDescent="0.2">
      <c r="B328" s="4"/>
      <c r="F328" s="4"/>
    </row>
    <row r="329" spans="2:6" x14ac:dyDescent="0.2">
      <c r="B329" s="4"/>
      <c r="F329" s="4"/>
    </row>
    <row r="330" spans="2:6" x14ac:dyDescent="0.2">
      <c r="B330" s="4"/>
      <c r="F330" s="4"/>
    </row>
    <row r="331" spans="2:6" x14ac:dyDescent="0.2">
      <c r="B331" s="4"/>
      <c r="F331" s="4"/>
    </row>
    <row r="332" spans="2:6" x14ac:dyDescent="0.2">
      <c r="B332" s="4"/>
      <c r="F332" s="4"/>
    </row>
    <row r="333" spans="2:6" x14ac:dyDescent="0.2">
      <c r="B333" s="4"/>
      <c r="F333" s="4"/>
    </row>
    <row r="334" spans="2:6" x14ac:dyDescent="0.2">
      <c r="B334" s="4"/>
      <c r="F334" s="4"/>
    </row>
    <row r="335" spans="2:6" x14ac:dyDescent="0.2">
      <c r="B335" s="4"/>
      <c r="F335" s="4"/>
    </row>
    <row r="336" spans="2:6" x14ac:dyDescent="0.2">
      <c r="B336" s="4"/>
      <c r="F336" s="4"/>
    </row>
    <row r="337" spans="2:6" x14ac:dyDescent="0.2">
      <c r="B337" s="4"/>
      <c r="F337" s="4"/>
    </row>
    <row r="338" spans="2:6" x14ac:dyDescent="0.2">
      <c r="B338" s="4"/>
      <c r="F338" s="4"/>
    </row>
    <row r="339" spans="2:6" x14ac:dyDescent="0.2">
      <c r="B339" s="4"/>
      <c r="F339" s="4"/>
    </row>
    <row r="340" spans="2:6" x14ac:dyDescent="0.2">
      <c r="B340" s="4"/>
      <c r="F340" s="4"/>
    </row>
    <row r="341" spans="2:6" x14ac:dyDescent="0.2">
      <c r="B341" s="4"/>
      <c r="F341" s="4"/>
    </row>
    <row r="342" spans="2:6" x14ac:dyDescent="0.2">
      <c r="B342" s="4"/>
      <c r="F342" s="4"/>
    </row>
    <row r="343" spans="2:6" x14ac:dyDescent="0.2">
      <c r="B343" s="4"/>
      <c r="F343" s="4"/>
    </row>
    <row r="344" spans="2:6" x14ac:dyDescent="0.2">
      <c r="B344" s="4"/>
      <c r="F344" s="4"/>
    </row>
    <row r="345" spans="2:6" x14ac:dyDescent="0.2">
      <c r="B345" s="4"/>
      <c r="F345" s="4"/>
    </row>
    <row r="346" spans="2:6" x14ac:dyDescent="0.2">
      <c r="B346" s="4"/>
      <c r="F346" s="4"/>
    </row>
    <row r="347" spans="2:6" x14ac:dyDescent="0.2">
      <c r="B347" s="4"/>
      <c r="F347" s="4"/>
    </row>
    <row r="348" spans="2:6" x14ac:dyDescent="0.2">
      <c r="B348" s="4"/>
      <c r="F348" s="4"/>
    </row>
    <row r="349" spans="2:6" x14ac:dyDescent="0.2">
      <c r="B349" s="4"/>
      <c r="F349" s="4"/>
    </row>
    <row r="350" spans="2:6" x14ac:dyDescent="0.2">
      <c r="B350" s="4"/>
      <c r="F350" s="4"/>
    </row>
    <row r="351" spans="2:6" x14ac:dyDescent="0.2">
      <c r="B351" s="4"/>
      <c r="F351" s="4"/>
    </row>
    <row r="352" spans="2:6" x14ac:dyDescent="0.2">
      <c r="B352" s="4"/>
      <c r="F352" s="4"/>
    </row>
    <row r="353" spans="2:6" x14ac:dyDescent="0.2">
      <c r="B353" s="4"/>
      <c r="F353" s="4"/>
    </row>
    <row r="354" spans="2:6" x14ac:dyDescent="0.2">
      <c r="B354" s="4"/>
      <c r="F354" s="4"/>
    </row>
    <row r="355" spans="2:6" x14ac:dyDescent="0.2">
      <c r="B355" s="4"/>
      <c r="F355" s="4"/>
    </row>
    <row r="356" spans="2:6" x14ac:dyDescent="0.2">
      <c r="B356" s="4"/>
      <c r="F356" s="4"/>
    </row>
    <row r="357" spans="2:6" x14ac:dyDescent="0.2">
      <c r="B357" s="4"/>
      <c r="F357" s="4"/>
    </row>
    <row r="358" spans="2:6" x14ac:dyDescent="0.2">
      <c r="B358" s="4"/>
      <c r="F358" s="4"/>
    </row>
    <row r="359" spans="2:6" x14ac:dyDescent="0.2">
      <c r="B359" s="4"/>
      <c r="F359" s="4"/>
    </row>
    <row r="360" spans="2:6" x14ac:dyDescent="0.2">
      <c r="B360" s="4"/>
      <c r="F360" s="4"/>
    </row>
    <row r="361" spans="2:6" x14ac:dyDescent="0.2">
      <c r="B361" s="4"/>
      <c r="F361" s="4"/>
    </row>
    <row r="362" spans="2:6" x14ac:dyDescent="0.2">
      <c r="B362" s="4"/>
      <c r="F362" s="4"/>
    </row>
    <row r="363" spans="2:6" x14ac:dyDescent="0.2">
      <c r="B363" s="4"/>
      <c r="F363" s="4"/>
    </row>
    <row r="364" spans="2:6" x14ac:dyDescent="0.2">
      <c r="B364" s="4"/>
      <c r="F364" s="4"/>
    </row>
    <row r="365" spans="2:6" x14ac:dyDescent="0.2">
      <c r="B365" s="4"/>
      <c r="F365" s="4"/>
    </row>
    <row r="366" spans="2:6" x14ac:dyDescent="0.2">
      <c r="B366" s="4"/>
      <c r="F366" s="4"/>
    </row>
    <row r="367" spans="2:6" x14ac:dyDescent="0.2">
      <c r="B367" s="4"/>
      <c r="F367" s="4"/>
    </row>
    <row r="368" spans="2:6" x14ac:dyDescent="0.2">
      <c r="B368" s="4"/>
      <c r="F368" s="4"/>
    </row>
    <row r="369" spans="2:6" x14ac:dyDescent="0.2">
      <c r="B369" s="4"/>
      <c r="F369" s="4"/>
    </row>
    <row r="370" spans="2:6" x14ac:dyDescent="0.2">
      <c r="B370" s="4"/>
      <c r="F370" s="4"/>
    </row>
    <row r="371" spans="2:6" x14ac:dyDescent="0.2">
      <c r="B371" s="4"/>
      <c r="F371" s="4"/>
    </row>
    <row r="372" spans="2:6" x14ac:dyDescent="0.2">
      <c r="B372" s="4"/>
      <c r="F372" s="4"/>
    </row>
    <row r="373" spans="2:6" x14ac:dyDescent="0.2">
      <c r="B373" s="4"/>
      <c r="F373" s="4"/>
    </row>
    <row r="374" spans="2:6" x14ac:dyDescent="0.2">
      <c r="B374" s="4"/>
      <c r="F374" s="4"/>
    </row>
    <row r="375" spans="2:6" x14ac:dyDescent="0.2">
      <c r="B375" s="4"/>
      <c r="F375" s="4"/>
    </row>
    <row r="376" spans="2:6" x14ac:dyDescent="0.2">
      <c r="B376" s="4"/>
      <c r="F376" s="4"/>
    </row>
    <row r="377" spans="2:6" x14ac:dyDescent="0.2">
      <c r="B377" s="4"/>
      <c r="F377" s="4"/>
    </row>
    <row r="378" spans="2:6" x14ac:dyDescent="0.2">
      <c r="B378" s="4"/>
      <c r="F378" s="4"/>
    </row>
    <row r="379" spans="2:6" x14ac:dyDescent="0.2">
      <c r="B379" s="4"/>
      <c r="F379" s="4"/>
    </row>
    <row r="380" spans="2:6" x14ac:dyDescent="0.2">
      <c r="B380" s="4"/>
      <c r="F380" s="4"/>
    </row>
    <row r="381" spans="2:6" x14ac:dyDescent="0.2">
      <c r="B381" s="4"/>
      <c r="F381" s="4"/>
    </row>
    <row r="382" spans="2:6" x14ac:dyDescent="0.2">
      <c r="B382" s="4"/>
      <c r="F382" s="4"/>
    </row>
    <row r="383" spans="2:6" x14ac:dyDescent="0.2">
      <c r="B383" s="4"/>
      <c r="F383" s="4"/>
    </row>
    <row r="384" spans="2:6" x14ac:dyDescent="0.2">
      <c r="B384" s="4"/>
      <c r="F384" s="4"/>
    </row>
    <row r="385" spans="2:6" x14ac:dyDescent="0.2">
      <c r="B385" s="4"/>
      <c r="F385" s="4"/>
    </row>
    <row r="386" spans="2:6" x14ac:dyDescent="0.2">
      <c r="B386" s="4"/>
      <c r="F386" s="4"/>
    </row>
    <row r="387" spans="2:6" x14ac:dyDescent="0.2">
      <c r="B387" s="4"/>
      <c r="F387" s="4"/>
    </row>
    <row r="388" spans="2:6" x14ac:dyDescent="0.2">
      <c r="B388" s="4"/>
      <c r="F388" s="4"/>
    </row>
    <row r="389" spans="2:6" x14ac:dyDescent="0.2">
      <c r="B389" s="4"/>
      <c r="F389" s="4"/>
    </row>
    <row r="390" spans="2:6" x14ac:dyDescent="0.2">
      <c r="B390" s="4"/>
      <c r="F390" s="4"/>
    </row>
    <row r="391" spans="2:6" x14ac:dyDescent="0.2">
      <c r="B391" s="4"/>
      <c r="F391" s="4"/>
    </row>
    <row r="392" spans="2:6" x14ac:dyDescent="0.2">
      <c r="B392" s="4"/>
      <c r="F392" s="4"/>
    </row>
    <row r="393" spans="2:6" x14ac:dyDescent="0.2">
      <c r="B393" s="4"/>
      <c r="F393" s="4"/>
    </row>
    <row r="394" spans="2:6" x14ac:dyDescent="0.2">
      <c r="B394" s="4"/>
      <c r="F394" s="4"/>
    </row>
    <row r="395" spans="2:6" x14ac:dyDescent="0.2">
      <c r="B395" s="4"/>
      <c r="F395" s="4"/>
    </row>
    <row r="396" spans="2:6" x14ac:dyDescent="0.2">
      <c r="B396" s="4"/>
      <c r="F396" s="4"/>
    </row>
    <row r="397" spans="2:6" x14ac:dyDescent="0.2">
      <c r="B397" s="4"/>
      <c r="F397" s="4"/>
    </row>
    <row r="398" spans="2:6" x14ac:dyDescent="0.2">
      <c r="B398" s="4"/>
      <c r="F398" s="4"/>
    </row>
    <row r="399" spans="2:6" x14ac:dyDescent="0.2">
      <c r="B399" s="4"/>
      <c r="F399" s="4"/>
    </row>
    <row r="400" spans="2:6" x14ac:dyDescent="0.2">
      <c r="B400" s="4"/>
      <c r="F400" s="4"/>
    </row>
    <row r="401" spans="2:6" x14ac:dyDescent="0.2">
      <c r="B401" s="4"/>
      <c r="F401" s="4"/>
    </row>
    <row r="402" spans="2:6" x14ac:dyDescent="0.2">
      <c r="B402" s="4"/>
      <c r="F402" s="4"/>
    </row>
    <row r="403" spans="2:6" x14ac:dyDescent="0.2">
      <c r="B403" s="4"/>
      <c r="F403" s="4"/>
    </row>
    <row r="404" spans="2:6" x14ac:dyDescent="0.2">
      <c r="B404" s="4"/>
      <c r="F404" s="4"/>
    </row>
    <row r="405" spans="2:6" x14ac:dyDescent="0.2">
      <c r="B405" s="4"/>
      <c r="F405" s="4"/>
    </row>
    <row r="406" spans="2:6" x14ac:dyDescent="0.2">
      <c r="B406" s="4"/>
      <c r="F406" s="4"/>
    </row>
    <row r="407" spans="2:6" x14ac:dyDescent="0.2">
      <c r="B407" s="4"/>
      <c r="F407" s="4"/>
    </row>
    <row r="408" spans="2:6" x14ac:dyDescent="0.2">
      <c r="B408" s="4"/>
      <c r="F408" s="4"/>
    </row>
    <row r="409" spans="2:6" x14ac:dyDescent="0.2">
      <c r="B409" s="4"/>
      <c r="F409" s="4"/>
    </row>
    <row r="410" spans="2:6" x14ac:dyDescent="0.2">
      <c r="B410" s="4"/>
      <c r="F410" s="4"/>
    </row>
    <row r="411" spans="2:6" x14ac:dyDescent="0.2">
      <c r="B411" s="4"/>
      <c r="F411" s="4"/>
    </row>
    <row r="412" spans="2:6" x14ac:dyDescent="0.2">
      <c r="B412" s="4"/>
      <c r="F412" s="4"/>
    </row>
    <row r="413" spans="2:6" x14ac:dyDescent="0.2">
      <c r="B413" s="4"/>
      <c r="F413" s="4"/>
    </row>
    <row r="414" spans="2:6" x14ac:dyDescent="0.2">
      <c r="B414" s="4"/>
      <c r="F414" s="4"/>
    </row>
    <row r="415" spans="2:6" x14ac:dyDescent="0.2">
      <c r="B415" s="4"/>
      <c r="F415" s="4"/>
    </row>
    <row r="416" spans="2:6" x14ac:dyDescent="0.2">
      <c r="B416" s="4"/>
      <c r="F416" s="4"/>
    </row>
    <row r="417" spans="2:6" x14ac:dyDescent="0.2">
      <c r="B417" s="4"/>
      <c r="F417" s="4"/>
    </row>
    <row r="418" spans="2:6" x14ac:dyDescent="0.2">
      <c r="B418" s="4"/>
      <c r="F418" s="4"/>
    </row>
    <row r="419" spans="2:6" x14ac:dyDescent="0.2">
      <c r="B419" s="4"/>
      <c r="F419" s="4"/>
    </row>
    <row r="420" spans="2:6" x14ac:dyDescent="0.2">
      <c r="B420" s="4"/>
      <c r="F420" s="4"/>
    </row>
    <row r="421" spans="2:6" x14ac:dyDescent="0.2">
      <c r="B421" s="4"/>
      <c r="F421" s="4"/>
    </row>
    <row r="422" spans="2:6" x14ac:dyDescent="0.2">
      <c r="B422" s="4"/>
      <c r="F422" s="4"/>
    </row>
    <row r="423" spans="2:6" x14ac:dyDescent="0.2">
      <c r="B423" s="4"/>
      <c r="F423" s="4"/>
    </row>
    <row r="424" spans="2:6" x14ac:dyDescent="0.2">
      <c r="B424" s="4"/>
      <c r="F424" s="4"/>
    </row>
    <row r="425" spans="2:6" x14ac:dyDescent="0.2">
      <c r="B425" s="4"/>
      <c r="F425" s="4"/>
    </row>
    <row r="426" spans="2:6" x14ac:dyDescent="0.2">
      <c r="B426" s="4"/>
      <c r="F426" s="4"/>
    </row>
    <row r="427" spans="2:6" x14ac:dyDescent="0.2">
      <c r="B427" s="4"/>
      <c r="F427" s="4"/>
    </row>
    <row r="428" spans="2:6" x14ac:dyDescent="0.2">
      <c r="B428" s="4"/>
      <c r="F428" s="4"/>
    </row>
    <row r="429" spans="2:6" x14ac:dyDescent="0.2">
      <c r="B429" s="4"/>
      <c r="F429" s="4"/>
    </row>
    <row r="430" spans="2:6" x14ac:dyDescent="0.2">
      <c r="B430" s="4"/>
      <c r="F430" s="4"/>
    </row>
    <row r="431" spans="2:6" x14ac:dyDescent="0.2">
      <c r="B431" s="4"/>
      <c r="F431" s="4"/>
    </row>
    <row r="432" spans="2:6" x14ac:dyDescent="0.2">
      <c r="B432" s="4"/>
      <c r="F432" s="4"/>
    </row>
    <row r="433" spans="2:6" x14ac:dyDescent="0.2">
      <c r="B433" s="4"/>
      <c r="F433" s="4"/>
    </row>
    <row r="434" spans="2:6" x14ac:dyDescent="0.2">
      <c r="B434" s="4"/>
      <c r="F434" s="4"/>
    </row>
    <row r="435" spans="2:6" x14ac:dyDescent="0.2">
      <c r="B435" s="4"/>
      <c r="F435" s="4"/>
    </row>
    <row r="436" spans="2:6" x14ac:dyDescent="0.2">
      <c r="B436" s="4"/>
      <c r="F436" s="4"/>
    </row>
    <row r="437" spans="2:6" x14ac:dyDescent="0.2">
      <c r="B437" s="4"/>
      <c r="F437" s="4"/>
    </row>
    <row r="438" spans="2:6" x14ac:dyDescent="0.2">
      <c r="B438" s="4"/>
      <c r="F438" s="4"/>
    </row>
    <row r="439" spans="2:6" x14ac:dyDescent="0.2">
      <c r="B439" s="4"/>
      <c r="F439" s="4"/>
    </row>
    <row r="440" spans="2:6" x14ac:dyDescent="0.2">
      <c r="B440" s="4"/>
      <c r="F440" s="4"/>
    </row>
    <row r="441" spans="2:6" x14ac:dyDescent="0.2">
      <c r="B441" s="4"/>
      <c r="F441" s="4"/>
    </row>
    <row r="442" spans="2:6" x14ac:dyDescent="0.2">
      <c r="B442" s="4"/>
      <c r="F442" s="4"/>
    </row>
    <row r="443" spans="2:6" x14ac:dyDescent="0.2">
      <c r="B443" s="4"/>
      <c r="F443" s="4"/>
    </row>
    <row r="444" spans="2:6" x14ac:dyDescent="0.2">
      <c r="B444" s="4"/>
      <c r="F444" s="4"/>
    </row>
    <row r="445" spans="2:6" x14ac:dyDescent="0.2">
      <c r="B445" s="4"/>
      <c r="F445" s="4"/>
    </row>
    <row r="446" spans="2:6" x14ac:dyDescent="0.2">
      <c r="B446" s="4"/>
      <c r="F446" s="4"/>
    </row>
    <row r="447" spans="2:6" x14ac:dyDescent="0.2">
      <c r="B447" s="4"/>
      <c r="F447" s="4"/>
    </row>
    <row r="448" spans="2:6" x14ac:dyDescent="0.2">
      <c r="B448" s="4"/>
      <c r="F448" s="4"/>
    </row>
    <row r="449" spans="2:6" x14ac:dyDescent="0.2">
      <c r="B449" s="4"/>
      <c r="F449" s="4"/>
    </row>
    <row r="450" spans="2:6" x14ac:dyDescent="0.2">
      <c r="B450" s="4"/>
      <c r="F450" s="4"/>
    </row>
    <row r="451" spans="2:6" x14ac:dyDescent="0.2">
      <c r="B451" s="4"/>
      <c r="F451" s="4"/>
    </row>
    <row r="452" spans="2:6" x14ac:dyDescent="0.2">
      <c r="B452" s="4"/>
      <c r="F452" s="4"/>
    </row>
    <row r="453" spans="2:6" x14ac:dyDescent="0.2">
      <c r="B453" s="4"/>
      <c r="F453" s="4"/>
    </row>
    <row r="454" spans="2:6" x14ac:dyDescent="0.2">
      <c r="B454" s="4"/>
      <c r="F454" s="4"/>
    </row>
    <row r="455" spans="2:6" x14ac:dyDescent="0.2">
      <c r="B455" s="4"/>
      <c r="F455" s="4"/>
    </row>
    <row r="456" spans="2:6" x14ac:dyDescent="0.2">
      <c r="B456" s="4"/>
      <c r="F456" s="4"/>
    </row>
    <row r="457" spans="2:6" x14ac:dyDescent="0.2">
      <c r="B457" s="4"/>
      <c r="F457" s="4"/>
    </row>
    <row r="458" spans="2:6" x14ac:dyDescent="0.2">
      <c r="B458" s="4"/>
      <c r="F458" s="4"/>
    </row>
    <row r="459" spans="2:6" x14ac:dyDescent="0.2">
      <c r="B459" s="4"/>
      <c r="F459" s="4"/>
    </row>
    <row r="460" spans="2:6" x14ac:dyDescent="0.2">
      <c r="B460" s="4"/>
      <c r="F460" s="4"/>
    </row>
    <row r="461" spans="2:6" x14ac:dyDescent="0.2">
      <c r="B461" s="4"/>
      <c r="F461" s="4"/>
    </row>
    <row r="462" spans="2:6" x14ac:dyDescent="0.2">
      <c r="B462" s="4"/>
      <c r="F462" s="4"/>
    </row>
    <row r="463" spans="2:6" x14ac:dyDescent="0.2">
      <c r="B463" s="4"/>
      <c r="F463" s="4"/>
    </row>
    <row r="464" spans="2:6" x14ac:dyDescent="0.2">
      <c r="B464" s="4"/>
      <c r="F464" s="4"/>
    </row>
    <row r="465" spans="2:6" x14ac:dyDescent="0.2">
      <c r="B465" s="4"/>
      <c r="F465" s="4"/>
    </row>
    <row r="466" spans="2:6" x14ac:dyDescent="0.2">
      <c r="B466" s="4"/>
      <c r="F466" s="4"/>
    </row>
    <row r="467" spans="2:6" x14ac:dyDescent="0.2">
      <c r="B467" s="4"/>
      <c r="F467" s="4"/>
    </row>
    <row r="468" spans="2:6" x14ac:dyDescent="0.2">
      <c r="B468" s="4"/>
      <c r="F468" s="4"/>
    </row>
    <row r="469" spans="2:6" x14ac:dyDescent="0.2">
      <c r="B469" s="4"/>
      <c r="F469" s="4"/>
    </row>
    <row r="470" spans="2:6" x14ac:dyDescent="0.2">
      <c r="B470" s="4"/>
      <c r="F470" s="4"/>
    </row>
    <row r="471" spans="2:6" x14ac:dyDescent="0.2">
      <c r="B471" s="4"/>
      <c r="F471" s="4"/>
    </row>
    <row r="472" spans="2:6" x14ac:dyDescent="0.2">
      <c r="B472" s="4"/>
      <c r="F472" s="4"/>
    </row>
    <row r="473" spans="2:6" x14ac:dyDescent="0.2">
      <c r="B473" s="4"/>
      <c r="F473" s="4"/>
    </row>
    <row r="474" spans="2:6" x14ac:dyDescent="0.2">
      <c r="B474" s="4"/>
      <c r="F474" s="4"/>
    </row>
    <row r="475" spans="2:6" x14ac:dyDescent="0.2">
      <c r="B475" s="4"/>
      <c r="F475" s="4"/>
    </row>
    <row r="476" spans="2:6" x14ac:dyDescent="0.2">
      <c r="B476" s="4"/>
      <c r="F476" s="4"/>
    </row>
    <row r="477" spans="2:6" x14ac:dyDescent="0.2">
      <c r="B477" s="4"/>
      <c r="F477" s="4"/>
    </row>
    <row r="478" spans="2:6" x14ac:dyDescent="0.2">
      <c r="B478" s="4"/>
      <c r="F478" s="4"/>
    </row>
    <row r="479" spans="2:6" x14ac:dyDescent="0.2">
      <c r="B479" s="4"/>
      <c r="F479" s="4"/>
    </row>
    <row r="480" spans="2:6" x14ac:dyDescent="0.2">
      <c r="B480" s="4"/>
      <c r="F480" s="4"/>
    </row>
    <row r="481" spans="2:6" x14ac:dyDescent="0.2">
      <c r="B481" s="4"/>
      <c r="F481" s="4"/>
    </row>
    <row r="482" spans="2:6" x14ac:dyDescent="0.2">
      <c r="B482" s="4"/>
      <c r="F482" s="4"/>
    </row>
    <row r="483" spans="2:6" x14ac:dyDescent="0.2">
      <c r="B483" s="4"/>
      <c r="F483" s="4"/>
    </row>
    <row r="484" spans="2:6" x14ac:dyDescent="0.2">
      <c r="B484" s="4"/>
      <c r="F484" s="4"/>
    </row>
    <row r="485" spans="2:6" x14ac:dyDescent="0.2">
      <c r="B485" s="4"/>
      <c r="F485" s="4"/>
    </row>
    <row r="486" spans="2:6" x14ac:dyDescent="0.2">
      <c r="B486" s="4"/>
      <c r="F486" s="4"/>
    </row>
    <row r="487" spans="2:6" x14ac:dyDescent="0.2">
      <c r="B487" s="4"/>
      <c r="F487" s="4"/>
    </row>
    <row r="488" spans="2:6" x14ac:dyDescent="0.2">
      <c r="B488" s="4"/>
      <c r="F488" s="4"/>
    </row>
    <row r="489" spans="2:6" x14ac:dyDescent="0.2">
      <c r="B489" s="4"/>
      <c r="F489" s="4"/>
    </row>
    <row r="490" spans="2:6" x14ac:dyDescent="0.2">
      <c r="B490" s="4"/>
      <c r="F490" s="4"/>
    </row>
    <row r="491" spans="2:6" x14ac:dyDescent="0.2">
      <c r="B491" s="4"/>
      <c r="F491" s="4"/>
    </row>
    <row r="492" spans="2:6" x14ac:dyDescent="0.2">
      <c r="B492" s="4"/>
      <c r="F492" s="4"/>
    </row>
    <row r="493" spans="2:6" x14ac:dyDescent="0.2">
      <c r="B493" s="4"/>
      <c r="F493" s="4"/>
    </row>
    <row r="494" spans="2:6" x14ac:dyDescent="0.2">
      <c r="B494" s="4"/>
      <c r="F494" s="4"/>
    </row>
    <row r="495" spans="2:6" x14ac:dyDescent="0.2">
      <c r="B495" s="4"/>
      <c r="F495" s="4"/>
    </row>
    <row r="496" spans="2:6" x14ac:dyDescent="0.2">
      <c r="B496" s="4"/>
      <c r="F496" s="4"/>
    </row>
    <row r="497" spans="2:6" x14ac:dyDescent="0.2">
      <c r="B497" s="4"/>
      <c r="F497" s="4"/>
    </row>
    <row r="498" spans="2:6" x14ac:dyDescent="0.2">
      <c r="B498" s="4"/>
      <c r="F498" s="4"/>
    </row>
    <row r="499" spans="2:6" x14ac:dyDescent="0.2">
      <c r="B499" s="4"/>
      <c r="F499" s="4"/>
    </row>
    <row r="500" spans="2:6" x14ac:dyDescent="0.2">
      <c r="B500" s="4"/>
      <c r="F500" s="4"/>
    </row>
    <row r="501" spans="2:6" x14ac:dyDescent="0.2">
      <c r="B501" s="4"/>
      <c r="F501" s="4"/>
    </row>
    <row r="502" spans="2:6" x14ac:dyDescent="0.2">
      <c r="B502" s="4"/>
      <c r="F502" s="4"/>
    </row>
    <row r="503" spans="2:6" x14ac:dyDescent="0.2">
      <c r="B503" s="4"/>
      <c r="F503" s="4"/>
    </row>
    <row r="504" spans="2:6" x14ac:dyDescent="0.2">
      <c r="B504" s="4"/>
      <c r="F504" s="4"/>
    </row>
    <row r="505" spans="2:6" x14ac:dyDescent="0.2">
      <c r="B505" s="4"/>
      <c r="F505" s="4"/>
    </row>
    <row r="506" spans="2:6" x14ac:dyDescent="0.2">
      <c r="B506" s="4"/>
      <c r="F506" s="4"/>
    </row>
    <row r="507" spans="2:6" x14ac:dyDescent="0.2">
      <c r="B507" s="4"/>
      <c r="F507" s="4"/>
    </row>
    <row r="508" spans="2:6" x14ac:dyDescent="0.2">
      <c r="B508" s="4"/>
      <c r="F508" s="4"/>
    </row>
    <row r="509" spans="2:6" x14ac:dyDescent="0.2">
      <c r="B509" s="4"/>
      <c r="F509" s="4"/>
    </row>
    <row r="510" spans="2:6" x14ac:dyDescent="0.2">
      <c r="B510" s="4"/>
      <c r="F510" s="4"/>
    </row>
    <row r="511" spans="2:6" x14ac:dyDescent="0.2">
      <c r="B511" s="4"/>
      <c r="F511" s="4"/>
    </row>
    <row r="512" spans="2:6" x14ac:dyDescent="0.2">
      <c r="B512" s="4"/>
      <c r="F512" s="4"/>
    </row>
    <row r="513" spans="2:6" x14ac:dyDescent="0.2">
      <c r="B513" s="4"/>
      <c r="F513" s="4"/>
    </row>
    <row r="514" spans="2:6" x14ac:dyDescent="0.2">
      <c r="B514" s="4"/>
      <c r="F514" s="4"/>
    </row>
    <row r="515" spans="2:6" x14ac:dyDescent="0.2">
      <c r="B515" s="4"/>
      <c r="F515" s="4"/>
    </row>
    <row r="516" spans="2:6" x14ac:dyDescent="0.2">
      <c r="B516" s="4"/>
      <c r="F516" s="4"/>
    </row>
    <row r="517" spans="2:6" x14ac:dyDescent="0.2">
      <c r="B517" s="4"/>
      <c r="F517" s="4"/>
    </row>
    <row r="518" spans="2:6" x14ac:dyDescent="0.2">
      <c r="B518" s="4"/>
      <c r="F518" s="4"/>
    </row>
    <row r="519" spans="2:6" x14ac:dyDescent="0.2">
      <c r="B519" s="4"/>
      <c r="F519" s="4"/>
    </row>
    <row r="520" spans="2:6" x14ac:dyDescent="0.2">
      <c r="B520" s="4"/>
      <c r="F520" s="4"/>
    </row>
    <row r="521" spans="2:6" x14ac:dyDescent="0.2">
      <c r="B521" s="4"/>
      <c r="F521" s="4"/>
    </row>
    <row r="522" spans="2:6" x14ac:dyDescent="0.2">
      <c r="B522" s="4"/>
      <c r="F522" s="4"/>
    </row>
    <row r="523" spans="2:6" x14ac:dyDescent="0.2">
      <c r="B523" s="4"/>
      <c r="F523" s="4"/>
    </row>
    <row r="524" spans="2:6" x14ac:dyDescent="0.2">
      <c r="B524" s="4"/>
      <c r="F524" s="4"/>
    </row>
    <row r="525" spans="2:6" x14ac:dyDescent="0.2">
      <c r="B525" s="4"/>
      <c r="F525" s="4"/>
    </row>
    <row r="526" spans="2:6" x14ac:dyDescent="0.2">
      <c r="B526" s="4"/>
      <c r="F526" s="4"/>
    </row>
    <row r="527" spans="2:6" x14ac:dyDescent="0.2">
      <c r="B527" s="4"/>
      <c r="F527" s="4"/>
    </row>
    <row r="528" spans="2:6" x14ac:dyDescent="0.2">
      <c r="B528" s="4"/>
      <c r="F528" s="4"/>
    </row>
    <row r="529" spans="2:6" x14ac:dyDescent="0.2">
      <c r="B529" s="4"/>
      <c r="F529" s="4"/>
    </row>
    <row r="530" spans="2:6" x14ac:dyDescent="0.2">
      <c r="B530" s="4"/>
      <c r="F530" s="4"/>
    </row>
    <row r="531" spans="2:6" x14ac:dyDescent="0.2">
      <c r="B531" s="4"/>
      <c r="F531" s="4"/>
    </row>
    <row r="532" spans="2:6" x14ac:dyDescent="0.2">
      <c r="B532" s="4"/>
      <c r="F532" s="4"/>
    </row>
    <row r="533" spans="2:6" x14ac:dyDescent="0.2">
      <c r="B533" s="4"/>
      <c r="F533" s="4"/>
    </row>
    <row r="534" spans="2:6" x14ac:dyDescent="0.2">
      <c r="B534" s="4"/>
      <c r="F534" s="4"/>
    </row>
    <row r="535" spans="2:6" x14ac:dyDescent="0.2">
      <c r="B535" s="4"/>
      <c r="F535" s="4"/>
    </row>
    <row r="536" spans="2:6" x14ac:dyDescent="0.2">
      <c r="B536" s="4"/>
      <c r="F536" s="4"/>
    </row>
    <row r="537" spans="2:6" x14ac:dyDescent="0.2">
      <c r="B537" s="4"/>
      <c r="F537" s="4"/>
    </row>
    <row r="538" spans="2:6" x14ac:dyDescent="0.2">
      <c r="B538" s="4"/>
      <c r="F538" s="4"/>
    </row>
    <row r="539" spans="2:6" x14ac:dyDescent="0.2">
      <c r="B539" s="4"/>
      <c r="F539" s="4"/>
    </row>
    <row r="540" spans="2:6" x14ac:dyDescent="0.2">
      <c r="B540" s="4"/>
      <c r="F540" s="4"/>
    </row>
    <row r="541" spans="2:6" x14ac:dyDescent="0.2">
      <c r="B541" s="4"/>
      <c r="F541" s="4"/>
    </row>
    <row r="542" spans="2:6" x14ac:dyDescent="0.2">
      <c r="B542" s="4"/>
      <c r="F542" s="4"/>
    </row>
    <row r="543" spans="2:6" x14ac:dyDescent="0.2">
      <c r="B543" s="4"/>
      <c r="F543" s="4"/>
    </row>
    <row r="544" spans="2:6" x14ac:dyDescent="0.2">
      <c r="B544" s="4"/>
      <c r="F544" s="4"/>
    </row>
    <row r="545" spans="2:6" x14ac:dyDescent="0.2">
      <c r="B545" s="4"/>
      <c r="F545" s="4"/>
    </row>
    <row r="546" spans="2:6" x14ac:dyDescent="0.2">
      <c r="B546" s="4"/>
      <c r="F546" s="4"/>
    </row>
    <row r="547" spans="2:6" x14ac:dyDescent="0.2">
      <c r="B547" s="4"/>
      <c r="F547" s="4"/>
    </row>
    <row r="548" spans="2:6" x14ac:dyDescent="0.2">
      <c r="B548" s="4"/>
      <c r="F548" s="4"/>
    </row>
    <row r="549" spans="2:6" x14ac:dyDescent="0.2">
      <c r="B549" s="4"/>
      <c r="F549" s="4"/>
    </row>
    <row r="550" spans="2:6" x14ac:dyDescent="0.2">
      <c r="B550" s="4"/>
      <c r="F550" s="4"/>
    </row>
    <row r="551" spans="2:6" x14ac:dyDescent="0.2">
      <c r="B551" s="4"/>
      <c r="F551" s="4"/>
    </row>
    <row r="552" spans="2:6" x14ac:dyDescent="0.2">
      <c r="B552" s="4"/>
      <c r="F552" s="4"/>
    </row>
    <row r="553" spans="2:6" x14ac:dyDescent="0.2">
      <c r="B553" s="4"/>
      <c r="F553" s="4"/>
    </row>
    <row r="554" spans="2:6" x14ac:dyDescent="0.2">
      <c r="B554" s="4"/>
      <c r="F554" s="4"/>
    </row>
    <row r="555" spans="2:6" x14ac:dyDescent="0.2">
      <c r="B555" s="4"/>
      <c r="F555" s="4"/>
    </row>
    <row r="556" spans="2:6" x14ac:dyDescent="0.2">
      <c r="B556" s="4"/>
      <c r="F556" s="4"/>
    </row>
    <row r="557" spans="2:6" x14ac:dyDescent="0.2">
      <c r="B557" s="4"/>
      <c r="F557" s="4"/>
    </row>
    <row r="558" spans="2:6" x14ac:dyDescent="0.2">
      <c r="B558" s="4"/>
      <c r="F558" s="4"/>
    </row>
    <row r="559" spans="2:6" x14ac:dyDescent="0.2">
      <c r="B559" s="4"/>
      <c r="F559" s="4"/>
    </row>
    <row r="560" spans="2:6" x14ac:dyDescent="0.2">
      <c r="B560" s="4"/>
      <c r="F560" s="4"/>
    </row>
    <row r="561" spans="2:6" x14ac:dyDescent="0.2">
      <c r="B561" s="4"/>
      <c r="F561" s="4"/>
    </row>
    <row r="562" spans="2:6" x14ac:dyDescent="0.2">
      <c r="B562" s="4"/>
      <c r="F562" s="4"/>
    </row>
    <row r="563" spans="2:6" x14ac:dyDescent="0.2">
      <c r="B563" s="4"/>
      <c r="F563" s="4"/>
    </row>
    <row r="564" spans="2:6" x14ac:dyDescent="0.2">
      <c r="B564" s="4"/>
      <c r="F564" s="4"/>
    </row>
    <row r="565" spans="2:6" x14ac:dyDescent="0.2">
      <c r="B565" s="4"/>
      <c r="F565" s="4"/>
    </row>
    <row r="566" spans="2:6" x14ac:dyDescent="0.2">
      <c r="B566" s="4"/>
      <c r="F566" s="4"/>
    </row>
    <row r="567" spans="2:6" x14ac:dyDescent="0.2">
      <c r="B567" s="4"/>
      <c r="F567" s="4"/>
    </row>
    <row r="568" spans="2:6" x14ac:dyDescent="0.2">
      <c r="B568" s="4"/>
      <c r="F568" s="4"/>
    </row>
    <row r="569" spans="2:6" x14ac:dyDescent="0.2">
      <c r="B569" s="4"/>
      <c r="F569" s="4"/>
    </row>
    <row r="570" spans="2:6" x14ac:dyDescent="0.2">
      <c r="B570" s="4"/>
      <c r="F570" s="4"/>
    </row>
    <row r="571" spans="2:6" x14ac:dyDescent="0.2">
      <c r="B571" s="4"/>
      <c r="F571" s="4"/>
    </row>
    <row r="572" spans="2:6" x14ac:dyDescent="0.2">
      <c r="B572" s="4"/>
      <c r="F572" s="4"/>
    </row>
    <row r="573" spans="2:6" x14ac:dyDescent="0.2">
      <c r="B573" s="4"/>
      <c r="F573" s="4"/>
    </row>
    <row r="574" spans="2:6" x14ac:dyDescent="0.2">
      <c r="B574" s="4"/>
      <c r="F574" s="4"/>
    </row>
    <row r="575" spans="2:6" x14ac:dyDescent="0.2">
      <c r="B575" s="4"/>
      <c r="F575" s="4"/>
    </row>
    <row r="576" spans="2:6" x14ac:dyDescent="0.2">
      <c r="B576" s="4"/>
      <c r="F576" s="4"/>
    </row>
    <row r="577" spans="2:6" x14ac:dyDescent="0.2">
      <c r="B577" s="4"/>
      <c r="F577" s="4"/>
    </row>
    <row r="578" spans="2:6" x14ac:dyDescent="0.2">
      <c r="B578" s="4"/>
      <c r="F578" s="4"/>
    </row>
    <row r="579" spans="2:6" x14ac:dyDescent="0.2">
      <c r="B579" s="4"/>
      <c r="F579" s="4"/>
    </row>
    <row r="580" spans="2:6" x14ac:dyDescent="0.2">
      <c r="B580" s="4"/>
      <c r="F580" s="4"/>
    </row>
    <row r="581" spans="2:6" x14ac:dyDescent="0.2">
      <c r="B581" s="4"/>
      <c r="F581" s="4"/>
    </row>
    <row r="582" spans="2:6" x14ac:dyDescent="0.2">
      <c r="B582" s="4"/>
      <c r="F582" s="4"/>
    </row>
    <row r="583" spans="2:6" x14ac:dyDescent="0.2">
      <c r="B583" s="4"/>
      <c r="F583" s="4"/>
    </row>
    <row r="584" spans="2:6" x14ac:dyDescent="0.2">
      <c r="B584" s="4"/>
      <c r="F584" s="4"/>
    </row>
    <row r="585" spans="2:6" x14ac:dyDescent="0.2">
      <c r="B585" s="4"/>
      <c r="F585" s="4"/>
    </row>
    <row r="586" spans="2:6" x14ac:dyDescent="0.2">
      <c r="B586" s="4"/>
      <c r="F586" s="4"/>
    </row>
    <row r="587" spans="2:6" x14ac:dyDescent="0.2">
      <c r="B587" s="4"/>
      <c r="F587" s="4"/>
    </row>
    <row r="588" spans="2:6" x14ac:dyDescent="0.2">
      <c r="B588" s="4"/>
      <c r="F588" s="4"/>
    </row>
    <row r="589" spans="2:6" x14ac:dyDescent="0.2">
      <c r="B589" s="4"/>
      <c r="F589" s="4"/>
    </row>
    <row r="590" spans="2:6" x14ac:dyDescent="0.2">
      <c r="B590" s="4"/>
      <c r="F590" s="4"/>
    </row>
    <row r="591" spans="2:6" x14ac:dyDescent="0.2">
      <c r="B591" s="4"/>
      <c r="F591" s="4"/>
    </row>
    <row r="592" spans="2:6" x14ac:dyDescent="0.2">
      <c r="B592" s="4"/>
      <c r="F592" s="4"/>
    </row>
    <row r="593" spans="2:6" x14ac:dyDescent="0.2">
      <c r="B593" s="4"/>
      <c r="F593" s="4"/>
    </row>
    <row r="594" spans="2:6" x14ac:dyDescent="0.2">
      <c r="B594" s="4"/>
      <c r="F594" s="4"/>
    </row>
    <row r="595" spans="2:6" x14ac:dyDescent="0.2">
      <c r="B595" s="4"/>
      <c r="F595" s="4"/>
    </row>
    <row r="596" spans="2:6" x14ac:dyDescent="0.2">
      <c r="B596" s="4"/>
      <c r="F596" s="4"/>
    </row>
    <row r="597" spans="2:6" x14ac:dyDescent="0.2">
      <c r="B597" s="4"/>
      <c r="F597" s="4"/>
    </row>
    <row r="598" spans="2:6" x14ac:dyDescent="0.2">
      <c r="B598" s="4"/>
      <c r="F598" s="4"/>
    </row>
    <row r="599" spans="2:6" x14ac:dyDescent="0.2">
      <c r="B599" s="4"/>
      <c r="F599" s="4"/>
    </row>
    <row r="600" spans="2:6" x14ac:dyDescent="0.2">
      <c r="B600" s="4"/>
      <c r="F600" s="4"/>
    </row>
    <row r="601" spans="2:6" x14ac:dyDescent="0.2">
      <c r="B601" s="4"/>
      <c r="F601" s="4"/>
    </row>
    <row r="602" spans="2:6" x14ac:dyDescent="0.2">
      <c r="B602" s="4"/>
      <c r="F602" s="4"/>
    </row>
    <row r="603" spans="2:6" x14ac:dyDescent="0.2">
      <c r="B603" s="4"/>
      <c r="F603" s="4"/>
    </row>
    <row r="604" spans="2:6" x14ac:dyDescent="0.2">
      <c r="B604" s="4"/>
      <c r="F604" s="4"/>
    </row>
    <row r="605" spans="2:6" x14ac:dyDescent="0.2">
      <c r="B605" s="4"/>
      <c r="F605" s="4"/>
    </row>
    <row r="606" spans="2:6" x14ac:dyDescent="0.2">
      <c r="B606" s="4"/>
      <c r="F606" s="4"/>
    </row>
    <row r="607" spans="2:6" x14ac:dyDescent="0.2">
      <c r="B607" s="4"/>
      <c r="F607" s="4"/>
    </row>
    <row r="608" spans="2:6" x14ac:dyDescent="0.2">
      <c r="B608" s="4"/>
      <c r="F608" s="4"/>
    </row>
    <row r="609" spans="2:6" x14ac:dyDescent="0.2">
      <c r="B609" s="4"/>
      <c r="F609" s="4"/>
    </row>
    <row r="610" spans="2:6" x14ac:dyDescent="0.2">
      <c r="B610" s="4"/>
      <c r="F610" s="4"/>
    </row>
    <row r="611" spans="2:6" x14ac:dyDescent="0.2">
      <c r="B611" s="4"/>
      <c r="F611" s="4"/>
    </row>
    <row r="612" spans="2:6" x14ac:dyDescent="0.2">
      <c r="B612" s="4"/>
      <c r="F612" s="4"/>
    </row>
    <row r="613" spans="2:6" x14ac:dyDescent="0.2">
      <c r="B613" s="4"/>
      <c r="F613" s="4"/>
    </row>
    <row r="614" spans="2:6" x14ac:dyDescent="0.2">
      <c r="B614" s="4"/>
      <c r="F614" s="4"/>
    </row>
    <row r="615" spans="2:6" x14ac:dyDescent="0.2">
      <c r="B615" s="4"/>
      <c r="F615" s="4"/>
    </row>
    <row r="616" spans="2:6" x14ac:dyDescent="0.2">
      <c r="B616" s="4"/>
      <c r="F616" s="4"/>
    </row>
    <row r="617" spans="2:6" x14ac:dyDescent="0.2">
      <c r="B617" s="4"/>
      <c r="F617" s="4"/>
    </row>
    <row r="618" spans="2:6" x14ac:dyDescent="0.2">
      <c r="B618" s="4"/>
      <c r="F618" s="4"/>
    </row>
    <row r="619" spans="2:6" x14ac:dyDescent="0.2">
      <c r="B619" s="4"/>
      <c r="F619" s="4"/>
    </row>
    <row r="620" spans="2:6" x14ac:dyDescent="0.2">
      <c r="B620" s="4"/>
      <c r="F620" s="4"/>
    </row>
    <row r="621" spans="2:6" x14ac:dyDescent="0.2">
      <c r="B621" s="4"/>
      <c r="F621" s="4"/>
    </row>
    <row r="622" spans="2:6" x14ac:dyDescent="0.2">
      <c r="B622" s="4"/>
      <c r="F622" s="4"/>
    </row>
    <row r="623" spans="2:6" x14ac:dyDescent="0.2">
      <c r="B623" s="4"/>
      <c r="F623" s="4"/>
    </row>
    <row r="624" spans="2:6" x14ac:dyDescent="0.2">
      <c r="B624" s="4"/>
      <c r="F624" s="4"/>
    </row>
    <row r="625" spans="2:6" x14ac:dyDescent="0.2">
      <c r="B625" s="4"/>
      <c r="F625" s="4"/>
    </row>
    <row r="626" spans="2:6" x14ac:dyDescent="0.2">
      <c r="B626" s="4"/>
      <c r="F626" s="4"/>
    </row>
    <row r="627" spans="2:6" x14ac:dyDescent="0.2">
      <c r="B627" s="4"/>
      <c r="F627" s="4"/>
    </row>
    <row r="628" spans="2:6" x14ac:dyDescent="0.2">
      <c r="B628" s="4"/>
      <c r="F628" s="4"/>
    </row>
    <row r="629" spans="2:6" x14ac:dyDescent="0.2">
      <c r="B629" s="4"/>
      <c r="F629" s="4"/>
    </row>
    <row r="630" spans="2:6" x14ac:dyDescent="0.2">
      <c r="B630" s="4"/>
      <c r="F630" s="4"/>
    </row>
    <row r="631" spans="2:6" x14ac:dyDescent="0.2">
      <c r="B631" s="4"/>
      <c r="F631" s="4"/>
    </row>
    <row r="632" spans="2:6" x14ac:dyDescent="0.2">
      <c r="B632" s="4"/>
      <c r="F632" s="4"/>
    </row>
    <row r="633" spans="2:6" x14ac:dyDescent="0.2">
      <c r="B633" s="4"/>
      <c r="F633" s="4"/>
    </row>
    <row r="634" spans="2:6" x14ac:dyDescent="0.2">
      <c r="B634" s="4"/>
      <c r="F634" s="4"/>
    </row>
    <row r="635" spans="2:6" x14ac:dyDescent="0.2">
      <c r="B635" s="4"/>
      <c r="F635" s="4"/>
    </row>
    <row r="636" spans="2:6" x14ac:dyDescent="0.2">
      <c r="B636" s="4"/>
      <c r="F636" s="4"/>
    </row>
    <row r="637" spans="2:6" x14ac:dyDescent="0.2">
      <c r="B637" s="4"/>
      <c r="F637" s="4"/>
    </row>
    <row r="638" spans="2:6" x14ac:dyDescent="0.2">
      <c r="B638" s="4"/>
      <c r="F638" s="4"/>
    </row>
    <row r="639" spans="2:6" x14ac:dyDescent="0.2">
      <c r="B639" s="4"/>
      <c r="F639" s="4"/>
    </row>
    <row r="640" spans="2:6" x14ac:dyDescent="0.2">
      <c r="B640" s="4"/>
      <c r="F640" s="4"/>
    </row>
    <row r="641" spans="2:6" x14ac:dyDescent="0.2">
      <c r="B641" s="4"/>
      <c r="F641" s="4"/>
    </row>
    <row r="642" spans="2:6" x14ac:dyDescent="0.2">
      <c r="B642" s="4"/>
      <c r="F642" s="4"/>
    </row>
    <row r="643" spans="2:6" x14ac:dyDescent="0.2">
      <c r="B643" s="4"/>
      <c r="F643" s="4"/>
    </row>
    <row r="644" spans="2:6" x14ac:dyDescent="0.2">
      <c r="B644" s="4"/>
      <c r="F644" s="4"/>
    </row>
    <row r="645" spans="2:6" x14ac:dyDescent="0.2">
      <c r="B645" s="4"/>
      <c r="F645" s="4"/>
    </row>
    <row r="646" spans="2:6" x14ac:dyDescent="0.2">
      <c r="B646" s="4"/>
      <c r="F646" s="4"/>
    </row>
    <row r="647" spans="2:6" x14ac:dyDescent="0.2">
      <c r="B647" s="4"/>
      <c r="F647" s="4"/>
    </row>
    <row r="648" spans="2:6" x14ac:dyDescent="0.2">
      <c r="B648" s="4"/>
      <c r="F648" s="4"/>
    </row>
    <row r="649" spans="2:6" x14ac:dyDescent="0.2">
      <c r="B649" s="4"/>
      <c r="F649" s="4"/>
    </row>
    <row r="650" spans="2:6" x14ac:dyDescent="0.2">
      <c r="B650" s="4"/>
      <c r="F650" s="4"/>
    </row>
    <row r="651" spans="2:6" x14ac:dyDescent="0.2">
      <c r="B651" s="4"/>
      <c r="F651" s="4"/>
    </row>
    <row r="652" spans="2:6" x14ac:dyDescent="0.2">
      <c r="B652" s="4"/>
      <c r="F652" s="4"/>
    </row>
    <row r="653" spans="2:6" x14ac:dyDescent="0.2">
      <c r="B653" s="4"/>
      <c r="F653" s="4"/>
    </row>
    <row r="654" spans="2:6" x14ac:dyDescent="0.2">
      <c r="B654" s="4"/>
      <c r="F654" s="4"/>
    </row>
    <row r="655" spans="2:6" x14ac:dyDescent="0.2">
      <c r="B655" s="4"/>
      <c r="F655" s="4"/>
    </row>
    <row r="656" spans="2:6" x14ac:dyDescent="0.2">
      <c r="B656" s="4"/>
      <c r="F656" s="4"/>
    </row>
    <row r="657" spans="2:6" x14ac:dyDescent="0.2">
      <c r="B657" s="4"/>
      <c r="F657" s="4"/>
    </row>
    <row r="658" spans="2:6" x14ac:dyDescent="0.2">
      <c r="B658" s="4"/>
      <c r="F658" s="4"/>
    </row>
    <row r="659" spans="2:6" x14ac:dyDescent="0.2">
      <c r="B659" s="4"/>
      <c r="F659" s="4"/>
    </row>
    <row r="660" spans="2:6" x14ac:dyDescent="0.2">
      <c r="B660" s="4"/>
      <c r="F660" s="4"/>
    </row>
    <row r="661" spans="2:6" x14ac:dyDescent="0.2">
      <c r="B661" s="4"/>
      <c r="F661" s="4"/>
    </row>
    <row r="662" spans="2:6" x14ac:dyDescent="0.2">
      <c r="B662" s="4"/>
      <c r="F662" s="4"/>
    </row>
    <row r="663" spans="2:6" x14ac:dyDescent="0.2">
      <c r="B663" s="4"/>
      <c r="F663" s="4"/>
    </row>
    <row r="664" spans="2:6" x14ac:dyDescent="0.2">
      <c r="B664" s="4"/>
      <c r="F664" s="4"/>
    </row>
    <row r="665" spans="2:6" x14ac:dyDescent="0.2">
      <c r="B665" s="4"/>
      <c r="F665" s="4"/>
    </row>
    <row r="666" spans="2:6" x14ac:dyDescent="0.2">
      <c r="B666" s="4"/>
      <c r="F666" s="4"/>
    </row>
    <row r="667" spans="2:6" x14ac:dyDescent="0.2">
      <c r="B667" s="4"/>
      <c r="F667" s="4"/>
    </row>
    <row r="668" spans="2:6" x14ac:dyDescent="0.2">
      <c r="B668" s="4"/>
      <c r="F668" s="4"/>
    </row>
    <row r="669" spans="2:6" x14ac:dyDescent="0.2">
      <c r="B669" s="4"/>
      <c r="F669" s="4"/>
    </row>
    <row r="670" spans="2:6" x14ac:dyDescent="0.2">
      <c r="B670" s="4"/>
      <c r="F670" s="4"/>
    </row>
    <row r="671" spans="2:6" x14ac:dyDescent="0.2">
      <c r="B671" s="4"/>
      <c r="F671" s="4"/>
    </row>
    <row r="672" spans="2:6" x14ac:dyDescent="0.2">
      <c r="B672" s="4"/>
      <c r="F672" s="4"/>
    </row>
    <row r="673" spans="2:6" x14ac:dyDescent="0.2">
      <c r="B673" s="4"/>
      <c r="F673" s="4"/>
    </row>
    <row r="674" spans="2:6" x14ac:dyDescent="0.2">
      <c r="B674" s="4"/>
      <c r="F674" s="4"/>
    </row>
    <row r="675" spans="2:6" x14ac:dyDescent="0.2">
      <c r="B675" s="4"/>
      <c r="F675" s="4"/>
    </row>
    <row r="676" spans="2:6" x14ac:dyDescent="0.2">
      <c r="B676" s="4"/>
      <c r="F676" s="4"/>
    </row>
    <row r="677" spans="2:6" x14ac:dyDescent="0.2">
      <c r="B677" s="4"/>
      <c r="F677" s="4"/>
    </row>
    <row r="678" spans="2:6" x14ac:dyDescent="0.2">
      <c r="B678" s="4"/>
      <c r="F678" s="4"/>
    </row>
    <row r="679" spans="2:6" x14ac:dyDescent="0.2">
      <c r="B679" s="4"/>
      <c r="F679" s="4"/>
    </row>
    <row r="680" spans="2:6" x14ac:dyDescent="0.2">
      <c r="B680" s="4"/>
      <c r="F680" s="4"/>
    </row>
    <row r="681" spans="2:6" x14ac:dyDescent="0.2">
      <c r="B681" s="4"/>
      <c r="F681" s="4"/>
    </row>
    <row r="682" spans="2:6" x14ac:dyDescent="0.2">
      <c r="B682" s="4"/>
      <c r="F682" s="4"/>
    </row>
    <row r="683" spans="2:6" x14ac:dyDescent="0.2">
      <c r="B683" s="4"/>
      <c r="F683" s="4"/>
    </row>
    <row r="684" spans="2:6" x14ac:dyDescent="0.2">
      <c r="B684" s="4"/>
      <c r="F684" s="4"/>
    </row>
    <row r="685" spans="2:6" x14ac:dyDescent="0.2">
      <c r="B685" s="4"/>
      <c r="F685" s="4"/>
    </row>
    <row r="686" spans="2:6" x14ac:dyDescent="0.2">
      <c r="B686" s="4"/>
      <c r="F686" s="4"/>
    </row>
    <row r="687" spans="2:6" x14ac:dyDescent="0.2">
      <c r="B687" s="4"/>
      <c r="F687" s="4"/>
    </row>
    <row r="688" spans="2:6" x14ac:dyDescent="0.2">
      <c r="B688" s="4"/>
      <c r="F688" s="4"/>
    </row>
    <row r="689" spans="2:6" x14ac:dyDescent="0.2">
      <c r="B689" s="4"/>
      <c r="F689" s="4"/>
    </row>
    <row r="690" spans="2:6" x14ac:dyDescent="0.2">
      <c r="B690" s="4"/>
      <c r="F690" s="4"/>
    </row>
    <row r="691" spans="2:6" x14ac:dyDescent="0.2">
      <c r="B691" s="4"/>
      <c r="F691" s="4"/>
    </row>
    <row r="692" spans="2:6" x14ac:dyDescent="0.2">
      <c r="B692" s="4"/>
      <c r="F692" s="4"/>
    </row>
    <row r="693" spans="2:6" x14ac:dyDescent="0.2">
      <c r="B693" s="4"/>
      <c r="F693" s="4"/>
    </row>
    <row r="694" spans="2:6" x14ac:dyDescent="0.2">
      <c r="B694" s="4"/>
      <c r="F694" s="4"/>
    </row>
    <row r="695" spans="2:6" x14ac:dyDescent="0.2">
      <c r="B695" s="4"/>
      <c r="F695" s="4"/>
    </row>
    <row r="696" spans="2:6" x14ac:dyDescent="0.2">
      <c r="B696" s="4"/>
      <c r="F696" s="4"/>
    </row>
    <row r="697" spans="2:6" x14ac:dyDescent="0.2">
      <c r="B697" s="4"/>
      <c r="F697" s="4"/>
    </row>
    <row r="698" spans="2:6" x14ac:dyDescent="0.2">
      <c r="B698" s="4"/>
      <c r="F698" s="4"/>
    </row>
    <row r="699" spans="2:6" x14ac:dyDescent="0.2">
      <c r="B699" s="4"/>
      <c r="F699" s="4"/>
    </row>
    <row r="700" spans="2:6" x14ac:dyDescent="0.2">
      <c r="B700" s="4"/>
      <c r="F700" s="4"/>
    </row>
    <row r="701" spans="2:6" x14ac:dyDescent="0.2">
      <c r="B701" s="4"/>
      <c r="F701" s="4"/>
    </row>
    <row r="702" spans="2:6" x14ac:dyDescent="0.2">
      <c r="B702" s="4"/>
      <c r="F702" s="4"/>
    </row>
    <row r="703" spans="2:6" x14ac:dyDescent="0.2">
      <c r="B703" s="4"/>
      <c r="F703" s="4"/>
    </row>
    <row r="704" spans="2:6" x14ac:dyDescent="0.2">
      <c r="B704" s="4"/>
      <c r="F704" s="4"/>
    </row>
    <row r="705" spans="2:6" x14ac:dyDescent="0.2">
      <c r="B705" s="4"/>
      <c r="F705" s="4"/>
    </row>
    <row r="706" spans="2:6" x14ac:dyDescent="0.2">
      <c r="B706" s="4"/>
      <c r="F706" s="4"/>
    </row>
    <row r="707" spans="2:6" x14ac:dyDescent="0.2">
      <c r="B707" s="4"/>
      <c r="F707" s="4"/>
    </row>
    <row r="708" spans="2:6" x14ac:dyDescent="0.2">
      <c r="B708" s="4"/>
      <c r="F708" s="4"/>
    </row>
    <row r="709" spans="2:6" x14ac:dyDescent="0.2">
      <c r="B709" s="4"/>
      <c r="F709" s="4"/>
    </row>
    <row r="710" spans="2:6" x14ac:dyDescent="0.2">
      <c r="B710" s="4"/>
      <c r="F710" s="4"/>
    </row>
    <row r="711" spans="2:6" x14ac:dyDescent="0.2">
      <c r="B711" s="4"/>
      <c r="F711" s="4"/>
    </row>
    <row r="712" spans="2:6" x14ac:dyDescent="0.2">
      <c r="B712" s="4"/>
      <c r="F712" s="4"/>
    </row>
    <row r="713" spans="2:6" x14ac:dyDescent="0.2">
      <c r="B713" s="4"/>
      <c r="F713" s="4"/>
    </row>
    <row r="714" spans="2:6" x14ac:dyDescent="0.2">
      <c r="B714" s="4"/>
      <c r="F714" s="4"/>
    </row>
    <row r="715" spans="2:6" x14ac:dyDescent="0.2">
      <c r="B715" s="4"/>
      <c r="F715" s="4"/>
    </row>
    <row r="716" spans="2:6" x14ac:dyDescent="0.2">
      <c r="B716" s="4"/>
      <c r="F716" s="4"/>
    </row>
    <row r="717" spans="2:6" x14ac:dyDescent="0.2">
      <c r="B717" s="4"/>
      <c r="F717" s="4"/>
    </row>
    <row r="718" spans="2:6" x14ac:dyDescent="0.2">
      <c r="B718" s="4"/>
      <c r="F718" s="4"/>
    </row>
    <row r="719" spans="2:6" x14ac:dyDescent="0.2">
      <c r="B719" s="4"/>
      <c r="F719" s="4"/>
    </row>
    <row r="720" spans="2:6" x14ac:dyDescent="0.2">
      <c r="B720" s="4"/>
      <c r="F720" s="4"/>
    </row>
    <row r="721" spans="2:6" x14ac:dyDescent="0.2">
      <c r="B721" s="4"/>
      <c r="F721" s="4"/>
    </row>
    <row r="722" spans="2:6" x14ac:dyDescent="0.2">
      <c r="B722" s="4"/>
      <c r="F722" s="4"/>
    </row>
    <row r="723" spans="2:6" x14ac:dyDescent="0.2">
      <c r="B723" s="4"/>
      <c r="F723" s="4"/>
    </row>
    <row r="724" spans="2:6" x14ac:dyDescent="0.2">
      <c r="B724" s="4"/>
      <c r="F724" s="4"/>
    </row>
    <row r="725" spans="2:6" x14ac:dyDescent="0.2">
      <c r="B725" s="4"/>
      <c r="F725" s="4"/>
    </row>
    <row r="726" spans="2:6" x14ac:dyDescent="0.2">
      <c r="B726" s="4"/>
      <c r="F726" s="4"/>
    </row>
    <row r="727" spans="2:6" x14ac:dyDescent="0.2">
      <c r="B727" s="4"/>
      <c r="F727" s="4"/>
    </row>
    <row r="728" spans="2:6" x14ac:dyDescent="0.2">
      <c r="B728" s="4"/>
      <c r="F728" s="4"/>
    </row>
    <row r="729" spans="2:6" x14ac:dyDescent="0.2">
      <c r="B729" s="4"/>
      <c r="F729" s="4"/>
    </row>
    <row r="730" spans="2:6" x14ac:dyDescent="0.2">
      <c r="B730" s="4"/>
      <c r="F730" s="4"/>
    </row>
    <row r="731" spans="2:6" x14ac:dyDescent="0.2">
      <c r="B731" s="4"/>
      <c r="F731" s="4"/>
    </row>
    <row r="732" spans="2:6" x14ac:dyDescent="0.2">
      <c r="B732" s="4"/>
      <c r="F732" s="4"/>
    </row>
    <row r="733" spans="2:6" x14ac:dyDescent="0.2">
      <c r="B733" s="4"/>
      <c r="F733" s="4"/>
    </row>
    <row r="734" spans="2:6" x14ac:dyDescent="0.2">
      <c r="B734" s="4"/>
      <c r="F734" s="4"/>
    </row>
    <row r="735" spans="2:6" x14ac:dyDescent="0.2">
      <c r="B735" s="4"/>
      <c r="F735" s="4"/>
    </row>
    <row r="736" spans="2:6" x14ac:dyDescent="0.2">
      <c r="B736" s="4"/>
      <c r="F736" s="4"/>
    </row>
    <row r="737" spans="2:6" x14ac:dyDescent="0.2">
      <c r="B737" s="4"/>
      <c r="F737" s="4"/>
    </row>
    <row r="738" spans="2:6" x14ac:dyDescent="0.2">
      <c r="B738" s="4"/>
      <c r="F738" s="4"/>
    </row>
    <row r="739" spans="2:6" x14ac:dyDescent="0.2">
      <c r="B739" s="4"/>
      <c r="F739" s="4"/>
    </row>
    <row r="740" spans="2:6" x14ac:dyDescent="0.2">
      <c r="B740" s="4"/>
      <c r="F740" s="4"/>
    </row>
    <row r="741" spans="2:6" x14ac:dyDescent="0.2">
      <c r="B741" s="4"/>
      <c r="F741" s="4"/>
    </row>
    <row r="742" spans="2:6" x14ac:dyDescent="0.2">
      <c r="B742" s="4"/>
      <c r="F742" s="4"/>
    </row>
    <row r="743" spans="2:6" x14ac:dyDescent="0.2">
      <c r="B743" s="4"/>
      <c r="F743" s="4"/>
    </row>
    <row r="744" spans="2:6" x14ac:dyDescent="0.2">
      <c r="B744" s="4"/>
      <c r="F744" s="4"/>
    </row>
    <row r="745" spans="2:6" x14ac:dyDescent="0.2">
      <c r="B745" s="4"/>
      <c r="F745" s="4"/>
    </row>
    <row r="746" spans="2:6" x14ac:dyDescent="0.2">
      <c r="B746" s="4"/>
      <c r="F746" s="4"/>
    </row>
    <row r="747" spans="2:6" x14ac:dyDescent="0.2">
      <c r="B747" s="4"/>
      <c r="F747" s="4"/>
    </row>
    <row r="748" spans="2:6" x14ac:dyDescent="0.2">
      <c r="B748" s="4"/>
      <c r="F748" s="4"/>
    </row>
    <row r="749" spans="2:6" x14ac:dyDescent="0.2">
      <c r="B749" s="4"/>
      <c r="F749" s="4"/>
    </row>
    <row r="750" spans="2:6" x14ac:dyDescent="0.2">
      <c r="B750" s="4"/>
      <c r="F750" s="4"/>
    </row>
    <row r="751" spans="2:6" x14ac:dyDescent="0.2">
      <c r="B751" s="4"/>
      <c r="F751" s="4"/>
    </row>
    <row r="752" spans="2:6" x14ac:dyDescent="0.2">
      <c r="B752" s="4"/>
      <c r="F752" s="4"/>
    </row>
    <row r="753" spans="2:6" x14ac:dyDescent="0.2">
      <c r="B753" s="4"/>
      <c r="F753" s="4"/>
    </row>
    <row r="754" spans="2:6" x14ac:dyDescent="0.2">
      <c r="B754" s="4"/>
      <c r="F754" s="4"/>
    </row>
    <row r="755" spans="2:6" x14ac:dyDescent="0.2">
      <c r="B755" s="4"/>
      <c r="F755" s="4"/>
    </row>
    <row r="756" spans="2:6" x14ac:dyDescent="0.2">
      <c r="B756" s="4"/>
      <c r="F756" s="4"/>
    </row>
    <row r="757" spans="2:6" x14ac:dyDescent="0.2">
      <c r="B757" s="4"/>
      <c r="F757" s="4"/>
    </row>
    <row r="758" spans="2:6" x14ac:dyDescent="0.2">
      <c r="B758" s="4"/>
      <c r="F758" s="4"/>
    </row>
    <row r="759" spans="2:6" x14ac:dyDescent="0.2">
      <c r="B759" s="4"/>
      <c r="F759" s="4"/>
    </row>
    <row r="760" spans="2:6" x14ac:dyDescent="0.2">
      <c r="B760" s="4"/>
      <c r="F760" s="4"/>
    </row>
    <row r="761" spans="2:6" x14ac:dyDescent="0.2">
      <c r="B761" s="4"/>
      <c r="F761" s="4"/>
    </row>
    <row r="762" spans="2:6" x14ac:dyDescent="0.2">
      <c r="B762" s="4"/>
      <c r="F762" s="4"/>
    </row>
    <row r="763" spans="2:6" x14ac:dyDescent="0.2">
      <c r="B763" s="4"/>
      <c r="F763" s="4"/>
    </row>
    <row r="764" spans="2:6" x14ac:dyDescent="0.2">
      <c r="B764" s="4"/>
      <c r="F764" s="4"/>
    </row>
    <row r="765" spans="2:6" x14ac:dyDescent="0.2">
      <c r="B765" s="4"/>
      <c r="F765" s="4"/>
    </row>
    <row r="766" spans="2:6" x14ac:dyDescent="0.2">
      <c r="B766" s="4"/>
      <c r="F766" s="4"/>
    </row>
    <row r="767" spans="2:6" x14ac:dyDescent="0.2">
      <c r="B767" s="4"/>
      <c r="F767" s="4"/>
    </row>
    <row r="768" spans="2:6" x14ac:dyDescent="0.2">
      <c r="B768" s="4"/>
      <c r="F768" s="4"/>
    </row>
    <row r="769" spans="2:6" x14ac:dyDescent="0.2">
      <c r="B769" s="4"/>
      <c r="F769" s="4"/>
    </row>
    <row r="770" spans="2:6" x14ac:dyDescent="0.2">
      <c r="B770" s="4"/>
      <c r="F770" s="4"/>
    </row>
    <row r="771" spans="2:6" x14ac:dyDescent="0.2">
      <c r="B771" s="4"/>
      <c r="F771" s="4"/>
    </row>
    <row r="772" spans="2:6" x14ac:dyDescent="0.2">
      <c r="B772" s="4"/>
      <c r="F772" s="4"/>
    </row>
    <row r="773" spans="2:6" x14ac:dyDescent="0.2">
      <c r="B773" s="4"/>
      <c r="F773" s="4"/>
    </row>
    <row r="774" spans="2:6" x14ac:dyDescent="0.2">
      <c r="B774" s="4"/>
      <c r="F774" s="4"/>
    </row>
    <row r="775" spans="2:6" x14ac:dyDescent="0.2">
      <c r="B775" s="4"/>
      <c r="F775" s="4"/>
    </row>
    <row r="776" spans="2:6" x14ac:dyDescent="0.2">
      <c r="B776" s="4"/>
      <c r="F776" s="4"/>
    </row>
    <row r="777" spans="2:6" x14ac:dyDescent="0.2">
      <c r="B777" s="4"/>
      <c r="F777" s="4"/>
    </row>
    <row r="778" spans="2:6" x14ac:dyDescent="0.2">
      <c r="B778" s="4"/>
      <c r="F778" s="4"/>
    </row>
    <row r="779" spans="2:6" x14ac:dyDescent="0.2">
      <c r="B779" s="4"/>
      <c r="F779" s="4"/>
    </row>
    <row r="780" spans="2:6" x14ac:dyDescent="0.2">
      <c r="B780" s="4"/>
      <c r="F780" s="4"/>
    </row>
    <row r="781" spans="2:6" x14ac:dyDescent="0.2">
      <c r="B781" s="4"/>
      <c r="F781" s="4"/>
    </row>
    <row r="782" spans="2:6" x14ac:dyDescent="0.2">
      <c r="B782" s="4"/>
      <c r="F782" s="4"/>
    </row>
    <row r="783" spans="2:6" x14ac:dyDescent="0.2">
      <c r="B783" s="4"/>
      <c r="F783" s="4"/>
    </row>
    <row r="784" spans="2:6" x14ac:dyDescent="0.2">
      <c r="B784" s="4"/>
      <c r="F784" s="4"/>
    </row>
    <row r="785" spans="2:6" x14ac:dyDescent="0.2">
      <c r="B785" s="4"/>
      <c r="F785" s="4"/>
    </row>
    <row r="786" spans="2:6" x14ac:dyDescent="0.2">
      <c r="B786" s="4"/>
      <c r="F786" s="4"/>
    </row>
    <row r="787" spans="2:6" x14ac:dyDescent="0.2">
      <c r="B787" s="4"/>
      <c r="F787" s="4"/>
    </row>
    <row r="788" spans="2:6" x14ac:dyDescent="0.2">
      <c r="B788" s="4"/>
      <c r="F788" s="4"/>
    </row>
    <row r="789" spans="2:6" x14ac:dyDescent="0.2">
      <c r="B789" s="4"/>
      <c r="F789" s="4"/>
    </row>
    <row r="790" spans="2:6" x14ac:dyDescent="0.2">
      <c r="B790" s="4"/>
      <c r="F790" s="4"/>
    </row>
    <row r="791" spans="2:6" x14ac:dyDescent="0.2">
      <c r="B791" s="4"/>
      <c r="F791" s="4"/>
    </row>
    <row r="792" spans="2:6" x14ac:dyDescent="0.2">
      <c r="B792" s="4"/>
      <c r="F792" s="4"/>
    </row>
    <row r="793" spans="2:6" x14ac:dyDescent="0.2">
      <c r="B793" s="4"/>
      <c r="F793" s="4"/>
    </row>
    <row r="794" spans="2:6" x14ac:dyDescent="0.2">
      <c r="B794" s="4"/>
      <c r="F794" s="4"/>
    </row>
    <row r="795" spans="2:6" x14ac:dyDescent="0.2">
      <c r="B795" s="4"/>
      <c r="F795" s="4"/>
    </row>
    <row r="796" spans="2:6" x14ac:dyDescent="0.2">
      <c r="B796" s="4"/>
      <c r="F796" s="4"/>
    </row>
    <row r="797" spans="2:6" x14ac:dyDescent="0.2">
      <c r="B797" s="4"/>
      <c r="F797" s="4"/>
    </row>
    <row r="798" spans="2:6" x14ac:dyDescent="0.2">
      <c r="B798" s="4"/>
      <c r="F798" s="4"/>
    </row>
    <row r="799" spans="2:6" x14ac:dyDescent="0.2">
      <c r="B799" s="4"/>
      <c r="F799" s="4"/>
    </row>
    <row r="800" spans="2:6" x14ac:dyDescent="0.2">
      <c r="B800" s="4"/>
      <c r="F800" s="4"/>
    </row>
    <row r="801" spans="2:6" x14ac:dyDescent="0.2">
      <c r="B801" s="4"/>
      <c r="F801" s="4"/>
    </row>
    <row r="802" spans="2:6" x14ac:dyDescent="0.2">
      <c r="B802" s="4"/>
      <c r="F802" s="4"/>
    </row>
    <row r="803" spans="2:6" x14ac:dyDescent="0.2">
      <c r="B803" s="4"/>
      <c r="F803" s="4"/>
    </row>
    <row r="804" spans="2:6" x14ac:dyDescent="0.2">
      <c r="B804" s="4"/>
      <c r="F804" s="4"/>
    </row>
    <row r="805" spans="2:6" x14ac:dyDescent="0.2">
      <c r="B805" s="4"/>
      <c r="F805" s="4"/>
    </row>
    <row r="806" spans="2:6" x14ac:dyDescent="0.2">
      <c r="B806" s="4"/>
      <c r="F806" s="4"/>
    </row>
    <row r="807" spans="2:6" x14ac:dyDescent="0.2">
      <c r="B807" s="4"/>
      <c r="F807" s="4"/>
    </row>
    <row r="808" spans="2:6" x14ac:dyDescent="0.2">
      <c r="B808" s="4"/>
      <c r="F808" s="4"/>
    </row>
    <row r="809" spans="2:6" x14ac:dyDescent="0.2">
      <c r="B809" s="4"/>
      <c r="F809" s="4"/>
    </row>
    <row r="810" spans="2:6" x14ac:dyDescent="0.2">
      <c r="B810" s="4"/>
      <c r="F810" s="4"/>
    </row>
    <row r="811" spans="2:6" x14ac:dyDescent="0.2">
      <c r="B811" s="4"/>
      <c r="F811" s="4"/>
    </row>
    <row r="812" spans="2:6" x14ac:dyDescent="0.2">
      <c r="B812" s="4"/>
      <c r="F812" s="4"/>
    </row>
    <row r="813" spans="2:6" x14ac:dyDescent="0.2">
      <c r="B813" s="4"/>
      <c r="F813" s="4"/>
    </row>
    <row r="814" spans="2:6" x14ac:dyDescent="0.2">
      <c r="B814" s="4"/>
      <c r="F814" s="4"/>
    </row>
    <row r="815" spans="2:6" x14ac:dyDescent="0.2">
      <c r="B815" s="4"/>
      <c r="F815" s="4"/>
    </row>
    <row r="816" spans="2:6" x14ac:dyDescent="0.2">
      <c r="B816" s="4"/>
      <c r="F816" s="4"/>
    </row>
    <row r="817" spans="2:6" x14ac:dyDescent="0.2">
      <c r="B817" s="4"/>
      <c r="F817" s="4"/>
    </row>
    <row r="818" spans="2:6" x14ac:dyDescent="0.2">
      <c r="B818" s="4"/>
      <c r="F818" s="4"/>
    </row>
    <row r="819" spans="2:6" x14ac:dyDescent="0.2">
      <c r="B819" s="4"/>
      <c r="F819" s="4"/>
    </row>
    <row r="820" spans="2:6" x14ac:dyDescent="0.2">
      <c r="B820" s="4"/>
      <c r="F820" s="4"/>
    </row>
    <row r="821" spans="2:6" x14ac:dyDescent="0.2">
      <c r="B821" s="4"/>
      <c r="F821" s="4"/>
    </row>
    <row r="822" spans="2:6" x14ac:dyDescent="0.2">
      <c r="B822" s="4"/>
      <c r="F822" s="4"/>
    </row>
    <row r="823" spans="2:6" x14ac:dyDescent="0.2">
      <c r="B823" s="4"/>
      <c r="F823" s="4"/>
    </row>
    <row r="824" spans="2:6" x14ac:dyDescent="0.2">
      <c r="B824" s="4"/>
      <c r="F824" s="4"/>
    </row>
    <row r="825" spans="2:6" x14ac:dyDescent="0.2">
      <c r="B825" s="4"/>
      <c r="F825" s="4"/>
    </row>
    <row r="826" spans="2:6" x14ac:dyDescent="0.2">
      <c r="B826" s="4"/>
      <c r="F826" s="4"/>
    </row>
    <row r="827" spans="2:6" x14ac:dyDescent="0.2">
      <c r="B827" s="4"/>
      <c r="F827" s="4"/>
    </row>
    <row r="828" spans="2:6" x14ac:dyDescent="0.2">
      <c r="B828" s="4"/>
      <c r="F828" s="4"/>
    </row>
    <row r="829" spans="2:6" x14ac:dyDescent="0.2">
      <c r="B829" s="4"/>
      <c r="F829" s="4"/>
    </row>
    <row r="830" spans="2:6" x14ac:dyDescent="0.2">
      <c r="B830" s="4"/>
      <c r="F830" s="4"/>
    </row>
    <row r="831" spans="2:6" x14ac:dyDescent="0.2">
      <c r="B831" s="4"/>
      <c r="F831" s="4"/>
    </row>
  </sheetData>
  <phoneticPr fontId="8" type="noConversion"/>
  <hyperlinks>
    <hyperlink ref="P39" r:id="rId1" display="http://www.konkoly.hu/cgi-bin/IBVS?438"/>
    <hyperlink ref="P40" r:id="rId2" display="http://www.konkoly.hu/cgi-bin/IBVS?438"/>
    <hyperlink ref="P41" r:id="rId3" display="http://www.konkoly.hu/cgi-bin/IBVS?438"/>
    <hyperlink ref="P42" r:id="rId4" display="http://www.konkoly.hu/cgi-bin/IBVS?438"/>
    <hyperlink ref="P43" r:id="rId5" display="http://www.konkoly.hu/cgi-bin/IBVS?438"/>
    <hyperlink ref="P44" r:id="rId6" display="http://www.konkoly.hu/cgi-bin/IBVS?438"/>
    <hyperlink ref="P45" r:id="rId7" display="http://www.konkoly.hu/cgi-bin/IBVS?438"/>
    <hyperlink ref="P46" r:id="rId8" display="http://www.konkoly.hu/cgi-bin/IBVS?438"/>
    <hyperlink ref="P47" r:id="rId9" display="http://www.konkoly.hu/cgi-bin/IBVS?438"/>
    <hyperlink ref="P48" r:id="rId10" display="http://www.konkoly.hu/cgi-bin/IBVS?438"/>
    <hyperlink ref="P49" r:id="rId11" display="http://www.konkoly.hu/cgi-bin/IBVS?438"/>
    <hyperlink ref="P50" r:id="rId12" display="http://www.konkoly.hu/cgi-bin/IBVS?438"/>
    <hyperlink ref="P51" r:id="rId13" display="http://www.konkoly.hu/cgi-bin/IBVS?438"/>
    <hyperlink ref="P52" r:id="rId14" display="http://www.konkoly.hu/cgi-bin/IBVS?438"/>
    <hyperlink ref="P11" r:id="rId15" display="http://www.konkoly.hu/cgi-bin/IBVS?438"/>
    <hyperlink ref="P12" r:id="rId16" display="http://www.konkoly.hu/cgi-bin/IBVS?438"/>
    <hyperlink ref="P13" r:id="rId17" display="http://www.konkoly.hu/cgi-bin/IBVS?438"/>
    <hyperlink ref="P14" r:id="rId18" display="http://www.konkoly.hu/cgi-bin/IBVS?438"/>
    <hyperlink ref="P55" r:id="rId19" display="http://www.bav-astro.de/sfs/BAVM_link.php?BAVMnr=50"/>
    <hyperlink ref="P16" r:id="rId20" display="http://www.konkoly.hu/cgi-bin/IBVS?3078"/>
    <hyperlink ref="P18" r:id="rId21" display="http://www.konkoly.hu/cgi-bin/IBVS?3078"/>
    <hyperlink ref="P19" r:id="rId22" display="http://www.konkoly.hu/cgi-bin/IBVS?3078"/>
    <hyperlink ref="P20" r:id="rId23" display="http://www.konkoly.hu/cgi-bin/IBVS?3078"/>
    <hyperlink ref="P21" r:id="rId24" display="http://www.konkoly.hu/cgi-bin/IBVS?3355"/>
    <hyperlink ref="P22" r:id="rId25" display="http://www.konkoly.hu/cgi-bin/IBVS?3355"/>
    <hyperlink ref="P23" r:id="rId26" display="http://www.konkoly.hu/cgi-bin/IBVS?3355"/>
    <hyperlink ref="P24" r:id="rId27" display="http://www.konkoly.hu/cgi-bin/IBVS?3355"/>
    <hyperlink ref="P26" r:id="rId28" display="http://www.konkoly.hu/cgi-bin/IBVS?3762"/>
    <hyperlink ref="P27" r:id="rId29" display="http://www.konkoly.hu/cgi-bin/IBVS?3762"/>
    <hyperlink ref="P28" r:id="rId30" display="http://www.bav-astro.de/sfs/BAVM_link.php?BAVMnr=178"/>
    <hyperlink ref="P29" r:id="rId31" display="http://var.astro.cz/oejv/issues/oejv0074.pdf"/>
    <hyperlink ref="P62" r:id="rId32" display="http://www.bav-astro.de/sfs/BAVM_link.php?BAVMnr=214"/>
    <hyperlink ref="P30" r:id="rId33" display="http://var.astro.cz/oejv/issues/oejv0160.pdf"/>
    <hyperlink ref="P31" r:id="rId34" display="http://var.astro.cz/oejv/issues/oejv0160.pdf"/>
    <hyperlink ref="P32" r:id="rId35" display="http://www.bav-astro.de/sfs/BAVM_link.php?BAVMnr=231"/>
    <hyperlink ref="P33" r:id="rId36" display="http://var.astro.cz/oejv/issues/oejv0160.pdf"/>
    <hyperlink ref="P34" r:id="rId37" display="http://var.astro.cz/oejv/issues/oejv0160.pdf"/>
    <hyperlink ref="P35" r:id="rId38" display="http://var.astro.cz/oejv/issues/oejv0160.pdf"/>
    <hyperlink ref="P36" r:id="rId39" display="http://var.astro.cz/oejv/issues/oejv0160.pdf"/>
    <hyperlink ref="P37" r:id="rId40" display="http://www.bav-astro.de/sfs/BAVM_link.php?BAVMnr=232"/>
    <hyperlink ref="P38" r:id="rId41" display="http://www.bav-astro.de/sfs/BAVM_link.php?BAVMnr=234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2023-01-13T04:51:45Z</dcterms:modified>
</cp:coreProperties>
</file>