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051408B4-7BCB-4589-9208-379A07F0EFF7}" xr6:coauthVersionLast="47" xr6:coauthVersionMax="47" xr10:uidLastSave="{00000000-0000-0000-0000-000000000000}"/>
  <bookViews>
    <workbookView xWindow="13665" yWindow="660" windowWidth="12975" windowHeight="14640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9" i="1" l="1"/>
  <c r="F99" i="1" s="1"/>
  <c r="G99" i="1" s="1"/>
  <c r="K99" i="1" s="1"/>
  <c r="Q99" i="1"/>
  <c r="E101" i="1"/>
  <c r="F101" i="1" s="1"/>
  <c r="G101" i="1" s="1"/>
  <c r="K101" i="1" s="1"/>
  <c r="Q101" i="1"/>
  <c r="E100" i="1"/>
  <c r="F100" i="1" s="1"/>
  <c r="G100" i="1" s="1"/>
  <c r="K100" i="1" s="1"/>
  <c r="Q100" i="1"/>
  <c r="E97" i="1"/>
  <c r="F97" i="1" s="1"/>
  <c r="G97" i="1" s="1"/>
  <c r="K97" i="1" s="1"/>
  <c r="E94" i="1"/>
  <c r="F94" i="1" s="1"/>
  <c r="G94" i="1" s="1"/>
  <c r="K94" i="1" s="1"/>
  <c r="E95" i="1"/>
  <c r="F95" i="1" s="1"/>
  <c r="G95" i="1" s="1"/>
  <c r="K95" i="1" s="1"/>
  <c r="E96" i="1"/>
  <c r="F96" i="1" s="1"/>
  <c r="G96" i="1" s="1"/>
  <c r="K96" i="1" s="1"/>
  <c r="E98" i="1"/>
  <c r="F98" i="1" s="1"/>
  <c r="G98" i="1" s="1"/>
  <c r="K98" i="1" s="1"/>
  <c r="Q97" i="1"/>
  <c r="Q98" i="1"/>
  <c r="Q96" i="1"/>
  <c r="E90" i="1"/>
  <c r="F90" i="1" s="1"/>
  <c r="G90" i="1" s="1"/>
  <c r="K90" i="1" s="1"/>
  <c r="E92" i="1"/>
  <c r="F92" i="1" s="1"/>
  <c r="G92" i="1" s="1"/>
  <c r="K92" i="1" s="1"/>
  <c r="E93" i="1"/>
  <c r="F93" i="1" s="1"/>
  <c r="G93" i="1" s="1"/>
  <c r="K93" i="1" s="1"/>
  <c r="E50" i="1"/>
  <c r="F50" i="1" s="1"/>
  <c r="G50" i="1" s="1"/>
  <c r="E51" i="1"/>
  <c r="F51" i="1"/>
  <c r="G51" i="1" s="1"/>
  <c r="K51" i="1" s="1"/>
  <c r="E52" i="1"/>
  <c r="F52" i="1" s="1"/>
  <c r="G52" i="1" s="1"/>
  <c r="K52" i="1" s="1"/>
  <c r="E64" i="1"/>
  <c r="F64" i="1" s="1"/>
  <c r="G64" i="1" s="1"/>
  <c r="K64" i="1" s="1"/>
  <c r="E65" i="1"/>
  <c r="F65" i="1" s="1"/>
  <c r="G65" i="1" s="1"/>
  <c r="K65" i="1" s="1"/>
  <c r="E66" i="1"/>
  <c r="F66" i="1" s="1"/>
  <c r="G66" i="1" s="1"/>
  <c r="K66" i="1" s="1"/>
  <c r="E67" i="1"/>
  <c r="F67" i="1" s="1"/>
  <c r="G67" i="1" s="1"/>
  <c r="J67" i="1" s="1"/>
  <c r="E68" i="1"/>
  <c r="F68" i="1" s="1"/>
  <c r="G68" i="1" s="1"/>
  <c r="K68" i="1" s="1"/>
  <c r="E69" i="1"/>
  <c r="F69" i="1"/>
  <c r="G69" i="1" s="1"/>
  <c r="E70" i="1"/>
  <c r="F70" i="1" s="1"/>
  <c r="G70" i="1" s="1"/>
  <c r="K70" i="1" s="1"/>
  <c r="E71" i="1"/>
  <c r="F71" i="1" s="1"/>
  <c r="G71" i="1" s="1"/>
  <c r="K71" i="1" s="1"/>
  <c r="E72" i="1"/>
  <c r="F72" i="1" s="1"/>
  <c r="G72" i="1" s="1"/>
  <c r="K72" i="1" s="1"/>
  <c r="E73" i="1"/>
  <c r="F73" i="1" s="1"/>
  <c r="G73" i="1" s="1"/>
  <c r="K73" i="1" s="1"/>
  <c r="E74" i="1"/>
  <c r="F74" i="1" s="1"/>
  <c r="G74" i="1" s="1"/>
  <c r="K74" i="1" s="1"/>
  <c r="E75" i="1"/>
  <c r="E40" i="2" s="1"/>
  <c r="E76" i="1"/>
  <c r="F76" i="1" s="1"/>
  <c r="G76" i="1" s="1"/>
  <c r="K76" i="1" s="1"/>
  <c r="E77" i="1"/>
  <c r="F77" i="1" s="1"/>
  <c r="G77" i="1" s="1"/>
  <c r="K77" i="1" s="1"/>
  <c r="E78" i="1"/>
  <c r="F78" i="1" s="1"/>
  <c r="G78" i="1" s="1"/>
  <c r="K78" i="1" s="1"/>
  <c r="E79" i="1"/>
  <c r="F79" i="1" s="1"/>
  <c r="G79" i="1" s="1"/>
  <c r="K79" i="1" s="1"/>
  <c r="E80" i="1"/>
  <c r="F80" i="1" s="1"/>
  <c r="G80" i="1" s="1"/>
  <c r="K80" i="1" s="1"/>
  <c r="E81" i="1"/>
  <c r="F81" i="1" s="1"/>
  <c r="G81" i="1" s="1"/>
  <c r="K81" i="1" s="1"/>
  <c r="E82" i="1"/>
  <c r="F82" i="1" s="1"/>
  <c r="G82" i="1" s="1"/>
  <c r="K82" i="1" s="1"/>
  <c r="E83" i="1"/>
  <c r="F83" i="1"/>
  <c r="G83" i="1" s="1"/>
  <c r="K83" i="1" s="1"/>
  <c r="E84" i="1"/>
  <c r="F84" i="1" s="1"/>
  <c r="G84" i="1" s="1"/>
  <c r="K84" i="1" s="1"/>
  <c r="E85" i="1"/>
  <c r="F85" i="1" s="1"/>
  <c r="G85" i="1" s="1"/>
  <c r="J85" i="1" s="1"/>
  <c r="E86" i="1"/>
  <c r="F86" i="1" s="1"/>
  <c r="G86" i="1" s="1"/>
  <c r="K86" i="1" s="1"/>
  <c r="E87" i="1"/>
  <c r="F87" i="1" s="1"/>
  <c r="G87" i="1" s="1"/>
  <c r="K87" i="1" s="1"/>
  <c r="E88" i="1"/>
  <c r="F88" i="1" s="1"/>
  <c r="G88" i="1" s="1"/>
  <c r="K88" i="1" s="1"/>
  <c r="E89" i="1"/>
  <c r="F89" i="1"/>
  <c r="G89" i="1" s="1"/>
  <c r="K89" i="1" s="1"/>
  <c r="E91" i="1"/>
  <c r="F91" i="1" s="1"/>
  <c r="G91" i="1" s="1"/>
  <c r="J91" i="1" s="1"/>
  <c r="D9" i="1"/>
  <c r="C9" i="1"/>
  <c r="Q95" i="1"/>
  <c r="Q94" i="1"/>
  <c r="Q93" i="1"/>
  <c r="Q92" i="1"/>
  <c r="Q90" i="1"/>
  <c r="E53" i="1"/>
  <c r="F53" i="1" s="1"/>
  <c r="G53" i="1" s="1"/>
  <c r="K53" i="1" s="1"/>
  <c r="E59" i="1"/>
  <c r="F59" i="1" s="1"/>
  <c r="G59" i="1" s="1"/>
  <c r="K59" i="1" s="1"/>
  <c r="E54" i="1"/>
  <c r="F54" i="1" s="1"/>
  <c r="G54" i="1" s="1"/>
  <c r="K54" i="1" s="1"/>
  <c r="E58" i="1"/>
  <c r="F58" i="1" s="1"/>
  <c r="G58" i="1" s="1"/>
  <c r="K58" i="1" s="1"/>
  <c r="E60" i="1"/>
  <c r="F60" i="1" s="1"/>
  <c r="G60" i="1" s="1"/>
  <c r="K60" i="1" s="1"/>
  <c r="E49" i="1"/>
  <c r="F49" i="1" s="1"/>
  <c r="G49" i="1" s="1"/>
  <c r="K49" i="1" s="1"/>
  <c r="E41" i="1"/>
  <c r="F41" i="1"/>
  <c r="G41" i="1" s="1"/>
  <c r="I41" i="1"/>
  <c r="E21" i="1"/>
  <c r="F21" i="1" s="1"/>
  <c r="G21" i="1" s="1"/>
  <c r="J21" i="1" s="1"/>
  <c r="E22" i="1"/>
  <c r="F22" i="1" s="1"/>
  <c r="G22" i="1" s="1"/>
  <c r="J22" i="1" s="1"/>
  <c r="E55" i="1"/>
  <c r="F55" i="1" s="1"/>
  <c r="G55" i="1" s="1"/>
  <c r="J55" i="1" s="1"/>
  <c r="E56" i="1"/>
  <c r="F56" i="1"/>
  <c r="G56" i="1" s="1"/>
  <c r="J56" i="1" s="1"/>
  <c r="E57" i="1"/>
  <c r="E30" i="2" s="1"/>
  <c r="F57" i="1"/>
  <c r="G57" i="1" s="1"/>
  <c r="J57" i="1" s="1"/>
  <c r="E63" i="1"/>
  <c r="F63" i="1" s="1"/>
  <c r="G63" i="1" s="1"/>
  <c r="K63" i="1" s="1"/>
  <c r="E23" i="1"/>
  <c r="F23" i="1" s="1"/>
  <c r="G23" i="1" s="1"/>
  <c r="J23" i="1" s="1"/>
  <c r="E61" i="1"/>
  <c r="F61" i="1" s="1"/>
  <c r="G61" i="1" s="1"/>
  <c r="E62" i="1"/>
  <c r="F62" i="1"/>
  <c r="G62" i="1" s="1"/>
  <c r="K62" i="1" s="1"/>
  <c r="Q89" i="1"/>
  <c r="Q21" i="1"/>
  <c r="Q22" i="1"/>
  <c r="Q41" i="1"/>
  <c r="Q59" i="1"/>
  <c r="Q71" i="1"/>
  <c r="Q73" i="1"/>
  <c r="Q77" i="1"/>
  <c r="Q78" i="1"/>
  <c r="Q82" i="1"/>
  <c r="Q84" i="1"/>
  <c r="G50" i="2"/>
  <c r="C50" i="2" s="1"/>
  <c r="G49" i="2"/>
  <c r="C49" i="2"/>
  <c r="G48" i="2"/>
  <c r="C48" i="2"/>
  <c r="G47" i="2"/>
  <c r="C47" i="2" s="1"/>
  <c r="E47" i="2" s="1"/>
  <c r="G46" i="2"/>
  <c r="C46" i="2" s="1"/>
  <c r="E46" i="2"/>
  <c r="G63" i="2"/>
  <c r="C63" i="2" s="1"/>
  <c r="G45" i="2"/>
  <c r="C45" i="2"/>
  <c r="E45" i="2"/>
  <c r="G62" i="2"/>
  <c r="C62" i="2"/>
  <c r="E62" i="2" s="1"/>
  <c r="G44" i="2"/>
  <c r="C44" i="2" s="1"/>
  <c r="G43" i="2"/>
  <c r="C43" i="2"/>
  <c r="E43" i="2" s="1"/>
  <c r="G42" i="2"/>
  <c r="C42" i="2" s="1"/>
  <c r="E42" i="2" s="1"/>
  <c r="G61" i="2"/>
  <c r="C61" i="2" s="1"/>
  <c r="E61" i="2" s="1"/>
  <c r="G60" i="2"/>
  <c r="C60" i="2" s="1"/>
  <c r="G41" i="2"/>
  <c r="C41" i="2" s="1"/>
  <c r="E41" i="2" s="1"/>
  <c r="G40" i="2"/>
  <c r="C40" i="2"/>
  <c r="G39" i="2"/>
  <c r="C39" i="2"/>
  <c r="E39" i="2"/>
  <c r="G59" i="2"/>
  <c r="C59" i="2" s="1"/>
  <c r="E59" i="2" s="1"/>
  <c r="G58" i="2"/>
  <c r="C58" i="2"/>
  <c r="G38" i="2"/>
  <c r="C38" i="2" s="1"/>
  <c r="E38" i="2" s="1"/>
  <c r="G37" i="2"/>
  <c r="C37" i="2" s="1"/>
  <c r="E37" i="2" s="1"/>
  <c r="G36" i="2"/>
  <c r="C36" i="2" s="1"/>
  <c r="G35" i="2"/>
  <c r="C35" i="2" s="1"/>
  <c r="G57" i="2"/>
  <c r="C57" i="2"/>
  <c r="E57" i="2"/>
  <c r="G34" i="2"/>
  <c r="C34" i="2"/>
  <c r="G56" i="2"/>
  <c r="C56" i="2" s="1"/>
  <c r="E56" i="2" s="1"/>
  <c r="G55" i="2"/>
  <c r="C55" i="2"/>
  <c r="E55" i="2" s="1"/>
  <c r="G33" i="2"/>
  <c r="C33" i="2"/>
  <c r="E33" i="2" s="1"/>
  <c r="G32" i="2"/>
  <c r="C32" i="2" s="1"/>
  <c r="E32" i="2" s="1"/>
  <c r="G31" i="2"/>
  <c r="C31" i="2" s="1"/>
  <c r="E31" i="2"/>
  <c r="G54" i="2"/>
  <c r="C54" i="2" s="1"/>
  <c r="E54" i="2" s="1"/>
  <c r="G30" i="2"/>
  <c r="C30" i="2"/>
  <c r="G29" i="2"/>
  <c r="C29" i="2"/>
  <c r="E29" i="2" s="1"/>
  <c r="G28" i="2"/>
  <c r="C28" i="2" s="1"/>
  <c r="E28" i="2" s="1"/>
  <c r="G27" i="2"/>
  <c r="C27" i="2"/>
  <c r="G26" i="2"/>
  <c r="C26" i="2" s="1"/>
  <c r="E26" i="2" s="1"/>
  <c r="G25" i="2"/>
  <c r="C25" i="2" s="1"/>
  <c r="E25" i="2" s="1"/>
  <c r="G24" i="2"/>
  <c r="C24" i="2" s="1"/>
  <c r="E24" i="2" s="1"/>
  <c r="G23" i="2"/>
  <c r="C23" i="2" s="1"/>
  <c r="G22" i="2"/>
  <c r="C22" i="2"/>
  <c r="E48" i="1"/>
  <c r="E22" i="2" s="1"/>
  <c r="G21" i="2"/>
  <c r="C21" i="2" s="1"/>
  <c r="E47" i="1"/>
  <c r="G20" i="2"/>
  <c r="C20" i="2"/>
  <c r="E46" i="1"/>
  <c r="E20" i="2" s="1"/>
  <c r="G19" i="2"/>
  <c r="C19" i="2"/>
  <c r="E45" i="1"/>
  <c r="G18" i="2"/>
  <c r="C18" i="2"/>
  <c r="E18" i="2"/>
  <c r="E44" i="1"/>
  <c r="F44" i="1" s="1"/>
  <c r="G44" i="1" s="1"/>
  <c r="I44" i="1" s="1"/>
  <c r="G17" i="2"/>
  <c r="C17" i="2" s="1"/>
  <c r="E43" i="1"/>
  <c r="F43" i="1" s="1"/>
  <c r="G43" i="1" s="1"/>
  <c r="I43" i="1" s="1"/>
  <c r="G53" i="2"/>
  <c r="C53" i="2"/>
  <c r="E53" i="2"/>
  <c r="G16" i="2"/>
  <c r="C16" i="2"/>
  <c r="E40" i="1"/>
  <c r="E16" i="2" s="1"/>
  <c r="G15" i="2"/>
  <c r="C15" i="2" s="1"/>
  <c r="E39" i="1"/>
  <c r="F39" i="1" s="1"/>
  <c r="G14" i="2"/>
  <c r="C14" i="2"/>
  <c r="E38" i="1"/>
  <c r="F38" i="1" s="1"/>
  <c r="G38" i="1" s="1"/>
  <c r="I38" i="1" s="1"/>
  <c r="G13" i="2"/>
  <c r="C13" i="2" s="1"/>
  <c r="E13" i="2" s="1"/>
  <c r="E37" i="1"/>
  <c r="F37" i="1" s="1"/>
  <c r="G37" i="1" s="1"/>
  <c r="I37" i="1" s="1"/>
  <c r="G12" i="2"/>
  <c r="C12" i="2" s="1"/>
  <c r="E36" i="1"/>
  <c r="F36" i="1" s="1"/>
  <c r="G36" i="1" s="1"/>
  <c r="I36" i="1" s="1"/>
  <c r="G11" i="2"/>
  <c r="C11" i="2"/>
  <c r="E11" i="2" s="1"/>
  <c r="G52" i="2"/>
  <c r="C52" i="2"/>
  <c r="E52" i="2" s="1"/>
  <c r="G51" i="2"/>
  <c r="C51" i="2" s="1"/>
  <c r="H50" i="2"/>
  <c r="B50" i="2" s="1"/>
  <c r="D50" i="2"/>
  <c r="A50" i="2"/>
  <c r="H49" i="2"/>
  <c r="B49" i="2"/>
  <c r="D49" i="2"/>
  <c r="A49" i="2"/>
  <c r="H48" i="2"/>
  <c r="B48" i="2" s="1"/>
  <c r="D48" i="2"/>
  <c r="A48" i="2"/>
  <c r="H47" i="2"/>
  <c r="B47" i="2"/>
  <c r="D47" i="2"/>
  <c r="A47" i="2"/>
  <c r="H46" i="2"/>
  <c r="B46" i="2" s="1"/>
  <c r="D46" i="2"/>
  <c r="A46" i="2"/>
  <c r="H63" i="2"/>
  <c r="B63" i="2"/>
  <c r="D63" i="2"/>
  <c r="A63" i="2"/>
  <c r="H45" i="2"/>
  <c r="B45" i="2" s="1"/>
  <c r="D45" i="2"/>
  <c r="A45" i="2"/>
  <c r="H62" i="2"/>
  <c r="B62" i="2"/>
  <c r="D62" i="2"/>
  <c r="A62" i="2"/>
  <c r="H44" i="2"/>
  <c r="B44" i="2" s="1"/>
  <c r="D44" i="2"/>
  <c r="A44" i="2"/>
  <c r="H43" i="2"/>
  <c r="B43" i="2"/>
  <c r="D43" i="2"/>
  <c r="A43" i="2"/>
  <c r="H42" i="2"/>
  <c r="B42" i="2" s="1"/>
  <c r="D42" i="2"/>
  <c r="A42" i="2"/>
  <c r="H61" i="2"/>
  <c r="B61" i="2"/>
  <c r="D61" i="2"/>
  <c r="A61" i="2"/>
  <c r="H60" i="2"/>
  <c r="B60" i="2" s="1"/>
  <c r="D60" i="2"/>
  <c r="A60" i="2"/>
  <c r="H41" i="2"/>
  <c r="B41" i="2"/>
  <c r="D41" i="2"/>
  <c r="A41" i="2"/>
  <c r="H40" i="2"/>
  <c r="B40" i="2" s="1"/>
  <c r="D40" i="2"/>
  <c r="A40" i="2"/>
  <c r="H39" i="2"/>
  <c r="B39" i="2"/>
  <c r="D39" i="2"/>
  <c r="A39" i="2"/>
  <c r="H59" i="2"/>
  <c r="B59" i="2" s="1"/>
  <c r="D59" i="2"/>
  <c r="A59" i="2"/>
  <c r="H58" i="2"/>
  <c r="B58" i="2"/>
  <c r="D58" i="2"/>
  <c r="A58" i="2"/>
  <c r="H38" i="2"/>
  <c r="B38" i="2" s="1"/>
  <c r="D38" i="2"/>
  <c r="A38" i="2"/>
  <c r="H37" i="2"/>
  <c r="B37" i="2"/>
  <c r="D37" i="2"/>
  <c r="A37" i="2"/>
  <c r="H36" i="2"/>
  <c r="B36" i="2" s="1"/>
  <c r="D36" i="2"/>
  <c r="A36" i="2"/>
  <c r="H35" i="2"/>
  <c r="B35" i="2"/>
  <c r="D35" i="2"/>
  <c r="A35" i="2"/>
  <c r="H57" i="2"/>
  <c r="B57" i="2" s="1"/>
  <c r="D57" i="2"/>
  <c r="A57" i="2"/>
  <c r="H34" i="2"/>
  <c r="B34" i="2"/>
  <c r="D34" i="2"/>
  <c r="A34" i="2"/>
  <c r="H56" i="2"/>
  <c r="B56" i="2" s="1"/>
  <c r="D56" i="2"/>
  <c r="A56" i="2"/>
  <c r="H55" i="2"/>
  <c r="B55" i="2"/>
  <c r="D55" i="2"/>
  <c r="A55" i="2"/>
  <c r="H33" i="2"/>
  <c r="B33" i="2" s="1"/>
  <c r="D33" i="2"/>
  <c r="A33" i="2"/>
  <c r="H32" i="2"/>
  <c r="B32" i="2"/>
  <c r="D32" i="2"/>
  <c r="A32" i="2"/>
  <c r="H31" i="2"/>
  <c r="B31" i="2" s="1"/>
  <c r="D31" i="2"/>
  <c r="A31" i="2"/>
  <c r="H54" i="2"/>
  <c r="B54" i="2"/>
  <c r="D54" i="2"/>
  <c r="A54" i="2"/>
  <c r="H30" i="2"/>
  <c r="B30" i="2" s="1"/>
  <c r="D30" i="2"/>
  <c r="A30" i="2"/>
  <c r="H29" i="2"/>
  <c r="B29" i="2"/>
  <c r="D29" i="2"/>
  <c r="A29" i="2"/>
  <c r="H28" i="2"/>
  <c r="B28" i="2" s="1"/>
  <c r="D28" i="2"/>
  <c r="A28" i="2"/>
  <c r="H27" i="2"/>
  <c r="B27" i="2"/>
  <c r="D27" i="2"/>
  <c r="A27" i="2"/>
  <c r="H26" i="2"/>
  <c r="B26" i="2" s="1"/>
  <c r="D26" i="2"/>
  <c r="A26" i="2"/>
  <c r="H25" i="2"/>
  <c r="B25" i="2"/>
  <c r="D25" i="2"/>
  <c r="A25" i="2"/>
  <c r="H24" i="2"/>
  <c r="B24" i="2" s="1"/>
  <c r="D24" i="2"/>
  <c r="A24" i="2"/>
  <c r="H23" i="2"/>
  <c r="B23" i="2"/>
  <c r="D23" i="2"/>
  <c r="A23" i="2"/>
  <c r="H22" i="2"/>
  <c r="B22" i="2" s="1"/>
  <c r="D22" i="2"/>
  <c r="A22" i="2"/>
  <c r="H21" i="2"/>
  <c r="B21" i="2"/>
  <c r="D21" i="2"/>
  <c r="A21" i="2"/>
  <c r="H20" i="2"/>
  <c r="B20" i="2" s="1"/>
  <c r="D20" i="2"/>
  <c r="A20" i="2"/>
  <c r="H19" i="2"/>
  <c r="B19" i="2"/>
  <c r="D19" i="2"/>
  <c r="A19" i="2"/>
  <c r="H18" i="2"/>
  <c r="B18" i="2" s="1"/>
  <c r="D18" i="2"/>
  <c r="A18" i="2"/>
  <c r="H17" i="2"/>
  <c r="B17" i="2"/>
  <c r="D17" i="2"/>
  <c r="A17" i="2"/>
  <c r="H53" i="2"/>
  <c r="B53" i="2" s="1"/>
  <c r="D53" i="2"/>
  <c r="A53" i="2"/>
  <c r="H16" i="2"/>
  <c r="B16" i="2"/>
  <c r="D16" i="2"/>
  <c r="A16" i="2"/>
  <c r="H15" i="2"/>
  <c r="B15" i="2" s="1"/>
  <c r="D15" i="2"/>
  <c r="A15" i="2"/>
  <c r="H14" i="2"/>
  <c r="B14" i="2"/>
  <c r="D14" i="2"/>
  <c r="A14" i="2"/>
  <c r="H13" i="2"/>
  <c r="B13" i="2" s="1"/>
  <c r="D13" i="2"/>
  <c r="A13" i="2"/>
  <c r="H12" i="2"/>
  <c r="B12" i="2"/>
  <c r="D12" i="2"/>
  <c r="A12" i="2"/>
  <c r="H11" i="2"/>
  <c r="B11" i="2" s="1"/>
  <c r="D11" i="2"/>
  <c r="A11" i="2"/>
  <c r="H52" i="2"/>
  <c r="B52" i="2"/>
  <c r="D52" i="2"/>
  <c r="A52" i="2"/>
  <c r="H51" i="2"/>
  <c r="B51" i="2" s="1"/>
  <c r="D51" i="2"/>
  <c r="A51" i="2"/>
  <c r="G39" i="1"/>
  <c r="I39" i="1" s="1"/>
  <c r="F40" i="1"/>
  <c r="G40" i="1" s="1"/>
  <c r="I40" i="1" s="1"/>
  <c r="E42" i="1"/>
  <c r="F42" i="1"/>
  <c r="G42" i="1" s="1"/>
  <c r="I42" i="1" s="1"/>
  <c r="F45" i="1"/>
  <c r="G45" i="1" s="1"/>
  <c r="I45" i="1" s="1"/>
  <c r="F46" i="1"/>
  <c r="G46" i="1" s="1"/>
  <c r="I46" i="1" s="1"/>
  <c r="F47" i="1"/>
  <c r="G47" i="1" s="1"/>
  <c r="I47" i="1"/>
  <c r="F48" i="1"/>
  <c r="G48" i="1" s="1"/>
  <c r="K48" i="1" s="1"/>
  <c r="Q55" i="1"/>
  <c r="Q56" i="1"/>
  <c r="Q57" i="1"/>
  <c r="Q54" i="1"/>
  <c r="Q58" i="1"/>
  <c r="Q60" i="1"/>
  <c r="Q85" i="1"/>
  <c r="Q91" i="1"/>
  <c r="Q83" i="1"/>
  <c r="Q81" i="1"/>
  <c r="Q86" i="1"/>
  <c r="Q87" i="1"/>
  <c r="Q88" i="1"/>
  <c r="Q79" i="1"/>
  <c r="Q49" i="1"/>
  <c r="Q67" i="1"/>
  <c r="Q80" i="1"/>
  <c r="Q76" i="1"/>
  <c r="Q75" i="1"/>
  <c r="Q74" i="1"/>
  <c r="Q70" i="1"/>
  <c r="E24" i="1"/>
  <c r="F24" i="1"/>
  <c r="G24" i="1"/>
  <c r="I24" i="1" s="1"/>
  <c r="E25" i="1"/>
  <c r="F25" i="1" s="1"/>
  <c r="G25" i="1" s="1"/>
  <c r="I25" i="1" s="1"/>
  <c r="E26" i="1"/>
  <c r="F26" i="1" s="1"/>
  <c r="G26" i="1" s="1"/>
  <c r="E27" i="1"/>
  <c r="F27" i="1" s="1"/>
  <c r="G27" i="1" s="1"/>
  <c r="I27" i="1" s="1"/>
  <c r="E28" i="1"/>
  <c r="F28" i="1" s="1"/>
  <c r="G28" i="1" s="1"/>
  <c r="I28" i="1" s="1"/>
  <c r="E29" i="1"/>
  <c r="F29" i="1" s="1"/>
  <c r="G29" i="1" s="1"/>
  <c r="I29" i="1" s="1"/>
  <c r="E30" i="1"/>
  <c r="F30" i="1"/>
  <c r="G30" i="1" s="1"/>
  <c r="I30" i="1" s="1"/>
  <c r="E31" i="1"/>
  <c r="F31" i="1" s="1"/>
  <c r="G31" i="1" s="1"/>
  <c r="I31" i="1" s="1"/>
  <c r="E32" i="1"/>
  <c r="F32" i="1"/>
  <c r="G32" i="1" s="1"/>
  <c r="I32" i="1" s="1"/>
  <c r="E33" i="1"/>
  <c r="F33" i="1" s="1"/>
  <c r="G33" i="1" s="1"/>
  <c r="I33" i="1" s="1"/>
  <c r="E34" i="1"/>
  <c r="F34" i="1"/>
  <c r="G34" i="1" s="1"/>
  <c r="I34" i="1" s="1"/>
  <c r="E35" i="1"/>
  <c r="F35" i="1" s="1"/>
  <c r="G35" i="1" s="1"/>
  <c r="I35" i="1" s="1"/>
  <c r="F16" i="1"/>
  <c r="F17" i="1" s="1"/>
  <c r="C17" i="1"/>
  <c r="Q72" i="1"/>
  <c r="Q66" i="1"/>
  <c r="Q64" i="1"/>
  <c r="Q63" i="1"/>
  <c r="Q69" i="1"/>
  <c r="K69" i="1"/>
  <c r="Q68" i="1"/>
  <c r="Q65" i="1"/>
  <c r="Q62" i="1"/>
  <c r="Q61" i="1"/>
  <c r="J61" i="1"/>
  <c r="I26" i="1"/>
  <c r="Q48" i="1"/>
  <c r="Q5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2" i="1"/>
  <c r="Q43" i="1"/>
  <c r="Q44" i="1"/>
  <c r="Q45" i="1"/>
  <c r="Q46" i="1"/>
  <c r="Q47" i="1"/>
  <c r="K50" i="1"/>
  <c r="Q50" i="1"/>
  <c r="Q51" i="1"/>
  <c r="Q53" i="1"/>
  <c r="E12" i="2" l="1"/>
  <c r="E17" i="2"/>
  <c r="E23" i="2"/>
  <c r="E48" i="2"/>
  <c r="F75" i="1"/>
  <c r="G75" i="1" s="1"/>
  <c r="E49" i="2"/>
  <c r="E36" i="2"/>
  <c r="E21" i="2"/>
  <c r="E34" i="2"/>
  <c r="E50" i="2"/>
  <c r="E58" i="2"/>
  <c r="E14" i="2"/>
  <c r="E60" i="2"/>
  <c r="E35" i="2"/>
  <c r="E19" i="2"/>
  <c r="E63" i="2"/>
  <c r="E15" i="2"/>
  <c r="E44" i="2"/>
  <c r="E27" i="2"/>
  <c r="E51" i="2"/>
  <c r="C12" i="1"/>
  <c r="C11" i="1"/>
  <c r="O84" i="1" l="1"/>
  <c r="O68" i="1"/>
  <c r="O63" i="1"/>
  <c r="O78" i="1"/>
  <c r="O54" i="1"/>
  <c r="O77" i="1"/>
  <c r="O42" i="1"/>
  <c r="O80" i="1"/>
  <c r="O75" i="1"/>
  <c r="O85" i="1"/>
  <c r="O69" i="1"/>
  <c r="O39" i="1"/>
  <c r="O88" i="1"/>
  <c r="O74" i="1"/>
  <c r="O59" i="1"/>
  <c r="O21" i="1"/>
  <c r="O41" i="1"/>
  <c r="O72" i="1"/>
  <c r="O101" i="1"/>
  <c r="O92" i="1"/>
  <c r="O79" i="1"/>
  <c r="C15" i="1"/>
  <c r="C18" i="1" s="1"/>
  <c r="O81" i="1"/>
  <c r="O49" i="1"/>
  <c r="O73" i="1"/>
  <c r="O45" i="1"/>
  <c r="O58" i="1"/>
  <c r="O94" i="1"/>
  <c r="O86" i="1"/>
  <c r="O99" i="1"/>
  <c r="O87" i="1"/>
  <c r="O97" i="1"/>
  <c r="O65" i="1"/>
  <c r="O67" i="1"/>
  <c r="O89" i="1"/>
  <c r="O93" i="1"/>
  <c r="O71" i="1"/>
  <c r="O96" i="1"/>
  <c r="O44" i="1"/>
  <c r="O98" i="1"/>
  <c r="O22" i="1"/>
  <c r="O40" i="1"/>
  <c r="O95" i="1"/>
  <c r="O47" i="1"/>
  <c r="O91" i="1"/>
  <c r="O50" i="1"/>
  <c r="O57" i="1"/>
  <c r="O46" i="1"/>
  <c r="O66" i="1"/>
  <c r="O43" i="1"/>
  <c r="O82" i="1"/>
  <c r="O52" i="1"/>
  <c r="O76" i="1"/>
  <c r="O55" i="1"/>
  <c r="O51" i="1"/>
  <c r="O64" i="1"/>
  <c r="O70" i="1"/>
  <c r="O53" i="1"/>
  <c r="O83" i="1"/>
  <c r="O60" i="1"/>
  <c r="O100" i="1"/>
  <c r="O48" i="1"/>
  <c r="O62" i="1"/>
  <c r="O61" i="1"/>
  <c r="O90" i="1"/>
  <c r="O56" i="1"/>
  <c r="C16" i="1"/>
  <c r="D18" i="1" s="1"/>
  <c r="K75" i="1"/>
  <c r="F18" i="1" l="1"/>
  <c r="F19" i="1" s="1"/>
</calcChain>
</file>

<file path=xl/sharedStrings.xml><?xml version="1.0" encoding="utf-8"?>
<sst xmlns="http://schemas.openxmlformats.org/spreadsheetml/2006/main" count="692" uniqueCount="327">
  <si>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</si>
  <si>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</si>
  <si>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</si>
  <si>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</si>
  <si>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</si>
  <si>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</si>
  <si>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</si>
  <si>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</si>
  <si>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</si>
  <si>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</si>
  <si>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</si>
  <si>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</si>
  <si>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</si>
  <si>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</si>
  <si>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</si>
  <si>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</si>
  <si>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</si>
  <si>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</si>
  <si>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</si>
  <si>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</si>
  <si>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</si>
  <si>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</si>
  <si>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</si>
  <si>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</si>
  <si>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</si>
  <si>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</si>
  <si>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</si>
  <si>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</si>
  <si>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Maraziti A</t>
  </si>
  <si>
    <t>BBSAG Bull.85</t>
  </si>
  <si>
    <t>B</t>
  </si>
  <si>
    <t>BBSAG Bull.86</t>
  </si>
  <si>
    <t>Acerbi F</t>
  </si>
  <si>
    <t>BBSAG Bull.87</t>
  </si>
  <si>
    <t>Diethelm R</t>
  </si>
  <si>
    <t>Martignoni M</t>
  </si>
  <si>
    <t>BBSAG Bull.109</t>
  </si>
  <si>
    <t>Boistel G</t>
  </si>
  <si>
    <t>BBSAG Bull.101</t>
  </si>
  <si>
    <t>BBSAG Bull.104</t>
  </si>
  <si>
    <t>BBSAG Bull.106</t>
  </si>
  <si>
    <t>Vandenbroere J</t>
  </si>
  <si>
    <t>BBSAG Bull.110</t>
  </si>
  <si>
    <t>II</t>
  </si>
  <si>
    <t>IBVS 3090</t>
  </si>
  <si>
    <t>IBVS</t>
  </si>
  <si>
    <t>not avail.</t>
  </si>
  <si>
    <t>EW</t>
  </si>
  <si>
    <t>V1918 Cyg / GSC 3555-2003</t>
  </si>
  <si>
    <t>IBVS 5677</t>
  </si>
  <si>
    <t>I</t>
  </si>
  <si>
    <t>IBVS 5760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</si>
  <si>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</si>
  <si>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</si>
  <si>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</si>
  <si>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</si>
  <si>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</si>
  <si>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</si>
  <si>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5777</t>
  </si>
  <si>
    <t>Start of linear fit &gt;&gt;&gt;&gt;&gt;&gt;&gt;&gt;&gt;&gt;&gt;&gt;&gt;&gt;&gt;&gt;&gt;&gt;&gt;&gt;&gt;</t>
  </si>
  <si>
    <t>IBVS 5027</t>
  </si>
  <si>
    <t>IBVS 5874</t>
  </si>
  <si>
    <t>IBVS 5898</t>
  </si>
  <si>
    <t>OEJV 0094</t>
  </si>
  <si>
    <t>IBVS 5820</t>
  </si>
  <si>
    <t>Add cycle</t>
  </si>
  <si>
    <t>Old Cycle</t>
  </si>
  <si>
    <t>IBVS 5966</t>
  </si>
  <si>
    <t>IBVS 5980</t>
  </si>
  <si>
    <t>IBVS 5965</t>
  </si>
  <si>
    <t>IBVS 5918</t>
  </si>
  <si>
    <t>IBVS 6039</t>
  </si>
  <si>
    <t>IBVS 6041</t>
  </si>
  <si>
    <t>IBVS 6044</t>
  </si>
  <si>
    <t>IBVS 6048</t>
  </si>
  <si>
    <t>IBVS 6084</t>
  </si>
  <si>
    <t>Walter 2007</t>
  </si>
  <si>
    <t>2007BAVSR..56..201</t>
  </si>
  <si>
    <t>IBVS 6118</t>
  </si>
  <si>
    <t>IBVS 6167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</si>
  <si>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</si>
  <si>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</si>
  <si>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</si>
  <si>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</si>
  <si>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</si>
  <si>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</si>
  <si>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</si>
  <si>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</si>
  <si>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</si>
  <si>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</si>
  <si>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</si>
  <si>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2446644.503 </t>
  </si>
  <si>
    <t> 02.08.1986 00:04 </t>
  </si>
  <si>
    <t> 0.610 </t>
  </si>
  <si>
    <t>E </t>
  </si>
  <si>
    <t>?</t>
  </si>
  <si>
    <t> R.Boninsegna </t>
  </si>
  <si>
    <t>IBVS 2966 </t>
  </si>
  <si>
    <t>2446649.462 </t>
  </si>
  <si>
    <t> 06.08.1986 23:05 </t>
  </si>
  <si>
    <t> 0.611 </t>
  </si>
  <si>
    <t>2446907.9108 </t>
  </si>
  <si>
    <t> 22.04.1987 09:51 </t>
  </si>
  <si>
    <t> 0.6173 </t>
  </si>
  <si>
    <t> M.A.Seeds </t>
  </si>
  <si>
    <t>IBVS 3090 </t>
  </si>
  <si>
    <t>2447361.378 </t>
  </si>
  <si>
    <t> 18.07.1988 21:04 </t>
  </si>
  <si>
    <t> 0.623 </t>
  </si>
  <si>
    <t>V </t>
  </si>
  <si>
    <t> M.Martignoni </t>
  </si>
  <si>
    <t> BBS 109 </t>
  </si>
  <si>
    <t>2447362.386 </t>
  </si>
  <si>
    <t> 19.07.1988 21:15 </t>
  </si>
  <si>
    <t> 0.598 </t>
  </si>
  <si>
    <t>2447363.452 </t>
  </si>
  <si>
    <t> 20.07.1988 22:50 </t>
  </si>
  <si>
    <t> 0.631 </t>
  </si>
  <si>
    <t>2448749.462 </t>
  </si>
  <si>
    <t> 06.05.1992 23:05 </t>
  </si>
  <si>
    <t> 0.432 </t>
  </si>
  <si>
    <t> G.Boistel </t>
  </si>
  <si>
    <t> BBS 101 </t>
  </si>
  <si>
    <t>2449198.3840 </t>
  </si>
  <si>
    <t> 29.07.1993 21:12 </t>
  </si>
  <si>
    <t> 0.2306 </t>
  </si>
  <si>
    <t> R.Diethelm </t>
  </si>
  <si>
    <t> BBS 104 </t>
  </si>
  <si>
    <t>2449219.475 </t>
  </si>
  <si>
    <t> 19.08.1993 23:24 </t>
  </si>
  <si>
    <t> 0.250 </t>
  </si>
  <si>
    <t> BBS 106/113 </t>
  </si>
  <si>
    <t>2449568.405 </t>
  </si>
  <si>
    <t> 03.08.1994 21:43 </t>
  </si>
  <si>
    <t> 0.458 </t>
  </si>
  <si>
    <t>2449569.417 </t>
  </si>
  <si>
    <t> 04.08.1994 22:00 </t>
  </si>
  <si>
    <t> 0.231 </t>
  </si>
  <si>
    <t>2449877.439 </t>
  </si>
  <si>
    <t> 08.06.1995 22:32 </t>
  </si>
  <si>
    <t> 0.436 </t>
  </si>
  <si>
    <t> J.Vandenbroere </t>
  </si>
  <si>
    <t> BBS 110 </t>
  </si>
  <si>
    <t>2449896.449 </t>
  </si>
  <si>
    <t> 27.06.1995 22:46 </t>
  </si>
  <si>
    <t> 0.440 </t>
  </si>
  <si>
    <t>2449897.478 </t>
  </si>
  <si>
    <t> 28.06.1995 23:28 </t>
  </si>
  <si>
    <t> 0.229 </t>
  </si>
  <si>
    <t>2451275.8345 </t>
  </si>
  <si>
    <t> 07.04.1999 08:01 </t>
  </si>
  <si>
    <t> 0.0205 </t>
  </si>
  <si>
    <t>IBVS 5027 </t>
  </si>
  <si>
    <t>2451288.8466 </t>
  </si>
  <si>
    <t> 20.04.1999 08:19 </t>
  </si>
  <si>
    <t> 0.0176 </t>
  </si>
  <si>
    <t>2453638.5729 </t>
  </si>
  <si>
    <t> 25.09.2005 01:44 </t>
  </si>
  <si>
    <t> 0.0063 </t>
  </si>
  <si>
    <t> S.Dvorak </t>
  </si>
  <si>
    <t>IBVS 5677 </t>
  </si>
  <si>
    <t>2453806.9416 </t>
  </si>
  <si>
    <t> 12.03.2006 10:35 </t>
  </si>
  <si>
    <t> 0.0053 </t>
  </si>
  <si>
    <t>C </t>
  </si>
  <si>
    <t>R</t>
  </si>
  <si>
    <t> R.Nelson </t>
  </si>
  <si>
    <t>IBVS 5760 </t>
  </si>
  <si>
    <t>2453924.4905 </t>
  </si>
  <si>
    <t> 07.07.2006 23:46 </t>
  </si>
  <si>
    <t> 0.0054 </t>
  </si>
  <si>
    <t> S.Parimucha et al. </t>
  </si>
  <si>
    <t>IBVS 5777 </t>
  </si>
  <si>
    <t>2454220.9430 </t>
  </si>
  <si>
    <t> 30.04.2007 10:37 </t>
  </si>
  <si>
    <t> 0.0034 </t>
  </si>
  <si>
    <t>IBVS 5820 </t>
  </si>
  <si>
    <t>2454299.4459 </t>
  </si>
  <si>
    <t> 17.07.2007 22:42 </t>
  </si>
  <si>
    <t> 0.0027 </t>
  </si>
  <si>
    <t>o</t>
  </si>
  <si>
    <t> W.Moschner &amp; P.Frank </t>
  </si>
  <si>
    <t>BAVM 234 </t>
  </si>
  <si>
    <t>2454300.4787 </t>
  </si>
  <si>
    <t> 18.07.2007 23:29 </t>
  </si>
  <si>
    <t> 0.0025 </t>
  </si>
  <si>
    <t>2454316.387 </t>
  </si>
  <si>
    <t> 03.08.2007 21:17 </t>
  </si>
  <si>
    <t> 0.003 </t>
  </si>
  <si>
    <t>2454338.0799 </t>
  </si>
  <si>
    <t> 25.08.2007 13:55 </t>
  </si>
  <si>
    <t> 0.0046 </t>
  </si>
  <si>
    <t> H.Itoh </t>
  </si>
  <si>
    <t>VSB 46 </t>
  </si>
  <si>
    <t>2454343.4492 </t>
  </si>
  <si>
    <t> 30.08.2007 22:46 </t>
  </si>
  <si>
    <t> 0.0026 </t>
  </si>
  <si>
    <t> W.Quester </t>
  </si>
  <si>
    <t>BAVM 193 </t>
  </si>
  <si>
    <t>2454389.3122 </t>
  </si>
  <si>
    <t> 15.10.2007 19:29 </t>
  </si>
  <si>
    <t> 0.0030 </t>
  </si>
  <si>
    <t> M.&amp; C.Rätz </t>
  </si>
  <si>
    <t>BAVM 201 </t>
  </si>
  <si>
    <t>2454620.4841 </t>
  </si>
  <si>
    <t> 02.06.2008 23:37 </t>
  </si>
  <si>
    <t> 0.0023 </t>
  </si>
  <si>
    <t>IBVS 5898 </t>
  </si>
  <si>
    <t>2454624.4078 </t>
  </si>
  <si>
    <t> 06.06.2008 21:47 </t>
  </si>
  <si>
    <t> 0.0008 </t>
  </si>
  <si>
    <t> R.Ehrenberger </t>
  </si>
  <si>
    <t>OEJV 0094 </t>
  </si>
  <si>
    <t>2454675.4377 </t>
  </si>
  <si>
    <t> 27.07.2008 22:30 </t>
  </si>
  <si>
    <t>2454680.3929 </t>
  </si>
  <si>
    <t> 01.08.2008 21:25 </t>
  </si>
  <si>
    <t> 0.0005 </t>
  </si>
  <si>
    <t>2454710.3487 </t>
  </si>
  <si>
    <t> 31.08.2008 20:22 </t>
  </si>
  <si>
    <t> 0.0009 </t>
  </si>
  <si>
    <t>2454776.2503 </t>
  </si>
  <si>
    <t> 05.11.2008 18:00 </t>
  </si>
  <si>
    <t>-U;-I</t>
  </si>
  <si>
    <t> M.&amp; K.Rätz </t>
  </si>
  <si>
    <t>BAVM 209 </t>
  </si>
  <si>
    <t>2454942.5533 </t>
  </si>
  <si>
    <t> 21.04.2009 01:16 </t>
  </si>
  <si>
    <t>5911</t>
  </si>
  <si>
    <t> 0.0001 </t>
  </si>
  <si>
    <t>2454969.4097 </t>
  </si>
  <si>
    <t> 17.05.2009 21:49 </t>
  </si>
  <si>
    <t>5976</t>
  </si>
  <si>
    <t> -0.0001 </t>
  </si>
  <si>
    <t>2455065.4738 </t>
  </si>
  <si>
    <t> 21.08.2009 23:22 </t>
  </si>
  <si>
    <t>6208.5</t>
  </si>
  <si>
    <t> 0.0004 </t>
  </si>
  <si>
    <t>IBVS 5980 </t>
  </si>
  <si>
    <t>2455282.1844 </t>
  </si>
  <si>
    <t> 26.03.2010 16:25 </t>
  </si>
  <si>
    <t>6733</t>
  </si>
  <si>
    <t> -0.0003 </t>
  </si>
  <si>
    <t>Rc</t>
  </si>
  <si>
    <t> K.Shiokawa </t>
  </si>
  <si>
    <t>VSB 51 </t>
  </si>
  <si>
    <t>2455363.9942 </t>
  </si>
  <si>
    <t> 16.06.2010 11:51 </t>
  </si>
  <si>
    <t>6931</t>
  </si>
  <si>
    <t>2455380.3132 </t>
  </si>
  <si>
    <t> 02.07.2010 19:31 </t>
  </si>
  <si>
    <t>6970.5</t>
  </si>
  <si>
    <t> -0.0011 </t>
  </si>
  <si>
    <t>m</t>
  </si>
  <si>
    <t> A.Okan </t>
  </si>
  <si>
    <t>IBVS 5965 </t>
  </si>
  <si>
    <t>2455380.5193 </t>
  </si>
  <si>
    <t> 03.07.2010 00:27 </t>
  </si>
  <si>
    <t>6971</t>
  </si>
  <si>
    <t> -0.0016 </t>
  </si>
  <si>
    <t>2455390.4368 </t>
  </si>
  <si>
    <t> 12.07.2010 22:28 </t>
  </si>
  <si>
    <t>6995</t>
  </si>
  <si>
    <t> U.Demirhan </t>
  </si>
  <si>
    <t>2455412.1274 </t>
  </si>
  <si>
    <t> 03.08.2010 15:03 </t>
  </si>
  <si>
    <t>7047.5</t>
  </si>
  <si>
    <t> -0.0015 </t>
  </si>
  <si>
    <t>2455413.1612 </t>
  </si>
  <si>
    <t> 04.08.2010 15:52 </t>
  </si>
  <si>
    <t>7050</t>
  </si>
  <si>
    <t> -0.0006 </t>
  </si>
  <si>
    <t>2455468.5269 </t>
  </si>
  <si>
    <t> 29.09.2010 00:38 </t>
  </si>
  <si>
    <t>7184</t>
  </si>
  <si>
    <t> -0.0007 </t>
  </si>
  <si>
    <t> G.Gökan, Y.Kilic, M.Semuni </t>
  </si>
  <si>
    <t>IBVS 6039 </t>
  </si>
  <si>
    <t>2455481.3356 </t>
  </si>
  <si>
    <t> 11.10.2010 20:03 </t>
  </si>
  <si>
    <t>7215</t>
  </si>
  <si>
    <t> -0.0005 </t>
  </si>
  <si>
    <t>2455628.6347 </t>
  </si>
  <si>
    <t> 08.03.2011 03:13 </t>
  </si>
  <si>
    <t>7571.5</t>
  </si>
  <si>
    <t> 0.0010 </t>
  </si>
  <si>
    <t>IBVS 6044 </t>
  </si>
  <si>
    <t>2455671.5979 </t>
  </si>
  <si>
    <t> 20.04.2011 02:20 </t>
  </si>
  <si>
    <t>7675.5</t>
  </si>
  <si>
    <t> -0.0062 </t>
  </si>
  <si>
    <t> P.Frank </t>
  </si>
  <si>
    <t>BAVM 225 </t>
  </si>
  <si>
    <t>2455815.3895 </t>
  </si>
  <si>
    <t> 10.09.2011 21:20 </t>
  </si>
  <si>
    <t>8023.5</t>
  </si>
  <si>
    <t> -0.0002 </t>
  </si>
  <si>
    <t> A.Okan et al. </t>
  </si>
  <si>
    <t>IBVS 6041 </t>
  </si>
  <si>
    <t>2455830.4699 </t>
  </si>
  <si>
    <t> 25.09.2011 23:16 </t>
  </si>
  <si>
    <t>8060</t>
  </si>
  <si>
    <t> L.Pagel </t>
  </si>
  <si>
    <t>2456154.3998 </t>
  </si>
  <si>
    <t> 14.08.2012 21:35 </t>
  </si>
  <si>
    <t>8844</t>
  </si>
  <si>
    <t> F.Walter </t>
  </si>
  <si>
    <t>BAVM 228 </t>
  </si>
  <si>
    <t>2456188.2828 </t>
  </si>
  <si>
    <t> 17.09.2012 18:47 </t>
  </si>
  <si>
    <t>8926</t>
  </si>
  <si>
    <t>2456189.3145 </t>
  </si>
  <si>
    <t> 18.09.2012 19:32 </t>
  </si>
  <si>
    <t>8928.5</t>
  </si>
  <si>
    <t>2456219.2699 </t>
  </si>
  <si>
    <t> 18.10.2012 18:28 </t>
  </si>
  <si>
    <t>9001</t>
  </si>
  <si>
    <t>2456450.4430 </t>
  </si>
  <si>
    <t> 06.06.2013 22:37 </t>
  </si>
  <si>
    <t>9560.5</t>
  </si>
  <si>
    <t> 0.0003 </t>
  </si>
  <si>
    <t>BAVM 232 </t>
  </si>
  <si>
    <t>IBVS 2966</t>
  </si>
  <si>
    <t>RHN 2021</t>
  </si>
  <si>
    <t>IBVS 6262</t>
  </si>
  <si>
    <t>JBAV, 55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</si>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</sst>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6" formatCode="0.0000"/>
    <numFmt numFmtId="177" formatCode="0.00000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8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14" fillId="0" borderId="0"/>
    <xf numFmtId="0" fontId="14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7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24" borderId="0" xfId="0" applyFont="1" applyFill="1" applyAlignment="1"/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10" xfId="0" applyBorder="1">
      <alignment vertical="top"/>
    </xf>
    <xf numFmtId="0" fontId="0" fillId="0" borderId="9" xfId="0" applyBorder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5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 wrapText="1"/>
    </xf>
    <xf numFmtId="0" fontId="10" fillId="0" borderId="0" xfId="0" applyFont="1" applyAlignment="1">
      <alignment horizontal="left"/>
    </xf>
    <xf numFmtId="0" fontId="6" fillId="0" borderId="8" xfId="0" applyFont="1" applyFill="1" applyBorder="1" applyAlignment="1">
      <alignment horizontal="center"/>
    </xf>
    <xf numFmtId="0" fontId="17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6" fillId="0" borderId="0" xfId="0" applyFont="1" applyAlignme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5" fillId="0" borderId="0" xfId="0" applyFont="1">
      <alignment vertical="top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20" fillId="25" borderId="17" xfId="38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176" fontId="5" fillId="0" borderId="0" xfId="0" applyNumberFormat="1" applyFont="1" applyAlignment="1">
      <alignment horizontal="left"/>
    </xf>
    <xf numFmtId="0" fontId="36" fillId="0" borderId="0" xfId="42" applyFont="1" applyAlignment="1">
      <alignment horizontal="left"/>
    </xf>
    <xf numFmtId="0" fontId="36" fillId="0" borderId="0" xfId="42" applyFont="1" applyAlignment="1">
      <alignment horizontal="left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77" fontId="38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V1918 Cyg - O-C Diagr.</a:t>
            </a:r>
          </a:p>
        </c:rich>
      </c:tx>
      <c:layout>
        <c:manualLayout>
          <c:xMode val="edge"/>
          <c:yMode val="edge"/>
          <c:x val="0.3471508030408115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53220216058494"/>
          <c:y val="0.14723926380368099"/>
          <c:w val="0.79792880695570045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-637.5</c:v>
                </c:pt>
                <c:pt idx="1">
                  <c:v>-625.5</c:v>
                </c:pt>
                <c:pt idx="2">
                  <c:v>0</c:v>
                </c:pt>
                <c:pt idx="3">
                  <c:v>178</c:v>
                </c:pt>
                <c:pt idx="4">
                  <c:v>202</c:v>
                </c:pt>
                <c:pt idx="5">
                  <c:v>204.5</c:v>
                </c:pt>
                <c:pt idx="6">
                  <c:v>209.5</c:v>
                </c:pt>
                <c:pt idx="7">
                  <c:v>214</c:v>
                </c:pt>
                <c:pt idx="8">
                  <c:v>229</c:v>
                </c:pt>
                <c:pt idx="9">
                  <c:v>229</c:v>
                </c:pt>
                <c:pt idx="10">
                  <c:v>250.5</c:v>
                </c:pt>
                <c:pt idx="11">
                  <c:v>253</c:v>
                </c:pt>
                <c:pt idx="12">
                  <c:v>282</c:v>
                </c:pt>
                <c:pt idx="13">
                  <c:v>308.5</c:v>
                </c:pt>
                <c:pt idx="14">
                  <c:v>412.5</c:v>
                </c:pt>
                <c:pt idx="15">
                  <c:v>1097.5</c:v>
                </c:pt>
                <c:pt idx="16">
                  <c:v>1100</c:v>
                </c:pt>
                <c:pt idx="17">
                  <c:v>1102.5</c:v>
                </c:pt>
                <c:pt idx="18">
                  <c:v>4457</c:v>
                </c:pt>
                <c:pt idx="19">
                  <c:v>5543.5</c:v>
                </c:pt>
                <c:pt idx="20">
                  <c:v>5594.5</c:v>
                </c:pt>
                <c:pt idx="21">
                  <c:v>5594.5</c:v>
                </c:pt>
                <c:pt idx="22">
                  <c:v>6439</c:v>
                </c:pt>
                <c:pt idx="23">
                  <c:v>6441.5</c:v>
                </c:pt>
                <c:pt idx="24">
                  <c:v>7187</c:v>
                </c:pt>
                <c:pt idx="25">
                  <c:v>7233</c:v>
                </c:pt>
                <c:pt idx="26">
                  <c:v>7235.5</c:v>
                </c:pt>
                <c:pt idx="27">
                  <c:v>10571.5</c:v>
                </c:pt>
                <c:pt idx="28">
                  <c:v>10603</c:v>
                </c:pt>
                <c:pt idx="29">
                  <c:v>16290</c:v>
                </c:pt>
                <c:pt idx="30">
                  <c:v>16697.5</c:v>
                </c:pt>
                <c:pt idx="31">
                  <c:v>16982</c:v>
                </c:pt>
                <c:pt idx="32">
                  <c:v>17699.5</c:v>
                </c:pt>
                <c:pt idx="33">
                  <c:v>17889.5</c:v>
                </c:pt>
                <c:pt idx="34">
                  <c:v>17889.5</c:v>
                </c:pt>
                <c:pt idx="35">
                  <c:v>17892</c:v>
                </c:pt>
                <c:pt idx="36">
                  <c:v>17930.5</c:v>
                </c:pt>
                <c:pt idx="37">
                  <c:v>17930.5</c:v>
                </c:pt>
                <c:pt idx="38">
                  <c:v>17983</c:v>
                </c:pt>
                <c:pt idx="39">
                  <c:v>17996</c:v>
                </c:pt>
                <c:pt idx="40">
                  <c:v>18107</c:v>
                </c:pt>
                <c:pt idx="41">
                  <c:v>18666.5</c:v>
                </c:pt>
                <c:pt idx="42">
                  <c:v>18676</c:v>
                </c:pt>
                <c:pt idx="43">
                  <c:v>18799.5</c:v>
                </c:pt>
                <c:pt idx="44">
                  <c:v>18811.5</c:v>
                </c:pt>
                <c:pt idx="45">
                  <c:v>18884</c:v>
                </c:pt>
                <c:pt idx="46">
                  <c:v>19043.5</c:v>
                </c:pt>
                <c:pt idx="47">
                  <c:v>19446</c:v>
                </c:pt>
                <c:pt idx="48">
                  <c:v>19511</c:v>
                </c:pt>
                <c:pt idx="49">
                  <c:v>19743.5</c:v>
                </c:pt>
                <c:pt idx="50">
                  <c:v>20268</c:v>
                </c:pt>
                <c:pt idx="51">
                  <c:v>20313.5</c:v>
                </c:pt>
                <c:pt idx="52">
                  <c:v>20466</c:v>
                </c:pt>
                <c:pt idx="53">
                  <c:v>20505.5</c:v>
                </c:pt>
                <c:pt idx="54">
                  <c:v>20506</c:v>
                </c:pt>
                <c:pt idx="55">
                  <c:v>20530</c:v>
                </c:pt>
                <c:pt idx="56">
                  <c:v>20582.5</c:v>
                </c:pt>
                <c:pt idx="57">
                  <c:v>20585</c:v>
                </c:pt>
                <c:pt idx="58">
                  <c:v>20719</c:v>
                </c:pt>
                <c:pt idx="59">
                  <c:v>20750</c:v>
                </c:pt>
                <c:pt idx="60">
                  <c:v>21106.5</c:v>
                </c:pt>
                <c:pt idx="61">
                  <c:v>21210.5</c:v>
                </c:pt>
                <c:pt idx="62">
                  <c:v>21558.5</c:v>
                </c:pt>
                <c:pt idx="63">
                  <c:v>21595</c:v>
                </c:pt>
                <c:pt idx="64">
                  <c:v>22379</c:v>
                </c:pt>
                <c:pt idx="65">
                  <c:v>22461</c:v>
                </c:pt>
                <c:pt idx="66">
                  <c:v>22463.5</c:v>
                </c:pt>
                <c:pt idx="67">
                  <c:v>22536</c:v>
                </c:pt>
                <c:pt idx="68">
                  <c:v>23023</c:v>
                </c:pt>
                <c:pt idx="69">
                  <c:v>23054.5</c:v>
                </c:pt>
                <c:pt idx="70">
                  <c:v>23095.5</c:v>
                </c:pt>
                <c:pt idx="71">
                  <c:v>24799.5</c:v>
                </c:pt>
                <c:pt idx="72">
                  <c:v>24869.5</c:v>
                </c:pt>
                <c:pt idx="73">
                  <c:v>24944.5</c:v>
                </c:pt>
                <c:pt idx="74">
                  <c:v>25010</c:v>
                </c:pt>
                <c:pt idx="75">
                  <c:v>25012.5</c:v>
                </c:pt>
                <c:pt idx="76">
                  <c:v>26016.5</c:v>
                </c:pt>
                <c:pt idx="77">
                  <c:v>27455.5</c:v>
                </c:pt>
                <c:pt idx="78">
                  <c:v>29991</c:v>
                </c:pt>
                <c:pt idx="79">
                  <c:v>30204.5</c:v>
                </c:pt>
                <c:pt idx="80">
                  <c:v>30831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2C-4455-A4C3-58C61E5D2F6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  <c:pt idx="24">
                    <c:v>2E-3</c:v>
                  </c:pt>
                  <c:pt idx="25">
                    <c:v>8.9999999999999993E-3</c:v>
                  </c:pt>
                  <c:pt idx="26">
                    <c:v>4.0000000000000001E-3</c:v>
                  </c:pt>
                  <c:pt idx="27">
                    <c:v>1.6000000000000001E-3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2E-3</c:v>
                  </c:pt>
                  <c:pt idx="38">
                    <c:v>0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6.9999999999999999E-4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0</c:v>
                  </c:pt>
                  <c:pt idx="64">
                    <c:v>3.0000000000000001E-3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6.9999999999999999E-4</c:v>
                  </c:pt>
                  <c:pt idx="69">
                    <c:v>8.9999999999999998E-4</c:v>
                  </c:pt>
                  <c:pt idx="70">
                    <c:v>4.0000000000000002E-4</c:v>
                  </c:pt>
                  <c:pt idx="71">
                    <c:v>2.0000000000000001E-4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1E-3</c:v>
                  </c:pt>
                  <c:pt idx="79">
                    <c:v>1E-3</c:v>
                  </c:pt>
                  <c:pt idx="80">
                    <c:v>2.0000000000000001E-4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  <c:pt idx="24">
                    <c:v>2E-3</c:v>
                  </c:pt>
                  <c:pt idx="25">
                    <c:v>8.9999999999999993E-3</c:v>
                  </c:pt>
                  <c:pt idx="26">
                    <c:v>4.0000000000000001E-3</c:v>
                  </c:pt>
                  <c:pt idx="27">
                    <c:v>1.6000000000000001E-3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2E-3</c:v>
                  </c:pt>
                  <c:pt idx="38">
                    <c:v>0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6.9999999999999999E-4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0</c:v>
                  </c:pt>
                  <c:pt idx="64">
                    <c:v>3.0000000000000001E-3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6.9999999999999999E-4</c:v>
                  </c:pt>
                  <c:pt idx="69">
                    <c:v>8.9999999999999998E-4</c:v>
                  </c:pt>
                  <c:pt idx="70">
                    <c:v>4.0000000000000002E-4</c:v>
                  </c:pt>
                  <c:pt idx="71">
                    <c:v>2.0000000000000001E-4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1E-3</c:v>
                  </c:pt>
                  <c:pt idx="79">
                    <c:v>1E-3</c:v>
                  </c:pt>
                  <c:pt idx="8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-637.5</c:v>
                </c:pt>
                <c:pt idx="1">
                  <c:v>-625.5</c:v>
                </c:pt>
                <c:pt idx="2">
                  <c:v>0</c:v>
                </c:pt>
                <c:pt idx="3">
                  <c:v>178</c:v>
                </c:pt>
                <c:pt idx="4">
                  <c:v>202</c:v>
                </c:pt>
                <c:pt idx="5">
                  <c:v>204.5</c:v>
                </c:pt>
                <c:pt idx="6">
                  <c:v>209.5</c:v>
                </c:pt>
                <c:pt idx="7">
                  <c:v>214</c:v>
                </c:pt>
                <c:pt idx="8">
                  <c:v>229</c:v>
                </c:pt>
                <c:pt idx="9">
                  <c:v>229</c:v>
                </c:pt>
                <c:pt idx="10">
                  <c:v>250.5</c:v>
                </c:pt>
                <c:pt idx="11">
                  <c:v>253</c:v>
                </c:pt>
                <c:pt idx="12">
                  <c:v>282</c:v>
                </c:pt>
                <c:pt idx="13">
                  <c:v>308.5</c:v>
                </c:pt>
                <c:pt idx="14">
                  <c:v>412.5</c:v>
                </c:pt>
                <c:pt idx="15">
                  <c:v>1097.5</c:v>
                </c:pt>
                <c:pt idx="16">
                  <c:v>1100</c:v>
                </c:pt>
                <c:pt idx="17">
                  <c:v>1102.5</c:v>
                </c:pt>
                <c:pt idx="18">
                  <c:v>4457</c:v>
                </c:pt>
                <c:pt idx="19">
                  <c:v>5543.5</c:v>
                </c:pt>
                <c:pt idx="20">
                  <c:v>5594.5</c:v>
                </c:pt>
                <c:pt idx="21">
                  <c:v>5594.5</c:v>
                </c:pt>
                <c:pt idx="22">
                  <c:v>6439</c:v>
                </c:pt>
                <c:pt idx="23">
                  <c:v>6441.5</c:v>
                </c:pt>
                <c:pt idx="24">
                  <c:v>7187</c:v>
                </c:pt>
                <c:pt idx="25">
                  <c:v>7233</c:v>
                </c:pt>
                <c:pt idx="26">
                  <c:v>7235.5</c:v>
                </c:pt>
                <c:pt idx="27">
                  <c:v>10571.5</c:v>
                </c:pt>
                <c:pt idx="28">
                  <c:v>10603</c:v>
                </c:pt>
                <c:pt idx="29">
                  <c:v>16290</c:v>
                </c:pt>
                <c:pt idx="30">
                  <c:v>16697.5</c:v>
                </c:pt>
                <c:pt idx="31">
                  <c:v>16982</c:v>
                </c:pt>
                <c:pt idx="32">
                  <c:v>17699.5</c:v>
                </c:pt>
                <c:pt idx="33">
                  <c:v>17889.5</c:v>
                </c:pt>
                <c:pt idx="34">
                  <c:v>17889.5</c:v>
                </c:pt>
                <c:pt idx="35">
                  <c:v>17892</c:v>
                </c:pt>
                <c:pt idx="36">
                  <c:v>17930.5</c:v>
                </c:pt>
                <c:pt idx="37">
                  <c:v>17930.5</c:v>
                </c:pt>
                <c:pt idx="38">
                  <c:v>17983</c:v>
                </c:pt>
                <c:pt idx="39">
                  <c:v>17996</c:v>
                </c:pt>
                <c:pt idx="40">
                  <c:v>18107</c:v>
                </c:pt>
                <c:pt idx="41">
                  <c:v>18666.5</c:v>
                </c:pt>
                <c:pt idx="42">
                  <c:v>18676</c:v>
                </c:pt>
                <c:pt idx="43">
                  <c:v>18799.5</c:v>
                </c:pt>
                <c:pt idx="44">
                  <c:v>18811.5</c:v>
                </c:pt>
                <c:pt idx="45">
                  <c:v>18884</c:v>
                </c:pt>
                <c:pt idx="46">
                  <c:v>19043.5</c:v>
                </c:pt>
                <c:pt idx="47">
                  <c:v>19446</c:v>
                </c:pt>
                <c:pt idx="48">
                  <c:v>19511</c:v>
                </c:pt>
                <c:pt idx="49">
                  <c:v>19743.5</c:v>
                </c:pt>
                <c:pt idx="50">
                  <c:v>20268</c:v>
                </c:pt>
                <c:pt idx="51">
                  <c:v>20313.5</c:v>
                </c:pt>
                <c:pt idx="52">
                  <c:v>20466</c:v>
                </c:pt>
                <c:pt idx="53">
                  <c:v>20505.5</c:v>
                </c:pt>
                <c:pt idx="54">
                  <c:v>20506</c:v>
                </c:pt>
                <c:pt idx="55">
                  <c:v>20530</c:v>
                </c:pt>
                <c:pt idx="56">
                  <c:v>20582.5</c:v>
                </c:pt>
                <c:pt idx="57">
                  <c:v>20585</c:v>
                </c:pt>
                <c:pt idx="58">
                  <c:v>20719</c:v>
                </c:pt>
                <c:pt idx="59">
                  <c:v>20750</c:v>
                </c:pt>
                <c:pt idx="60">
                  <c:v>21106.5</c:v>
                </c:pt>
                <c:pt idx="61">
                  <c:v>21210.5</c:v>
                </c:pt>
                <c:pt idx="62">
                  <c:v>21558.5</c:v>
                </c:pt>
                <c:pt idx="63">
                  <c:v>21595</c:v>
                </c:pt>
                <c:pt idx="64">
                  <c:v>22379</c:v>
                </c:pt>
                <c:pt idx="65">
                  <c:v>22461</c:v>
                </c:pt>
                <c:pt idx="66">
                  <c:v>22463.5</c:v>
                </c:pt>
                <c:pt idx="67">
                  <c:v>22536</c:v>
                </c:pt>
                <c:pt idx="68">
                  <c:v>23023</c:v>
                </c:pt>
                <c:pt idx="69">
                  <c:v>23054.5</c:v>
                </c:pt>
                <c:pt idx="70">
                  <c:v>23095.5</c:v>
                </c:pt>
                <c:pt idx="71">
                  <c:v>24799.5</c:v>
                </c:pt>
                <c:pt idx="72">
                  <c:v>24869.5</c:v>
                </c:pt>
                <c:pt idx="73">
                  <c:v>24944.5</c:v>
                </c:pt>
                <c:pt idx="74">
                  <c:v>25010</c:v>
                </c:pt>
                <c:pt idx="75">
                  <c:v>25012.5</c:v>
                </c:pt>
                <c:pt idx="76">
                  <c:v>26016.5</c:v>
                </c:pt>
                <c:pt idx="77">
                  <c:v>27455.5</c:v>
                </c:pt>
                <c:pt idx="78">
                  <c:v>29991</c:v>
                </c:pt>
                <c:pt idx="79">
                  <c:v>30204.5</c:v>
                </c:pt>
                <c:pt idx="80">
                  <c:v>30831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3">
                  <c:v>6.1631999997189268E-3</c:v>
                </c:pt>
                <c:pt idx="4">
                  <c:v>-4.2911999917123467E-3</c:v>
                </c:pt>
                <c:pt idx="5">
                  <c:v>7.4480000330368057E-4</c:v>
                </c:pt>
                <c:pt idx="6">
                  <c:v>-1.8319999799132347E-4</c:v>
                </c:pt>
                <c:pt idx="7">
                  <c:v>-5.1839999650837854E-4</c:v>
                </c:pt>
                <c:pt idx="8">
                  <c:v>-6.2302399994223379E-2</c:v>
                </c:pt>
                <c:pt idx="9">
                  <c:v>-1.6302399992127903E-2</c:v>
                </c:pt>
                <c:pt idx="10">
                  <c:v>1.2072000026819296E-3</c:v>
                </c:pt>
                <c:pt idx="11">
                  <c:v>-4.7567999936291017E-3</c:v>
                </c:pt>
                <c:pt idx="12">
                  <c:v>-5.1392000023042783E-3</c:v>
                </c:pt>
                <c:pt idx="13">
                  <c:v>4.4424000006983988E-3</c:v>
                </c:pt>
                <c:pt idx="14">
                  <c:v>6.4400000046589412E-3</c:v>
                </c:pt>
                <c:pt idx="15">
                  <c:v>-3.9959999994607642E-3</c:v>
                </c:pt>
                <c:pt idx="16">
                  <c:v>-2.8959999996004626E-2</c:v>
                </c:pt>
                <c:pt idx="17">
                  <c:v>4.0759999974397942E-3</c:v>
                </c:pt>
                <c:pt idx="18">
                  <c:v>-1.7019200000504497E-2</c:v>
                </c:pt>
                <c:pt idx="19">
                  <c:v>-2.1173599998292048E-2</c:v>
                </c:pt>
                <c:pt idx="20">
                  <c:v>-2.6391999999759719E-3</c:v>
                </c:pt>
                <c:pt idx="21">
                  <c:v>3.6080000427318737E-4</c:v>
                </c:pt>
                <c:pt idx="22">
                  <c:v>-7.8783999997540377E-3</c:v>
                </c:pt>
                <c:pt idx="23">
                  <c:v>-2.8842399995482992E-2</c:v>
                </c:pt>
                <c:pt idx="24">
                  <c:v>-3.6707200000819284E-2</c:v>
                </c:pt>
                <c:pt idx="25">
                  <c:v>-3.3244799997191876E-2</c:v>
                </c:pt>
                <c:pt idx="26">
                  <c:v>-3.7208799993095454E-2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2C-4455-A4C3-58C61E5D2F6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-637.5</c:v>
                </c:pt>
                <c:pt idx="1">
                  <c:v>-625.5</c:v>
                </c:pt>
                <c:pt idx="2">
                  <c:v>0</c:v>
                </c:pt>
                <c:pt idx="3">
                  <c:v>178</c:v>
                </c:pt>
                <c:pt idx="4">
                  <c:v>202</c:v>
                </c:pt>
                <c:pt idx="5">
                  <c:v>204.5</c:v>
                </c:pt>
                <c:pt idx="6">
                  <c:v>209.5</c:v>
                </c:pt>
                <c:pt idx="7">
                  <c:v>214</c:v>
                </c:pt>
                <c:pt idx="8">
                  <c:v>229</c:v>
                </c:pt>
                <c:pt idx="9">
                  <c:v>229</c:v>
                </c:pt>
                <c:pt idx="10">
                  <c:v>250.5</c:v>
                </c:pt>
                <c:pt idx="11">
                  <c:v>253</c:v>
                </c:pt>
                <c:pt idx="12">
                  <c:v>282</c:v>
                </c:pt>
                <c:pt idx="13">
                  <c:v>308.5</c:v>
                </c:pt>
                <c:pt idx="14">
                  <c:v>412.5</c:v>
                </c:pt>
                <c:pt idx="15">
                  <c:v>1097.5</c:v>
                </c:pt>
                <c:pt idx="16">
                  <c:v>1100</c:v>
                </c:pt>
                <c:pt idx="17">
                  <c:v>1102.5</c:v>
                </c:pt>
                <c:pt idx="18">
                  <c:v>4457</c:v>
                </c:pt>
                <c:pt idx="19">
                  <c:v>5543.5</c:v>
                </c:pt>
                <c:pt idx="20">
                  <c:v>5594.5</c:v>
                </c:pt>
                <c:pt idx="21">
                  <c:v>5594.5</c:v>
                </c:pt>
                <c:pt idx="22">
                  <c:v>6439</c:v>
                </c:pt>
                <c:pt idx="23">
                  <c:v>6441.5</c:v>
                </c:pt>
                <c:pt idx="24">
                  <c:v>7187</c:v>
                </c:pt>
                <c:pt idx="25">
                  <c:v>7233</c:v>
                </c:pt>
                <c:pt idx="26">
                  <c:v>7235.5</c:v>
                </c:pt>
                <c:pt idx="27">
                  <c:v>10571.5</c:v>
                </c:pt>
                <c:pt idx="28">
                  <c:v>10603</c:v>
                </c:pt>
                <c:pt idx="29">
                  <c:v>16290</c:v>
                </c:pt>
                <c:pt idx="30">
                  <c:v>16697.5</c:v>
                </c:pt>
                <c:pt idx="31">
                  <c:v>16982</c:v>
                </c:pt>
                <c:pt idx="32">
                  <c:v>17699.5</c:v>
                </c:pt>
                <c:pt idx="33">
                  <c:v>17889.5</c:v>
                </c:pt>
                <c:pt idx="34">
                  <c:v>17889.5</c:v>
                </c:pt>
                <c:pt idx="35">
                  <c:v>17892</c:v>
                </c:pt>
                <c:pt idx="36">
                  <c:v>17930.5</c:v>
                </c:pt>
                <c:pt idx="37">
                  <c:v>17930.5</c:v>
                </c:pt>
                <c:pt idx="38">
                  <c:v>17983</c:v>
                </c:pt>
                <c:pt idx="39">
                  <c:v>17996</c:v>
                </c:pt>
                <c:pt idx="40">
                  <c:v>18107</c:v>
                </c:pt>
                <c:pt idx="41">
                  <c:v>18666.5</c:v>
                </c:pt>
                <c:pt idx="42">
                  <c:v>18676</c:v>
                </c:pt>
                <c:pt idx="43">
                  <c:v>18799.5</c:v>
                </c:pt>
                <c:pt idx="44">
                  <c:v>18811.5</c:v>
                </c:pt>
                <c:pt idx="45">
                  <c:v>18884</c:v>
                </c:pt>
                <c:pt idx="46">
                  <c:v>19043.5</c:v>
                </c:pt>
                <c:pt idx="47">
                  <c:v>19446</c:v>
                </c:pt>
                <c:pt idx="48">
                  <c:v>19511</c:v>
                </c:pt>
                <c:pt idx="49">
                  <c:v>19743.5</c:v>
                </c:pt>
                <c:pt idx="50">
                  <c:v>20268</c:v>
                </c:pt>
                <c:pt idx="51">
                  <c:v>20313.5</c:v>
                </c:pt>
                <c:pt idx="52">
                  <c:v>20466</c:v>
                </c:pt>
                <c:pt idx="53">
                  <c:v>20505.5</c:v>
                </c:pt>
                <c:pt idx="54">
                  <c:v>20506</c:v>
                </c:pt>
                <c:pt idx="55">
                  <c:v>20530</c:v>
                </c:pt>
                <c:pt idx="56">
                  <c:v>20582.5</c:v>
                </c:pt>
                <c:pt idx="57">
                  <c:v>20585</c:v>
                </c:pt>
                <c:pt idx="58">
                  <c:v>20719</c:v>
                </c:pt>
                <c:pt idx="59">
                  <c:v>20750</c:v>
                </c:pt>
                <c:pt idx="60">
                  <c:v>21106.5</c:v>
                </c:pt>
                <c:pt idx="61">
                  <c:v>21210.5</c:v>
                </c:pt>
                <c:pt idx="62">
                  <c:v>21558.5</c:v>
                </c:pt>
                <c:pt idx="63">
                  <c:v>21595</c:v>
                </c:pt>
                <c:pt idx="64">
                  <c:v>22379</c:v>
                </c:pt>
                <c:pt idx="65">
                  <c:v>22461</c:v>
                </c:pt>
                <c:pt idx="66">
                  <c:v>22463.5</c:v>
                </c:pt>
                <c:pt idx="67">
                  <c:v>22536</c:v>
                </c:pt>
                <c:pt idx="68">
                  <c:v>23023</c:v>
                </c:pt>
                <c:pt idx="69">
                  <c:v>23054.5</c:v>
                </c:pt>
                <c:pt idx="70">
                  <c:v>23095.5</c:v>
                </c:pt>
                <c:pt idx="71">
                  <c:v>24799.5</c:v>
                </c:pt>
                <c:pt idx="72">
                  <c:v>24869.5</c:v>
                </c:pt>
                <c:pt idx="73">
                  <c:v>24944.5</c:v>
                </c:pt>
                <c:pt idx="74">
                  <c:v>25010</c:v>
                </c:pt>
                <c:pt idx="75">
                  <c:v>25012.5</c:v>
                </c:pt>
                <c:pt idx="76">
                  <c:v>26016.5</c:v>
                </c:pt>
                <c:pt idx="77">
                  <c:v>27455.5</c:v>
                </c:pt>
                <c:pt idx="78">
                  <c:v>29991</c:v>
                </c:pt>
                <c:pt idx="79">
                  <c:v>30204.5</c:v>
                </c:pt>
                <c:pt idx="80">
                  <c:v>30831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0">
                  <c:v>-1.9800000009126961E-3</c:v>
                </c:pt>
                <c:pt idx="1">
                  <c:v>-1.207199995405972E-3</c:v>
                </c:pt>
                <c:pt idx="2">
                  <c:v>0</c:v>
                </c:pt>
                <c:pt idx="34">
                  <c:v>-0.14869119999639224</c:v>
                </c:pt>
                <c:pt idx="35">
                  <c:v>-0.1488552000009804</c:v>
                </c:pt>
                <c:pt idx="36">
                  <c:v>-0.14820079999481095</c:v>
                </c:pt>
                <c:pt idx="40">
                  <c:v>-0.1502591999960714</c:v>
                </c:pt>
                <c:pt idx="46">
                  <c:v>-0.16047360000084154</c:v>
                </c:pt>
                <c:pt idx="64">
                  <c:v>-0.19154239999625133</c:v>
                </c:pt>
                <c:pt idx="70">
                  <c:v>-0.19582480000099167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2C-4455-A4C3-58C61E5D2F6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  <c:pt idx="24">
                    <c:v>2E-3</c:v>
                  </c:pt>
                  <c:pt idx="25">
                    <c:v>8.9999999999999993E-3</c:v>
                  </c:pt>
                  <c:pt idx="26">
                    <c:v>4.0000000000000001E-3</c:v>
                  </c:pt>
                  <c:pt idx="27">
                    <c:v>1.6000000000000001E-3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2E-3</c:v>
                  </c:pt>
                  <c:pt idx="38">
                    <c:v>0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6.9999999999999999E-4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0</c:v>
                  </c:pt>
                  <c:pt idx="64">
                    <c:v>3.0000000000000001E-3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6.9999999999999999E-4</c:v>
                  </c:pt>
                  <c:pt idx="69">
                    <c:v>8.9999999999999998E-4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  <c:pt idx="24">
                    <c:v>2E-3</c:v>
                  </c:pt>
                  <c:pt idx="25">
                    <c:v>8.9999999999999993E-3</c:v>
                  </c:pt>
                  <c:pt idx="26">
                    <c:v>4.0000000000000001E-3</c:v>
                  </c:pt>
                  <c:pt idx="27">
                    <c:v>1.6000000000000001E-3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2E-3</c:v>
                  </c:pt>
                  <c:pt idx="38">
                    <c:v>0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6.9999999999999999E-4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0</c:v>
                  </c:pt>
                  <c:pt idx="64">
                    <c:v>3.0000000000000001E-3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6.9999999999999999E-4</c:v>
                  </c:pt>
                  <c:pt idx="6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-637.5</c:v>
                </c:pt>
                <c:pt idx="1">
                  <c:v>-625.5</c:v>
                </c:pt>
                <c:pt idx="2">
                  <c:v>0</c:v>
                </c:pt>
                <c:pt idx="3">
                  <c:v>178</c:v>
                </c:pt>
                <c:pt idx="4">
                  <c:v>202</c:v>
                </c:pt>
                <c:pt idx="5">
                  <c:v>204.5</c:v>
                </c:pt>
                <c:pt idx="6">
                  <c:v>209.5</c:v>
                </c:pt>
                <c:pt idx="7">
                  <c:v>214</c:v>
                </c:pt>
                <c:pt idx="8">
                  <c:v>229</c:v>
                </c:pt>
                <c:pt idx="9">
                  <c:v>229</c:v>
                </c:pt>
                <c:pt idx="10">
                  <c:v>250.5</c:v>
                </c:pt>
                <c:pt idx="11">
                  <c:v>253</c:v>
                </c:pt>
                <c:pt idx="12">
                  <c:v>282</c:v>
                </c:pt>
                <c:pt idx="13">
                  <c:v>308.5</c:v>
                </c:pt>
                <c:pt idx="14">
                  <c:v>412.5</c:v>
                </c:pt>
                <c:pt idx="15">
                  <c:v>1097.5</c:v>
                </c:pt>
                <c:pt idx="16">
                  <c:v>1100</c:v>
                </c:pt>
                <c:pt idx="17">
                  <c:v>1102.5</c:v>
                </c:pt>
                <c:pt idx="18">
                  <c:v>4457</c:v>
                </c:pt>
                <c:pt idx="19">
                  <c:v>5543.5</c:v>
                </c:pt>
                <c:pt idx="20">
                  <c:v>5594.5</c:v>
                </c:pt>
                <c:pt idx="21">
                  <c:v>5594.5</c:v>
                </c:pt>
                <c:pt idx="22">
                  <c:v>6439</c:v>
                </c:pt>
                <c:pt idx="23">
                  <c:v>6441.5</c:v>
                </c:pt>
                <c:pt idx="24">
                  <c:v>7187</c:v>
                </c:pt>
                <c:pt idx="25">
                  <c:v>7233</c:v>
                </c:pt>
                <c:pt idx="26">
                  <c:v>7235.5</c:v>
                </c:pt>
                <c:pt idx="27">
                  <c:v>10571.5</c:v>
                </c:pt>
                <c:pt idx="28">
                  <c:v>10603</c:v>
                </c:pt>
                <c:pt idx="29">
                  <c:v>16290</c:v>
                </c:pt>
                <c:pt idx="30">
                  <c:v>16697.5</c:v>
                </c:pt>
                <c:pt idx="31">
                  <c:v>16982</c:v>
                </c:pt>
                <c:pt idx="32">
                  <c:v>17699.5</c:v>
                </c:pt>
                <c:pt idx="33">
                  <c:v>17889.5</c:v>
                </c:pt>
                <c:pt idx="34">
                  <c:v>17889.5</c:v>
                </c:pt>
                <c:pt idx="35">
                  <c:v>17892</c:v>
                </c:pt>
                <c:pt idx="36">
                  <c:v>17930.5</c:v>
                </c:pt>
                <c:pt idx="37">
                  <c:v>17930.5</c:v>
                </c:pt>
                <c:pt idx="38">
                  <c:v>17983</c:v>
                </c:pt>
                <c:pt idx="39">
                  <c:v>17996</c:v>
                </c:pt>
                <c:pt idx="40">
                  <c:v>18107</c:v>
                </c:pt>
                <c:pt idx="41">
                  <c:v>18666.5</c:v>
                </c:pt>
                <c:pt idx="42">
                  <c:v>18676</c:v>
                </c:pt>
                <c:pt idx="43">
                  <c:v>18799.5</c:v>
                </c:pt>
                <c:pt idx="44">
                  <c:v>18811.5</c:v>
                </c:pt>
                <c:pt idx="45">
                  <c:v>18884</c:v>
                </c:pt>
                <c:pt idx="46">
                  <c:v>19043.5</c:v>
                </c:pt>
                <c:pt idx="47">
                  <c:v>19446</c:v>
                </c:pt>
                <c:pt idx="48">
                  <c:v>19511</c:v>
                </c:pt>
                <c:pt idx="49">
                  <c:v>19743.5</c:v>
                </c:pt>
                <c:pt idx="50">
                  <c:v>20268</c:v>
                </c:pt>
                <c:pt idx="51">
                  <c:v>20313.5</c:v>
                </c:pt>
                <c:pt idx="52">
                  <c:v>20466</c:v>
                </c:pt>
                <c:pt idx="53">
                  <c:v>20505.5</c:v>
                </c:pt>
                <c:pt idx="54">
                  <c:v>20506</c:v>
                </c:pt>
                <c:pt idx="55">
                  <c:v>20530</c:v>
                </c:pt>
                <c:pt idx="56">
                  <c:v>20582.5</c:v>
                </c:pt>
                <c:pt idx="57">
                  <c:v>20585</c:v>
                </c:pt>
                <c:pt idx="58">
                  <c:v>20719</c:v>
                </c:pt>
                <c:pt idx="59">
                  <c:v>20750</c:v>
                </c:pt>
                <c:pt idx="60">
                  <c:v>21106.5</c:v>
                </c:pt>
                <c:pt idx="61">
                  <c:v>21210.5</c:v>
                </c:pt>
                <c:pt idx="62">
                  <c:v>21558.5</c:v>
                </c:pt>
                <c:pt idx="63">
                  <c:v>21595</c:v>
                </c:pt>
                <c:pt idx="64">
                  <c:v>22379</c:v>
                </c:pt>
                <c:pt idx="65">
                  <c:v>22461</c:v>
                </c:pt>
                <c:pt idx="66">
                  <c:v>22463.5</c:v>
                </c:pt>
                <c:pt idx="67">
                  <c:v>22536</c:v>
                </c:pt>
                <c:pt idx="68">
                  <c:v>23023</c:v>
                </c:pt>
                <c:pt idx="69">
                  <c:v>23054.5</c:v>
                </c:pt>
                <c:pt idx="70">
                  <c:v>23095.5</c:v>
                </c:pt>
                <c:pt idx="71">
                  <c:v>24799.5</c:v>
                </c:pt>
                <c:pt idx="72">
                  <c:v>24869.5</c:v>
                </c:pt>
                <c:pt idx="73">
                  <c:v>24944.5</c:v>
                </c:pt>
                <c:pt idx="74">
                  <c:v>25010</c:v>
                </c:pt>
                <c:pt idx="75">
                  <c:v>25012.5</c:v>
                </c:pt>
                <c:pt idx="76">
                  <c:v>26016.5</c:v>
                </c:pt>
                <c:pt idx="77">
                  <c:v>27455.5</c:v>
                </c:pt>
                <c:pt idx="78">
                  <c:v>29991</c:v>
                </c:pt>
                <c:pt idx="79">
                  <c:v>30204.5</c:v>
                </c:pt>
                <c:pt idx="80">
                  <c:v>30831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27">
                  <c:v>-6.7870400001993403E-2</c:v>
                </c:pt>
                <c:pt idx="28">
                  <c:v>-7.1116799997980706E-2</c:v>
                </c:pt>
                <c:pt idx="29">
                  <c:v>-0.13132400000176858</c:v>
                </c:pt>
                <c:pt idx="30">
                  <c:v>-0.13575599999603583</c:v>
                </c:pt>
                <c:pt idx="31">
                  <c:v>-0.13815919999615289</c:v>
                </c:pt>
                <c:pt idx="32">
                  <c:v>-0.14632719999644905</c:v>
                </c:pt>
                <c:pt idx="33">
                  <c:v>-0.14869119999639224</c:v>
                </c:pt>
                <c:pt idx="37">
                  <c:v>-0.14780079999763984</c:v>
                </c:pt>
                <c:pt idx="38">
                  <c:v>-0.14754479999828618</c:v>
                </c:pt>
                <c:pt idx="39">
                  <c:v>-0.14965759999176953</c:v>
                </c:pt>
                <c:pt idx="41">
                  <c:v>-0.15570239999215119</c:v>
                </c:pt>
                <c:pt idx="42">
                  <c:v>-0.15718560000095749</c:v>
                </c:pt>
                <c:pt idx="43">
                  <c:v>-0.1557572000019718</c:v>
                </c:pt>
                <c:pt idx="44">
                  <c:v>-0.15881439999793656</c:v>
                </c:pt>
                <c:pt idx="45">
                  <c:v>-0.15895039999304572</c:v>
                </c:pt>
                <c:pt idx="47">
                  <c:v>-0.16467759999795817</c:v>
                </c:pt>
                <c:pt idx="48">
                  <c:v>-0.16534159999719122</c:v>
                </c:pt>
                <c:pt idx="49">
                  <c:v>-0.16689359999872977</c:v>
                </c:pt>
                <c:pt idx="50">
                  <c:v>-0.17214080000121612</c:v>
                </c:pt>
                <c:pt idx="51">
                  <c:v>-0.16915321973647224</c:v>
                </c:pt>
                <c:pt idx="52">
                  <c:v>-0.17308959999354556</c:v>
                </c:pt>
                <c:pt idx="53">
                  <c:v>-0.17492080000374699</c:v>
                </c:pt>
                <c:pt idx="54">
                  <c:v>-0.17541359999449924</c:v>
                </c:pt>
                <c:pt idx="55">
                  <c:v>-0.1743679999926826</c:v>
                </c:pt>
                <c:pt idx="56">
                  <c:v>-0.1760119999962626</c:v>
                </c:pt>
                <c:pt idx="57">
                  <c:v>-0.17517599999700906</c:v>
                </c:pt>
                <c:pt idx="58">
                  <c:v>-0.17634639999596402</c:v>
                </c:pt>
                <c:pt idx="59">
                  <c:v>-0.17639999999664724</c:v>
                </c:pt>
                <c:pt idx="60">
                  <c:v>-0.17796639999869512</c:v>
                </c:pt>
                <c:pt idx="61">
                  <c:v>-0.18606879999424564</c:v>
                </c:pt>
                <c:pt idx="62">
                  <c:v>-0.1830575999993016</c:v>
                </c:pt>
                <c:pt idx="63">
                  <c:v>-0.18393199999991339</c:v>
                </c:pt>
                <c:pt idx="65">
                  <c:v>-0.18976159999874653</c:v>
                </c:pt>
                <c:pt idx="66">
                  <c:v>-0.19102559999737423</c:v>
                </c:pt>
                <c:pt idx="67">
                  <c:v>-0.19158159999642521</c:v>
                </c:pt>
                <c:pt idx="68">
                  <c:v>-0.1950687999924412</c:v>
                </c:pt>
                <c:pt idx="69">
                  <c:v>-0.19781520000105957</c:v>
                </c:pt>
                <c:pt idx="71">
                  <c:v>-0.20988719999877503</c:v>
                </c:pt>
                <c:pt idx="72">
                  <c:v>-0.2103791999979876</c:v>
                </c:pt>
                <c:pt idx="73">
                  <c:v>-0.21169920000102138</c:v>
                </c:pt>
                <c:pt idx="74">
                  <c:v>-0.21155599999474362</c:v>
                </c:pt>
                <c:pt idx="75">
                  <c:v>-0.2114199999923585</c:v>
                </c:pt>
                <c:pt idx="76">
                  <c:v>-0.2198623999938718</c:v>
                </c:pt>
                <c:pt idx="77">
                  <c:v>-0.23304079999797978</c:v>
                </c:pt>
                <c:pt idx="78">
                  <c:v>-0.25812960013718111</c:v>
                </c:pt>
                <c:pt idx="79">
                  <c:v>-0.25825520000216784</c:v>
                </c:pt>
                <c:pt idx="80">
                  <c:v>-0.25953359999402892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2C-4455-A4C3-58C61E5D2F6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  <c:pt idx="24">
                    <c:v>2E-3</c:v>
                  </c:pt>
                  <c:pt idx="25">
                    <c:v>8.9999999999999993E-3</c:v>
                  </c:pt>
                  <c:pt idx="26">
                    <c:v>4.0000000000000001E-3</c:v>
                  </c:pt>
                  <c:pt idx="27">
                    <c:v>1.6000000000000001E-3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2E-3</c:v>
                  </c:pt>
                  <c:pt idx="38">
                    <c:v>0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6.9999999999999999E-4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0</c:v>
                  </c:pt>
                  <c:pt idx="64">
                    <c:v>3.0000000000000001E-3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6.9999999999999999E-4</c:v>
                  </c:pt>
                  <c:pt idx="69">
                    <c:v>8.9999999999999998E-4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  <c:pt idx="24">
                    <c:v>2E-3</c:v>
                  </c:pt>
                  <c:pt idx="25">
                    <c:v>8.9999999999999993E-3</c:v>
                  </c:pt>
                  <c:pt idx="26">
                    <c:v>4.0000000000000001E-3</c:v>
                  </c:pt>
                  <c:pt idx="27">
                    <c:v>1.6000000000000001E-3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2E-3</c:v>
                  </c:pt>
                  <c:pt idx="38">
                    <c:v>0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6.9999999999999999E-4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0</c:v>
                  </c:pt>
                  <c:pt idx="64">
                    <c:v>3.0000000000000001E-3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6.9999999999999999E-4</c:v>
                  </c:pt>
                  <c:pt idx="6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-637.5</c:v>
                </c:pt>
                <c:pt idx="1">
                  <c:v>-625.5</c:v>
                </c:pt>
                <c:pt idx="2">
                  <c:v>0</c:v>
                </c:pt>
                <c:pt idx="3">
                  <c:v>178</c:v>
                </c:pt>
                <c:pt idx="4">
                  <c:v>202</c:v>
                </c:pt>
                <c:pt idx="5">
                  <c:v>204.5</c:v>
                </c:pt>
                <c:pt idx="6">
                  <c:v>209.5</c:v>
                </c:pt>
                <c:pt idx="7">
                  <c:v>214</c:v>
                </c:pt>
                <c:pt idx="8">
                  <c:v>229</c:v>
                </c:pt>
                <c:pt idx="9">
                  <c:v>229</c:v>
                </c:pt>
                <c:pt idx="10">
                  <c:v>250.5</c:v>
                </c:pt>
                <c:pt idx="11">
                  <c:v>253</c:v>
                </c:pt>
                <c:pt idx="12">
                  <c:v>282</c:v>
                </c:pt>
                <c:pt idx="13">
                  <c:v>308.5</c:v>
                </c:pt>
                <c:pt idx="14">
                  <c:v>412.5</c:v>
                </c:pt>
                <c:pt idx="15">
                  <c:v>1097.5</c:v>
                </c:pt>
                <c:pt idx="16">
                  <c:v>1100</c:v>
                </c:pt>
                <c:pt idx="17">
                  <c:v>1102.5</c:v>
                </c:pt>
                <c:pt idx="18">
                  <c:v>4457</c:v>
                </c:pt>
                <c:pt idx="19">
                  <c:v>5543.5</c:v>
                </c:pt>
                <c:pt idx="20">
                  <c:v>5594.5</c:v>
                </c:pt>
                <c:pt idx="21">
                  <c:v>5594.5</c:v>
                </c:pt>
                <c:pt idx="22">
                  <c:v>6439</c:v>
                </c:pt>
                <c:pt idx="23">
                  <c:v>6441.5</c:v>
                </c:pt>
                <c:pt idx="24">
                  <c:v>7187</c:v>
                </c:pt>
                <c:pt idx="25">
                  <c:v>7233</c:v>
                </c:pt>
                <c:pt idx="26">
                  <c:v>7235.5</c:v>
                </c:pt>
                <c:pt idx="27">
                  <c:v>10571.5</c:v>
                </c:pt>
                <c:pt idx="28">
                  <c:v>10603</c:v>
                </c:pt>
                <c:pt idx="29">
                  <c:v>16290</c:v>
                </c:pt>
                <c:pt idx="30">
                  <c:v>16697.5</c:v>
                </c:pt>
                <c:pt idx="31">
                  <c:v>16982</c:v>
                </c:pt>
                <c:pt idx="32">
                  <c:v>17699.5</c:v>
                </c:pt>
                <c:pt idx="33">
                  <c:v>17889.5</c:v>
                </c:pt>
                <c:pt idx="34">
                  <c:v>17889.5</c:v>
                </c:pt>
                <c:pt idx="35">
                  <c:v>17892</c:v>
                </c:pt>
                <c:pt idx="36">
                  <c:v>17930.5</c:v>
                </c:pt>
                <c:pt idx="37">
                  <c:v>17930.5</c:v>
                </c:pt>
                <c:pt idx="38">
                  <c:v>17983</c:v>
                </c:pt>
                <c:pt idx="39">
                  <c:v>17996</c:v>
                </c:pt>
                <c:pt idx="40">
                  <c:v>18107</c:v>
                </c:pt>
                <c:pt idx="41">
                  <c:v>18666.5</c:v>
                </c:pt>
                <c:pt idx="42">
                  <c:v>18676</c:v>
                </c:pt>
                <c:pt idx="43">
                  <c:v>18799.5</c:v>
                </c:pt>
                <c:pt idx="44">
                  <c:v>18811.5</c:v>
                </c:pt>
                <c:pt idx="45">
                  <c:v>18884</c:v>
                </c:pt>
                <c:pt idx="46">
                  <c:v>19043.5</c:v>
                </c:pt>
                <c:pt idx="47">
                  <c:v>19446</c:v>
                </c:pt>
                <c:pt idx="48">
                  <c:v>19511</c:v>
                </c:pt>
                <c:pt idx="49">
                  <c:v>19743.5</c:v>
                </c:pt>
                <c:pt idx="50">
                  <c:v>20268</c:v>
                </c:pt>
                <c:pt idx="51">
                  <c:v>20313.5</c:v>
                </c:pt>
                <c:pt idx="52">
                  <c:v>20466</c:v>
                </c:pt>
                <c:pt idx="53">
                  <c:v>20505.5</c:v>
                </c:pt>
                <c:pt idx="54">
                  <c:v>20506</c:v>
                </c:pt>
                <c:pt idx="55">
                  <c:v>20530</c:v>
                </c:pt>
                <c:pt idx="56">
                  <c:v>20582.5</c:v>
                </c:pt>
                <c:pt idx="57">
                  <c:v>20585</c:v>
                </c:pt>
                <c:pt idx="58">
                  <c:v>20719</c:v>
                </c:pt>
                <c:pt idx="59">
                  <c:v>20750</c:v>
                </c:pt>
                <c:pt idx="60">
                  <c:v>21106.5</c:v>
                </c:pt>
                <c:pt idx="61">
                  <c:v>21210.5</c:v>
                </c:pt>
                <c:pt idx="62">
                  <c:v>21558.5</c:v>
                </c:pt>
                <c:pt idx="63">
                  <c:v>21595</c:v>
                </c:pt>
                <c:pt idx="64">
                  <c:v>22379</c:v>
                </c:pt>
                <c:pt idx="65">
                  <c:v>22461</c:v>
                </c:pt>
                <c:pt idx="66">
                  <c:v>22463.5</c:v>
                </c:pt>
                <c:pt idx="67">
                  <c:v>22536</c:v>
                </c:pt>
                <c:pt idx="68">
                  <c:v>23023</c:v>
                </c:pt>
                <c:pt idx="69">
                  <c:v>23054.5</c:v>
                </c:pt>
                <c:pt idx="70">
                  <c:v>23095.5</c:v>
                </c:pt>
                <c:pt idx="71">
                  <c:v>24799.5</c:v>
                </c:pt>
                <c:pt idx="72">
                  <c:v>24869.5</c:v>
                </c:pt>
                <c:pt idx="73">
                  <c:v>24944.5</c:v>
                </c:pt>
                <c:pt idx="74">
                  <c:v>25010</c:v>
                </c:pt>
                <c:pt idx="75">
                  <c:v>25012.5</c:v>
                </c:pt>
                <c:pt idx="76">
                  <c:v>26016.5</c:v>
                </c:pt>
                <c:pt idx="77">
                  <c:v>27455.5</c:v>
                </c:pt>
                <c:pt idx="78">
                  <c:v>29991</c:v>
                </c:pt>
                <c:pt idx="79">
                  <c:v>30204.5</c:v>
                </c:pt>
                <c:pt idx="80">
                  <c:v>30831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2C-4455-A4C3-58C61E5D2F6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  <c:pt idx="24">
                    <c:v>2E-3</c:v>
                  </c:pt>
                  <c:pt idx="25">
                    <c:v>8.9999999999999993E-3</c:v>
                  </c:pt>
                  <c:pt idx="26">
                    <c:v>4.0000000000000001E-3</c:v>
                  </c:pt>
                  <c:pt idx="27">
                    <c:v>1.6000000000000001E-3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2E-3</c:v>
                  </c:pt>
                  <c:pt idx="38">
                    <c:v>0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6.9999999999999999E-4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0</c:v>
                  </c:pt>
                  <c:pt idx="64">
                    <c:v>3.0000000000000001E-3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6.9999999999999999E-4</c:v>
                  </c:pt>
                  <c:pt idx="69">
                    <c:v>8.9999999999999998E-4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  <c:pt idx="24">
                    <c:v>2E-3</c:v>
                  </c:pt>
                  <c:pt idx="25">
                    <c:v>8.9999999999999993E-3</c:v>
                  </c:pt>
                  <c:pt idx="26">
                    <c:v>4.0000000000000001E-3</c:v>
                  </c:pt>
                  <c:pt idx="27">
                    <c:v>1.6000000000000001E-3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2E-3</c:v>
                  </c:pt>
                  <c:pt idx="38">
                    <c:v>0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6.9999999999999999E-4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0</c:v>
                  </c:pt>
                  <c:pt idx="64">
                    <c:v>3.0000000000000001E-3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6.9999999999999999E-4</c:v>
                  </c:pt>
                  <c:pt idx="6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-637.5</c:v>
                </c:pt>
                <c:pt idx="1">
                  <c:v>-625.5</c:v>
                </c:pt>
                <c:pt idx="2">
                  <c:v>0</c:v>
                </c:pt>
                <c:pt idx="3">
                  <c:v>178</c:v>
                </c:pt>
                <c:pt idx="4">
                  <c:v>202</c:v>
                </c:pt>
                <c:pt idx="5">
                  <c:v>204.5</c:v>
                </c:pt>
                <c:pt idx="6">
                  <c:v>209.5</c:v>
                </c:pt>
                <c:pt idx="7">
                  <c:v>214</c:v>
                </c:pt>
                <c:pt idx="8">
                  <c:v>229</c:v>
                </c:pt>
                <c:pt idx="9">
                  <c:v>229</c:v>
                </c:pt>
                <c:pt idx="10">
                  <c:v>250.5</c:v>
                </c:pt>
                <c:pt idx="11">
                  <c:v>253</c:v>
                </c:pt>
                <c:pt idx="12">
                  <c:v>282</c:v>
                </c:pt>
                <c:pt idx="13">
                  <c:v>308.5</c:v>
                </c:pt>
                <c:pt idx="14">
                  <c:v>412.5</c:v>
                </c:pt>
                <c:pt idx="15">
                  <c:v>1097.5</c:v>
                </c:pt>
                <c:pt idx="16">
                  <c:v>1100</c:v>
                </c:pt>
                <c:pt idx="17">
                  <c:v>1102.5</c:v>
                </c:pt>
                <c:pt idx="18">
                  <c:v>4457</c:v>
                </c:pt>
                <c:pt idx="19">
                  <c:v>5543.5</c:v>
                </c:pt>
                <c:pt idx="20">
                  <c:v>5594.5</c:v>
                </c:pt>
                <c:pt idx="21">
                  <c:v>5594.5</c:v>
                </c:pt>
                <c:pt idx="22">
                  <c:v>6439</c:v>
                </c:pt>
                <c:pt idx="23">
                  <c:v>6441.5</c:v>
                </c:pt>
                <c:pt idx="24">
                  <c:v>7187</c:v>
                </c:pt>
                <c:pt idx="25">
                  <c:v>7233</c:v>
                </c:pt>
                <c:pt idx="26">
                  <c:v>7235.5</c:v>
                </c:pt>
                <c:pt idx="27">
                  <c:v>10571.5</c:v>
                </c:pt>
                <c:pt idx="28">
                  <c:v>10603</c:v>
                </c:pt>
                <c:pt idx="29">
                  <c:v>16290</c:v>
                </c:pt>
                <c:pt idx="30">
                  <c:v>16697.5</c:v>
                </c:pt>
                <c:pt idx="31">
                  <c:v>16982</c:v>
                </c:pt>
                <c:pt idx="32">
                  <c:v>17699.5</c:v>
                </c:pt>
                <c:pt idx="33">
                  <c:v>17889.5</c:v>
                </c:pt>
                <c:pt idx="34">
                  <c:v>17889.5</c:v>
                </c:pt>
                <c:pt idx="35">
                  <c:v>17892</c:v>
                </c:pt>
                <c:pt idx="36">
                  <c:v>17930.5</c:v>
                </c:pt>
                <c:pt idx="37">
                  <c:v>17930.5</c:v>
                </c:pt>
                <c:pt idx="38">
                  <c:v>17983</c:v>
                </c:pt>
                <c:pt idx="39">
                  <c:v>17996</c:v>
                </c:pt>
                <c:pt idx="40">
                  <c:v>18107</c:v>
                </c:pt>
                <c:pt idx="41">
                  <c:v>18666.5</c:v>
                </c:pt>
                <c:pt idx="42">
                  <c:v>18676</c:v>
                </c:pt>
                <c:pt idx="43">
                  <c:v>18799.5</c:v>
                </c:pt>
                <c:pt idx="44">
                  <c:v>18811.5</c:v>
                </c:pt>
                <c:pt idx="45">
                  <c:v>18884</c:v>
                </c:pt>
                <c:pt idx="46">
                  <c:v>19043.5</c:v>
                </c:pt>
                <c:pt idx="47">
                  <c:v>19446</c:v>
                </c:pt>
                <c:pt idx="48">
                  <c:v>19511</c:v>
                </c:pt>
                <c:pt idx="49">
                  <c:v>19743.5</c:v>
                </c:pt>
                <c:pt idx="50">
                  <c:v>20268</c:v>
                </c:pt>
                <c:pt idx="51">
                  <c:v>20313.5</c:v>
                </c:pt>
                <c:pt idx="52">
                  <c:v>20466</c:v>
                </c:pt>
                <c:pt idx="53">
                  <c:v>20505.5</c:v>
                </c:pt>
                <c:pt idx="54">
                  <c:v>20506</c:v>
                </c:pt>
                <c:pt idx="55">
                  <c:v>20530</c:v>
                </c:pt>
                <c:pt idx="56">
                  <c:v>20582.5</c:v>
                </c:pt>
                <c:pt idx="57">
                  <c:v>20585</c:v>
                </c:pt>
                <c:pt idx="58">
                  <c:v>20719</c:v>
                </c:pt>
                <c:pt idx="59">
                  <c:v>20750</c:v>
                </c:pt>
                <c:pt idx="60">
                  <c:v>21106.5</c:v>
                </c:pt>
                <c:pt idx="61">
                  <c:v>21210.5</c:v>
                </c:pt>
                <c:pt idx="62">
                  <c:v>21558.5</c:v>
                </c:pt>
                <c:pt idx="63">
                  <c:v>21595</c:v>
                </c:pt>
                <c:pt idx="64">
                  <c:v>22379</c:v>
                </c:pt>
                <c:pt idx="65">
                  <c:v>22461</c:v>
                </c:pt>
                <c:pt idx="66">
                  <c:v>22463.5</c:v>
                </c:pt>
                <c:pt idx="67">
                  <c:v>22536</c:v>
                </c:pt>
                <c:pt idx="68">
                  <c:v>23023</c:v>
                </c:pt>
                <c:pt idx="69">
                  <c:v>23054.5</c:v>
                </c:pt>
                <c:pt idx="70">
                  <c:v>23095.5</c:v>
                </c:pt>
                <c:pt idx="71">
                  <c:v>24799.5</c:v>
                </c:pt>
                <c:pt idx="72">
                  <c:v>24869.5</c:v>
                </c:pt>
                <c:pt idx="73">
                  <c:v>24944.5</c:v>
                </c:pt>
                <c:pt idx="74">
                  <c:v>25010</c:v>
                </c:pt>
                <c:pt idx="75">
                  <c:v>25012.5</c:v>
                </c:pt>
                <c:pt idx="76">
                  <c:v>26016.5</c:v>
                </c:pt>
                <c:pt idx="77">
                  <c:v>27455.5</c:v>
                </c:pt>
                <c:pt idx="78">
                  <c:v>29991</c:v>
                </c:pt>
                <c:pt idx="79">
                  <c:v>30204.5</c:v>
                </c:pt>
                <c:pt idx="80">
                  <c:v>30831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2C-4455-A4C3-58C61E5D2F6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  <c:pt idx="24">
                    <c:v>2E-3</c:v>
                  </c:pt>
                  <c:pt idx="25">
                    <c:v>8.9999999999999993E-3</c:v>
                  </c:pt>
                  <c:pt idx="26">
                    <c:v>4.0000000000000001E-3</c:v>
                  </c:pt>
                  <c:pt idx="27">
                    <c:v>1.6000000000000001E-3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2E-3</c:v>
                  </c:pt>
                  <c:pt idx="38">
                    <c:v>0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6.9999999999999999E-4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0</c:v>
                  </c:pt>
                  <c:pt idx="64">
                    <c:v>3.0000000000000001E-3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6.9999999999999999E-4</c:v>
                  </c:pt>
                  <c:pt idx="69">
                    <c:v>8.9999999999999998E-4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  <c:pt idx="24">
                    <c:v>2E-3</c:v>
                  </c:pt>
                  <c:pt idx="25">
                    <c:v>8.9999999999999993E-3</c:v>
                  </c:pt>
                  <c:pt idx="26">
                    <c:v>4.0000000000000001E-3</c:v>
                  </c:pt>
                  <c:pt idx="27">
                    <c:v>1.6000000000000001E-3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2E-3</c:v>
                  </c:pt>
                  <c:pt idx="38">
                    <c:v>0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6.9999999999999999E-4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0</c:v>
                  </c:pt>
                  <c:pt idx="64">
                    <c:v>3.0000000000000001E-3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6.9999999999999999E-4</c:v>
                  </c:pt>
                  <c:pt idx="6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-637.5</c:v>
                </c:pt>
                <c:pt idx="1">
                  <c:v>-625.5</c:v>
                </c:pt>
                <c:pt idx="2">
                  <c:v>0</c:v>
                </c:pt>
                <c:pt idx="3">
                  <c:v>178</c:v>
                </c:pt>
                <c:pt idx="4">
                  <c:v>202</c:v>
                </c:pt>
                <c:pt idx="5">
                  <c:v>204.5</c:v>
                </c:pt>
                <c:pt idx="6">
                  <c:v>209.5</c:v>
                </c:pt>
                <c:pt idx="7">
                  <c:v>214</c:v>
                </c:pt>
                <c:pt idx="8">
                  <c:v>229</c:v>
                </c:pt>
                <c:pt idx="9">
                  <c:v>229</c:v>
                </c:pt>
                <c:pt idx="10">
                  <c:v>250.5</c:v>
                </c:pt>
                <c:pt idx="11">
                  <c:v>253</c:v>
                </c:pt>
                <c:pt idx="12">
                  <c:v>282</c:v>
                </c:pt>
                <c:pt idx="13">
                  <c:v>308.5</c:v>
                </c:pt>
                <c:pt idx="14">
                  <c:v>412.5</c:v>
                </c:pt>
                <c:pt idx="15">
                  <c:v>1097.5</c:v>
                </c:pt>
                <c:pt idx="16">
                  <c:v>1100</c:v>
                </c:pt>
                <c:pt idx="17">
                  <c:v>1102.5</c:v>
                </c:pt>
                <c:pt idx="18">
                  <c:v>4457</c:v>
                </c:pt>
                <c:pt idx="19">
                  <c:v>5543.5</c:v>
                </c:pt>
                <c:pt idx="20">
                  <c:v>5594.5</c:v>
                </c:pt>
                <c:pt idx="21">
                  <c:v>5594.5</c:v>
                </c:pt>
                <c:pt idx="22">
                  <c:v>6439</c:v>
                </c:pt>
                <c:pt idx="23">
                  <c:v>6441.5</c:v>
                </c:pt>
                <c:pt idx="24">
                  <c:v>7187</c:v>
                </c:pt>
                <c:pt idx="25">
                  <c:v>7233</c:v>
                </c:pt>
                <c:pt idx="26">
                  <c:v>7235.5</c:v>
                </c:pt>
                <c:pt idx="27">
                  <c:v>10571.5</c:v>
                </c:pt>
                <c:pt idx="28">
                  <c:v>10603</c:v>
                </c:pt>
                <c:pt idx="29">
                  <c:v>16290</c:v>
                </c:pt>
                <c:pt idx="30">
                  <c:v>16697.5</c:v>
                </c:pt>
                <c:pt idx="31">
                  <c:v>16982</c:v>
                </c:pt>
                <c:pt idx="32">
                  <c:v>17699.5</c:v>
                </c:pt>
                <c:pt idx="33">
                  <c:v>17889.5</c:v>
                </c:pt>
                <c:pt idx="34">
                  <c:v>17889.5</c:v>
                </c:pt>
                <c:pt idx="35">
                  <c:v>17892</c:v>
                </c:pt>
                <c:pt idx="36">
                  <c:v>17930.5</c:v>
                </c:pt>
                <c:pt idx="37">
                  <c:v>17930.5</c:v>
                </c:pt>
                <c:pt idx="38">
                  <c:v>17983</c:v>
                </c:pt>
                <c:pt idx="39">
                  <c:v>17996</c:v>
                </c:pt>
                <c:pt idx="40">
                  <c:v>18107</c:v>
                </c:pt>
                <c:pt idx="41">
                  <c:v>18666.5</c:v>
                </c:pt>
                <c:pt idx="42">
                  <c:v>18676</c:v>
                </c:pt>
                <c:pt idx="43">
                  <c:v>18799.5</c:v>
                </c:pt>
                <c:pt idx="44">
                  <c:v>18811.5</c:v>
                </c:pt>
                <c:pt idx="45">
                  <c:v>18884</c:v>
                </c:pt>
                <c:pt idx="46">
                  <c:v>19043.5</c:v>
                </c:pt>
                <c:pt idx="47">
                  <c:v>19446</c:v>
                </c:pt>
                <c:pt idx="48">
                  <c:v>19511</c:v>
                </c:pt>
                <c:pt idx="49">
                  <c:v>19743.5</c:v>
                </c:pt>
                <c:pt idx="50">
                  <c:v>20268</c:v>
                </c:pt>
                <c:pt idx="51">
                  <c:v>20313.5</c:v>
                </c:pt>
                <c:pt idx="52">
                  <c:v>20466</c:v>
                </c:pt>
                <c:pt idx="53">
                  <c:v>20505.5</c:v>
                </c:pt>
                <c:pt idx="54">
                  <c:v>20506</c:v>
                </c:pt>
                <c:pt idx="55">
                  <c:v>20530</c:v>
                </c:pt>
                <c:pt idx="56">
                  <c:v>20582.5</c:v>
                </c:pt>
                <c:pt idx="57">
                  <c:v>20585</c:v>
                </c:pt>
                <c:pt idx="58">
                  <c:v>20719</c:v>
                </c:pt>
                <c:pt idx="59">
                  <c:v>20750</c:v>
                </c:pt>
                <c:pt idx="60">
                  <c:v>21106.5</c:v>
                </c:pt>
                <c:pt idx="61">
                  <c:v>21210.5</c:v>
                </c:pt>
                <c:pt idx="62">
                  <c:v>21558.5</c:v>
                </c:pt>
                <c:pt idx="63">
                  <c:v>21595</c:v>
                </c:pt>
                <c:pt idx="64">
                  <c:v>22379</c:v>
                </c:pt>
                <c:pt idx="65">
                  <c:v>22461</c:v>
                </c:pt>
                <c:pt idx="66">
                  <c:v>22463.5</c:v>
                </c:pt>
                <c:pt idx="67">
                  <c:v>22536</c:v>
                </c:pt>
                <c:pt idx="68">
                  <c:v>23023</c:v>
                </c:pt>
                <c:pt idx="69">
                  <c:v>23054.5</c:v>
                </c:pt>
                <c:pt idx="70">
                  <c:v>23095.5</c:v>
                </c:pt>
                <c:pt idx="71">
                  <c:v>24799.5</c:v>
                </c:pt>
                <c:pt idx="72">
                  <c:v>24869.5</c:v>
                </c:pt>
                <c:pt idx="73">
                  <c:v>24944.5</c:v>
                </c:pt>
                <c:pt idx="74">
                  <c:v>25010</c:v>
                </c:pt>
                <c:pt idx="75">
                  <c:v>25012.5</c:v>
                </c:pt>
                <c:pt idx="76">
                  <c:v>26016.5</c:v>
                </c:pt>
                <c:pt idx="77">
                  <c:v>27455.5</c:v>
                </c:pt>
                <c:pt idx="78">
                  <c:v>29991</c:v>
                </c:pt>
                <c:pt idx="79">
                  <c:v>30204.5</c:v>
                </c:pt>
                <c:pt idx="80">
                  <c:v>30831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2C-4455-A4C3-58C61E5D2F6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-637.5</c:v>
                </c:pt>
                <c:pt idx="1">
                  <c:v>-625.5</c:v>
                </c:pt>
                <c:pt idx="2">
                  <c:v>0</c:v>
                </c:pt>
                <c:pt idx="3">
                  <c:v>178</c:v>
                </c:pt>
                <c:pt idx="4">
                  <c:v>202</c:v>
                </c:pt>
                <c:pt idx="5">
                  <c:v>204.5</c:v>
                </c:pt>
                <c:pt idx="6">
                  <c:v>209.5</c:v>
                </c:pt>
                <c:pt idx="7">
                  <c:v>214</c:v>
                </c:pt>
                <c:pt idx="8">
                  <c:v>229</c:v>
                </c:pt>
                <c:pt idx="9">
                  <c:v>229</c:v>
                </c:pt>
                <c:pt idx="10">
                  <c:v>250.5</c:v>
                </c:pt>
                <c:pt idx="11">
                  <c:v>253</c:v>
                </c:pt>
                <c:pt idx="12">
                  <c:v>282</c:v>
                </c:pt>
                <c:pt idx="13">
                  <c:v>308.5</c:v>
                </c:pt>
                <c:pt idx="14">
                  <c:v>412.5</c:v>
                </c:pt>
                <c:pt idx="15">
                  <c:v>1097.5</c:v>
                </c:pt>
                <c:pt idx="16">
                  <c:v>1100</c:v>
                </c:pt>
                <c:pt idx="17">
                  <c:v>1102.5</c:v>
                </c:pt>
                <c:pt idx="18">
                  <c:v>4457</c:v>
                </c:pt>
                <c:pt idx="19">
                  <c:v>5543.5</c:v>
                </c:pt>
                <c:pt idx="20">
                  <c:v>5594.5</c:v>
                </c:pt>
                <c:pt idx="21">
                  <c:v>5594.5</c:v>
                </c:pt>
                <c:pt idx="22">
                  <c:v>6439</c:v>
                </c:pt>
                <c:pt idx="23">
                  <c:v>6441.5</c:v>
                </c:pt>
                <c:pt idx="24">
                  <c:v>7187</c:v>
                </c:pt>
                <c:pt idx="25">
                  <c:v>7233</c:v>
                </c:pt>
                <c:pt idx="26">
                  <c:v>7235.5</c:v>
                </c:pt>
                <c:pt idx="27">
                  <c:v>10571.5</c:v>
                </c:pt>
                <c:pt idx="28">
                  <c:v>10603</c:v>
                </c:pt>
                <c:pt idx="29">
                  <c:v>16290</c:v>
                </c:pt>
                <c:pt idx="30">
                  <c:v>16697.5</c:v>
                </c:pt>
                <c:pt idx="31">
                  <c:v>16982</c:v>
                </c:pt>
                <c:pt idx="32">
                  <c:v>17699.5</c:v>
                </c:pt>
                <c:pt idx="33">
                  <c:v>17889.5</c:v>
                </c:pt>
                <c:pt idx="34">
                  <c:v>17889.5</c:v>
                </c:pt>
                <c:pt idx="35">
                  <c:v>17892</c:v>
                </c:pt>
                <c:pt idx="36">
                  <c:v>17930.5</c:v>
                </c:pt>
                <c:pt idx="37">
                  <c:v>17930.5</c:v>
                </c:pt>
                <c:pt idx="38">
                  <c:v>17983</c:v>
                </c:pt>
                <c:pt idx="39">
                  <c:v>17996</c:v>
                </c:pt>
                <c:pt idx="40">
                  <c:v>18107</c:v>
                </c:pt>
                <c:pt idx="41">
                  <c:v>18666.5</c:v>
                </c:pt>
                <c:pt idx="42">
                  <c:v>18676</c:v>
                </c:pt>
                <c:pt idx="43">
                  <c:v>18799.5</c:v>
                </c:pt>
                <c:pt idx="44">
                  <c:v>18811.5</c:v>
                </c:pt>
                <c:pt idx="45">
                  <c:v>18884</c:v>
                </c:pt>
                <c:pt idx="46">
                  <c:v>19043.5</c:v>
                </c:pt>
                <c:pt idx="47">
                  <c:v>19446</c:v>
                </c:pt>
                <c:pt idx="48">
                  <c:v>19511</c:v>
                </c:pt>
                <c:pt idx="49">
                  <c:v>19743.5</c:v>
                </c:pt>
                <c:pt idx="50">
                  <c:v>20268</c:v>
                </c:pt>
                <c:pt idx="51">
                  <c:v>20313.5</c:v>
                </c:pt>
                <c:pt idx="52">
                  <c:v>20466</c:v>
                </c:pt>
                <c:pt idx="53">
                  <c:v>20505.5</c:v>
                </c:pt>
                <c:pt idx="54">
                  <c:v>20506</c:v>
                </c:pt>
                <c:pt idx="55">
                  <c:v>20530</c:v>
                </c:pt>
                <c:pt idx="56">
                  <c:v>20582.5</c:v>
                </c:pt>
                <c:pt idx="57">
                  <c:v>20585</c:v>
                </c:pt>
                <c:pt idx="58">
                  <c:v>20719</c:v>
                </c:pt>
                <c:pt idx="59">
                  <c:v>20750</c:v>
                </c:pt>
                <c:pt idx="60">
                  <c:v>21106.5</c:v>
                </c:pt>
                <c:pt idx="61">
                  <c:v>21210.5</c:v>
                </c:pt>
                <c:pt idx="62">
                  <c:v>21558.5</c:v>
                </c:pt>
                <c:pt idx="63">
                  <c:v>21595</c:v>
                </c:pt>
                <c:pt idx="64">
                  <c:v>22379</c:v>
                </c:pt>
                <c:pt idx="65">
                  <c:v>22461</c:v>
                </c:pt>
                <c:pt idx="66">
                  <c:v>22463.5</c:v>
                </c:pt>
                <c:pt idx="67">
                  <c:v>22536</c:v>
                </c:pt>
                <c:pt idx="68">
                  <c:v>23023</c:v>
                </c:pt>
                <c:pt idx="69">
                  <c:v>23054.5</c:v>
                </c:pt>
                <c:pt idx="70">
                  <c:v>23095.5</c:v>
                </c:pt>
                <c:pt idx="71">
                  <c:v>24799.5</c:v>
                </c:pt>
                <c:pt idx="72">
                  <c:v>24869.5</c:v>
                </c:pt>
                <c:pt idx="73">
                  <c:v>24944.5</c:v>
                </c:pt>
                <c:pt idx="74">
                  <c:v>25010</c:v>
                </c:pt>
                <c:pt idx="75">
                  <c:v>25012.5</c:v>
                </c:pt>
                <c:pt idx="76">
                  <c:v>26016.5</c:v>
                </c:pt>
                <c:pt idx="77">
                  <c:v>27455.5</c:v>
                </c:pt>
                <c:pt idx="78">
                  <c:v>29991</c:v>
                </c:pt>
                <c:pt idx="79">
                  <c:v>30204.5</c:v>
                </c:pt>
                <c:pt idx="80">
                  <c:v>30831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5.0012181968711721E-3</c:v>
                </c:pt>
                <c:pt idx="1">
                  <c:v>4.8994209417668353E-3</c:v>
                </c:pt>
                <c:pt idx="18">
                  <c:v>-3.8215958147215692E-2</c:v>
                </c:pt>
                <c:pt idx="19">
                  <c:v>-4.7432851286454164E-2</c:v>
                </c:pt>
                <c:pt idx="20">
                  <c:v>-4.7865489620647593E-2</c:v>
                </c:pt>
                <c:pt idx="21">
                  <c:v>-4.7865489620647593E-2</c:v>
                </c:pt>
                <c:pt idx="22">
                  <c:v>-5.502947144861528E-2</c:v>
                </c:pt>
                <c:pt idx="23">
                  <c:v>-5.5050679210095349E-2</c:v>
                </c:pt>
                <c:pt idx="24">
                  <c:v>-6.1374833683452257E-2</c:v>
                </c:pt>
                <c:pt idx="25">
                  <c:v>-6.1765056494685541E-2</c:v>
                </c:pt>
                <c:pt idx="26">
                  <c:v>-6.1786264256165617E-2</c:v>
                </c:pt>
                <c:pt idx="27">
                  <c:v>-9.0085901175171165E-2</c:v>
                </c:pt>
                <c:pt idx="28">
                  <c:v>-9.0353118969820054E-2</c:v>
                </c:pt>
                <c:pt idx="29">
                  <c:v>-0.13859653478468353</c:v>
                </c:pt>
                <c:pt idx="30">
                  <c:v>-0.14205339990593496</c:v>
                </c:pt>
                <c:pt idx="31">
                  <c:v>-0.14446684316236694</c:v>
                </c:pt>
                <c:pt idx="32">
                  <c:v>-0.15055347070714706</c:v>
                </c:pt>
                <c:pt idx="33">
                  <c:v>-0.15216526057963239</c:v>
                </c:pt>
                <c:pt idx="34">
                  <c:v>-0.15216526057963239</c:v>
                </c:pt>
                <c:pt idx="35">
                  <c:v>-0.15218646834111246</c:v>
                </c:pt>
                <c:pt idx="36">
                  <c:v>-0.15251306786790553</c:v>
                </c:pt>
                <c:pt idx="37">
                  <c:v>-0.15251306786790553</c:v>
                </c:pt>
                <c:pt idx="38">
                  <c:v>-0.152958430858987</c:v>
                </c:pt>
                <c:pt idx="39">
                  <c:v>-0.15306871121868337</c:v>
                </c:pt>
                <c:pt idx="40">
                  <c:v>-0.15401033582839849</c:v>
                </c:pt>
                <c:pt idx="41">
                  <c:v>-0.15875663284763819</c:v>
                </c:pt>
                <c:pt idx="42">
                  <c:v>-0.15883722234126244</c:v>
                </c:pt>
                <c:pt idx="43">
                  <c:v>-0.15988488575837792</c:v>
                </c:pt>
                <c:pt idx="44">
                  <c:v>-0.15998668301348223</c:v>
                </c:pt>
                <c:pt idx="45">
                  <c:v>-0.16060170809640428</c:v>
                </c:pt>
                <c:pt idx="46">
                  <c:v>-0.16195476327883276</c:v>
                </c:pt>
                <c:pt idx="47">
                  <c:v>-0.16536921287712403</c:v>
                </c:pt>
                <c:pt idx="48">
                  <c:v>-0.16592061467560587</c:v>
                </c:pt>
                <c:pt idx="49">
                  <c:v>-0.16789293649325238</c:v>
                </c:pt>
                <c:pt idx="50">
                  <c:v>-0.17234232485177109</c:v>
                </c:pt>
                <c:pt idx="51">
                  <c:v>-0.17272830611070836</c:v>
                </c:pt>
                <c:pt idx="52">
                  <c:v>-0.17402197956099263</c:v>
                </c:pt>
                <c:pt idx="53">
                  <c:v>-0.17435706219237776</c:v>
                </c:pt>
                <c:pt idx="54">
                  <c:v>-0.17436130374467376</c:v>
                </c:pt>
                <c:pt idx="55">
                  <c:v>-0.17456489825488244</c:v>
                </c:pt>
                <c:pt idx="56">
                  <c:v>-0.17501026124596392</c:v>
                </c:pt>
                <c:pt idx="57">
                  <c:v>-0.17503146900744398</c:v>
                </c:pt>
                <c:pt idx="58">
                  <c:v>-0.17616820502277575</c:v>
                </c:pt>
                <c:pt idx="59">
                  <c:v>-0.17643118126512861</c:v>
                </c:pt>
                <c:pt idx="60">
                  <c:v>-0.1794554080521866</c:v>
                </c:pt>
                <c:pt idx="61">
                  <c:v>-0.18033765092975751</c:v>
                </c:pt>
                <c:pt idx="62">
                  <c:v>-0.18328977132778329</c:v>
                </c:pt>
                <c:pt idx="63">
                  <c:v>-0.18359940464539232</c:v>
                </c:pt>
                <c:pt idx="64">
                  <c:v>-0.19025015864554229</c:v>
                </c:pt>
                <c:pt idx="65">
                  <c:v>-0.19094577322208858</c:v>
                </c:pt>
                <c:pt idx="66">
                  <c:v>-0.19096698098356865</c:v>
                </c:pt>
                <c:pt idx="67">
                  <c:v>-0.1915820060664907</c:v>
                </c:pt>
                <c:pt idx="68">
                  <c:v>-0.19571327800280836</c:v>
                </c:pt>
                <c:pt idx="69">
                  <c:v>-0.19598049579745724</c:v>
                </c:pt>
                <c:pt idx="70">
                  <c:v>-0.19632830308573038</c:v>
                </c:pt>
                <c:pt idx="71">
                  <c:v>-0.21078351331054618</c:v>
                </c:pt>
                <c:pt idx="72">
                  <c:v>-0.21137733063198813</c:v>
                </c:pt>
                <c:pt idx="73">
                  <c:v>-0.21201356347639022</c:v>
                </c:pt>
                <c:pt idx="74">
                  <c:v>-0.21256920682716807</c:v>
                </c:pt>
                <c:pt idx="75">
                  <c:v>-0.21259041458864814</c:v>
                </c:pt>
                <c:pt idx="76">
                  <c:v>-0.2211074515990443</c:v>
                </c:pt>
                <c:pt idx="77">
                  <c:v>-0.23331463910697264</c:v>
                </c:pt>
                <c:pt idx="78">
                  <c:v>-0.25482355080005975</c:v>
                </c:pt>
                <c:pt idx="79">
                  <c:v>-0.25663469363045777</c:v>
                </c:pt>
                <c:pt idx="80">
                  <c:v>-0.2619493586573633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2C-4455-A4C3-58C61E5D2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59880"/>
        <c:axId val="1"/>
      </c:scatterChart>
      <c:valAx>
        <c:axId val="749459880"/>
        <c:scaling>
          <c:orientation val="minMax"/>
          <c:min val="1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408451534235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134715025906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59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43732292530791"/>
          <c:y val="0.92024539877300615"/>
          <c:w val="0.7219356388741562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V1918 Cyg - O-C Diagr.</a:t>
            </a:r>
          </a:p>
        </c:rich>
      </c:tx>
      <c:layout>
        <c:manualLayout>
          <c:xMode val="edge"/>
          <c:yMode val="edge"/>
          <c:x val="0.3465520861616435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27598689721419"/>
          <c:y val="0.14678942920199375"/>
          <c:w val="0.79827653410942057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-637.5</c:v>
                </c:pt>
                <c:pt idx="1">
                  <c:v>-625.5</c:v>
                </c:pt>
                <c:pt idx="2">
                  <c:v>0</c:v>
                </c:pt>
                <c:pt idx="3">
                  <c:v>178</c:v>
                </c:pt>
                <c:pt idx="4">
                  <c:v>202</c:v>
                </c:pt>
                <c:pt idx="5">
                  <c:v>204.5</c:v>
                </c:pt>
                <c:pt idx="6">
                  <c:v>209.5</c:v>
                </c:pt>
                <c:pt idx="7">
                  <c:v>214</c:v>
                </c:pt>
                <c:pt idx="8">
                  <c:v>229</c:v>
                </c:pt>
                <c:pt idx="9">
                  <c:v>229</c:v>
                </c:pt>
                <c:pt idx="10">
                  <c:v>250.5</c:v>
                </c:pt>
                <c:pt idx="11">
                  <c:v>253</c:v>
                </c:pt>
                <c:pt idx="12">
                  <c:v>282</c:v>
                </c:pt>
                <c:pt idx="13">
                  <c:v>308.5</c:v>
                </c:pt>
                <c:pt idx="14">
                  <c:v>412.5</c:v>
                </c:pt>
                <c:pt idx="15">
                  <c:v>1097.5</c:v>
                </c:pt>
                <c:pt idx="16">
                  <c:v>1100</c:v>
                </c:pt>
                <c:pt idx="17">
                  <c:v>1102.5</c:v>
                </c:pt>
                <c:pt idx="18">
                  <c:v>4457</c:v>
                </c:pt>
                <c:pt idx="19">
                  <c:v>5543.5</c:v>
                </c:pt>
                <c:pt idx="20">
                  <c:v>5594.5</c:v>
                </c:pt>
                <c:pt idx="21">
                  <c:v>5594.5</c:v>
                </c:pt>
                <c:pt idx="22">
                  <c:v>6439</c:v>
                </c:pt>
                <c:pt idx="23">
                  <c:v>6441.5</c:v>
                </c:pt>
                <c:pt idx="24">
                  <c:v>7187</c:v>
                </c:pt>
                <c:pt idx="25">
                  <c:v>7233</c:v>
                </c:pt>
                <c:pt idx="26">
                  <c:v>7235.5</c:v>
                </c:pt>
                <c:pt idx="27">
                  <c:v>10571.5</c:v>
                </c:pt>
                <c:pt idx="28">
                  <c:v>10603</c:v>
                </c:pt>
                <c:pt idx="29">
                  <c:v>16290</c:v>
                </c:pt>
                <c:pt idx="30">
                  <c:v>16697.5</c:v>
                </c:pt>
                <c:pt idx="31">
                  <c:v>16982</c:v>
                </c:pt>
                <c:pt idx="32">
                  <c:v>17699.5</c:v>
                </c:pt>
                <c:pt idx="33">
                  <c:v>17889.5</c:v>
                </c:pt>
                <c:pt idx="34">
                  <c:v>17889.5</c:v>
                </c:pt>
                <c:pt idx="35">
                  <c:v>17892</c:v>
                </c:pt>
                <c:pt idx="36">
                  <c:v>17930.5</c:v>
                </c:pt>
                <c:pt idx="37">
                  <c:v>17930.5</c:v>
                </c:pt>
                <c:pt idx="38">
                  <c:v>17983</c:v>
                </c:pt>
                <c:pt idx="39">
                  <c:v>17996</c:v>
                </c:pt>
                <c:pt idx="40">
                  <c:v>18107</c:v>
                </c:pt>
                <c:pt idx="41">
                  <c:v>18666.5</c:v>
                </c:pt>
                <c:pt idx="42">
                  <c:v>18676</c:v>
                </c:pt>
                <c:pt idx="43">
                  <c:v>18799.5</c:v>
                </c:pt>
                <c:pt idx="44">
                  <c:v>18811.5</c:v>
                </c:pt>
                <c:pt idx="45">
                  <c:v>18884</c:v>
                </c:pt>
                <c:pt idx="46">
                  <c:v>19043.5</c:v>
                </c:pt>
                <c:pt idx="47">
                  <c:v>19446</c:v>
                </c:pt>
                <c:pt idx="48">
                  <c:v>19511</c:v>
                </c:pt>
                <c:pt idx="49">
                  <c:v>19743.5</c:v>
                </c:pt>
                <c:pt idx="50">
                  <c:v>20268</c:v>
                </c:pt>
                <c:pt idx="51">
                  <c:v>20313.5</c:v>
                </c:pt>
                <c:pt idx="52">
                  <c:v>20466</c:v>
                </c:pt>
                <c:pt idx="53">
                  <c:v>20505.5</c:v>
                </c:pt>
                <c:pt idx="54">
                  <c:v>20506</c:v>
                </c:pt>
                <c:pt idx="55">
                  <c:v>20530</c:v>
                </c:pt>
                <c:pt idx="56">
                  <c:v>20582.5</c:v>
                </c:pt>
                <c:pt idx="57">
                  <c:v>20585</c:v>
                </c:pt>
                <c:pt idx="58">
                  <c:v>20719</c:v>
                </c:pt>
                <c:pt idx="59">
                  <c:v>20750</c:v>
                </c:pt>
                <c:pt idx="60">
                  <c:v>21106.5</c:v>
                </c:pt>
                <c:pt idx="61">
                  <c:v>21210.5</c:v>
                </c:pt>
                <c:pt idx="62">
                  <c:v>21558.5</c:v>
                </c:pt>
                <c:pt idx="63">
                  <c:v>21595</c:v>
                </c:pt>
                <c:pt idx="64">
                  <c:v>22379</c:v>
                </c:pt>
                <c:pt idx="65">
                  <c:v>22461</c:v>
                </c:pt>
                <c:pt idx="66">
                  <c:v>22463.5</c:v>
                </c:pt>
                <c:pt idx="67">
                  <c:v>22536</c:v>
                </c:pt>
                <c:pt idx="68">
                  <c:v>23023</c:v>
                </c:pt>
                <c:pt idx="69">
                  <c:v>23054.5</c:v>
                </c:pt>
                <c:pt idx="70">
                  <c:v>23095.5</c:v>
                </c:pt>
                <c:pt idx="71">
                  <c:v>24799.5</c:v>
                </c:pt>
                <c:pt idx="72">
                  <c:v>24869.5</c:v>
                </c:pt>
                <c:pt idx="73">
                  <c:v>24944.5</c:v>
                </c:pt>
                <c:pt idx="74">
                  <c:v>25010</c:v>
                </c:pt>
                <c:pt idx="75">
                  <c:v>25012.5</c:v>
                </c:pt>
                <c:pt idx="76">
                  <c:v>26016.5</c:v>
                </c:pt>
                <c:pt idx="77">
                  <c:v>27455.5</c:v>
                </c:pt>
                <c:pt idx="78">
                  <c:v>29991</c:v>
                </c:pt>
                <c:pt idx="79">
                  <c:v>30204.5</c:v>
                </c:pt>
                <c:pt idx="80">
                  <c:v>30831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F4-497F-A654-8F09C50DE72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  <c:pt idx="24">
                    <c:v>2E-3</c:v>
                  </c:pt>
                  <c:pt idx="25">
                    <c:v>8.9999999999999993E-3</c:v>
                  </c:pt>
                  <c:pt idx="26">
                    <c:v>4.0000000000000001E-3</c:v>
                  </c:pt>
                  <c:pt idx="27">
                    <c:v>1.6000000000000001E-3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2E-3</c:v>
                  </c:pt>
                  <c:pt idx="38">
                    <c:v>0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6.9999999999999999E-4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0</c:v>
                  </c:pt>
                  <c:pt idx="64">
                    <c:v>3.0000000000000001E-3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6.9999999999999999E-4</c:v>
                  </c:pt>
                  <c:pt idx="69">
                    <c:v>8.9999999999999998E-4</c:v>
                  </c:pt>
                  <c:pt idx="70">
                    <c:v>4.0000000000000002E-4</c:v>
                  </c:pt>
                  <c:pt idx="71">
                    <c:v>2.0000000000000001E-4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1E-3</c:v>
                  </c:pt>
                  <c:pt idx="79">
                    <c:v>1E-3</c:v>
                  </c:pt>
                  <c:pt idx="80">
                    <c:v>2.0000000000000001E-4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  <c:pt idx="24">
                    <c:v>2E-3</c:v>
                  </c:pt>
                  <c:pt idx="25">
                    <c:v>8.9999999999999993E-3</c:v>
                  </c:pt>
                  <c:pt idx="26">
                    <c:v>4.0000000000000001E-3</c:v>
                  </c:pt>
                  <c:pt idx="27">
                    <c:v>1.6000000000000001E-3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2E-3</c:v>
                  </c:pt>
                  <c:pt idx="38">
                    <c:v>0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6.9999999999999999E-4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0</c:v>
                  </c:pt>
                  <c:pt idx="64">
                    <c:v>3.0000000000000001E-3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6.9999999999999999E-4</c:v>
                  </c:pt>
                  <c:pt idx="69">
                    <c:v>8.9999999999999998E-4</c:v>
                  </c:pt>
                  <c:pt idx="70">
                    <c:v>4.0000000000000002E-4</c:v>
                  </c:pt>
                  <c:pt idx="71">
                    <c:v>2.0000000000000001E-4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1E-3</c:v>
                  </c:pt>
                  <c:pt idx="79">
                    <c:v>1E-3</c:v>
                  </c:pt>
                  <c:pt idx="8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-637.5</c:v>
                </c:pt>
                <c:pt idx="1">
                  <c:v>-625.5</c:v>
                </c:pt>
                <c:pt idx="2">
                  <c:v>0</c:v>
                </c:pt>
                <c:pt idx="3">
                  <c:v>178</c:v>
                </c:pt>
                <c:pt idx="4">
                  <c:v>202</c:v>
                </c:pt>
                <c:pt idx="5">
                  <c:v>204.5</c:v>
                </c:pt>
                <c:pt idx="6">
                  <c:v>209.5</c:v>
                </c:pt>
                <c:pt idx="7">
                  <c:v>214</c:v>
                </c:pt>
                <c:pt idx="8">
                  <c:v>229</c:v>
                </c:pt>
                <c:pt idx="9">
                  <c:v>229</c:v>
                </c:pt>
                <c:pt idx="10">
                  <c:v>250.5</c:v>
                </c:pt>
                <c:pt idx="11">
                  <c:v>253</c:v>
                </c:pt>
                <c:pt idx="12">
                  <c:v>282</c:v>
                </c:pt>
                <c:pt idx="13">
                  <c:v>308.5</c:v>
                </c:pt>
                <c:pt idx="14">
                  <c:v>412.5</c:v>
                </c:pt>
                <c:pt idx="15">
                  <c:v>1097.5</c:v>
                </c:pt>
                <c:pt idx="16">
                  <c:v>1100</c:v>
                </c:pt>
                <c:pt idx="17">
                  <c:v>1102.5</c:v>
                </c:pt>
                <c:pt idx="18">
                  <c:v>4457</c:v>
                </c:pt>
                <c:pt idx="19">
                  <c:v>5543.5</c:v>
                </c:pt>
                <c:pt idx="20">
                  <c:v>5594.5</c:v>
                </c:pt>
                <c:pt idx="21">
                  <c:v>5594.5</c:v>
                </c:pt>
                <c:pt idx="22">
                  <c:v>6439</c:v>
                </c:pt>
                <c:pt idx="23">
                  <c:v>6441.5</c:v>
                </c:pt>
                <c:pt idx="24">
                  <c:v>7187</c:v>
                </c:pt>
                <c:pt idx="25">
                  <c:v>7233</c:v>
                </c:pt>
                <c:pt idx="26">
                  <c:v>7235.5</c:v>
                </c:pt>
                <c:pt idx="27">
                  <c:v>10571.5</c:v>
                </c:pt>
                <c:pt idx="28">
                  <c:v>10603</c:v>
                </c:pt>
                <c:pt idx="29">
                  <c:v>16290</c:v>
                </c:pt>
                <c:pt idx="30">
                  <c:v>16697.5</c:v>
                </c:pt>
                <c:pt idx="31">
                  <c:v>16982</c:v>
                </c:pt>
                <c:pt idx="32">
                  <c:v>17699.5</c:v>
                </c:pt>
                <c:pt idx="33">
                  <c:v>17889.5</c:v>
                </c:pt>
                <c:pt idx="34">
                  <c:v>17889.5</c:v>
                </c:pt>
                <c:pt idx="35">
                  <c:v>17892</c:v>
                </c:pt>
                <c:pt idx="36">
                  <c:v>17930.5</c:v>
                </c:pt>
                <c:pt idx="37">
                  <c:v>17930.5</c:v>
                </c:pt>
                <c:pt idx="38">
                  <c:v>17983</c:v>
                </c:pt>
                <c:pt idx="39">
                  <c:v>17996</c:v>
                </c:pt>
                <c:pt idx="40">
                  <c:v>18107</c:v>
                </c:pt>
                <c:pt idx="41">
                  <c:v>18666.5</c:v>
                </c:pt>
                <c:pt idx="42">
                  <c:v>18676</c:v>
                </c:pt>
                <c:pt idx="43">
                  <c:v>18799.5</c:v>
                </c:pt>
                <c:pt idx="44">
                  <c:v>18811.5</c:v>
                </c:pt>
                <c:pt idx="45">
                  <c:v>18884</c:v>
                </c:pt>
                <c:pt idx="46">
                  <c:v>19043.5</c:v>
                </c:pt>
                <c:pt idx="47">
                  <c:v>19446</c:v>
                </c:pt>
                <c:pt idx="48">
                  <c:v>19511</c:v>
                </c:pt>
                <c:pt idx="49">
                  <c:v>19743.5</c:v>
                </c:pt>
                <c:pt idx="50">
                  <c:v>20268</c:v>
                </c:pt>
                <c:pt idx="51">
                  <c:v>20313.5</c:v>
                </c:pt>
                <c:pt idx="52">
                  <c:v>20466</c:v>
                </c:pt>
                <c:pt idx="53">
                  <c:v>20505.5</c:v>
                </c:pt>
                <c:pt idx="54">
                  <c:v>20506</c:v>
                </c:pt>
                <c:pt idx="55">
                  <c:v>20530</c:v>
                </c:pt>
                <c:pt idx="56">
                  <c:v>20582.5</c:v>
                </c:pt>
                <c:pt idx="57">
                  <c:v>20585</c:v>
                </c:pt>
                <c:pt idx="58">
                  <c:v>20719</c:v>
                </c:pt>
                <c:pt idx="59">
                  <c:v>20750</c:v>
                </c:pt>
                <c:pt idx="60">
                  <c:v>21106.5</c:v>
                </c:pt>
                <c:pt idx="61">
                  <c:v>21210.5</c:v>
                </c:pt>
                <c:pt idx="62">
                  <c:v>21558.5</c:v>
                </c:pt>
                <c:pt idx="63">
                  <c:v>21595</c:v>
                </c:pt>
                <c:pt idx="64">
                  <c:v>22379</c:v>
                </c:pt>
                <c:pt idx="65">
                  <c:v>22461</c:v>
                </c:pt>
                <c:pt idx="66">
                  <c:v>22463.5</c:v>
                </c:pt>
                <c:pt idx="67">
                  <c:v>22536</c:v>
                </c:pt>
                <c:pt idx="68">
                  <c:v>23023</c:v>
                </c:pt>
                <c:pt idx="69">
                  <c:v>23054.5</c:v>
                </c:pt>
                <c:pt idx="70">
                  <c:v>23095.5</c:v>
                </c:pt>
                <c:pt idx="71">
                  <c:v>24799.5</c:v>
                </c:pt>
                <c:pt idx="72">
                  <c:v>24869.5</c:v>
                </c:pt>
                <c:pt idx="73">
                  <c:v>24944.5</c:v>
                </c:pt>
                <c:pt idx="74">
                  <c:v>25010</c:v>
                </c:pt>
                <c:pt idx="75">
                  <c:v>25012.5</c:v>
                </c:pt>
                <c:pt idx="76">
                  <c:v>26016.5</c:v>
                </c:pt>
                <c:pt idx="77">
                  <c:v>27455.5</c:v>
                </c:pt>
                <c:pt idx="78">
                  <c:v>29991</c:v>
                </c:pt>
                <c:pt idx="79">
                  <c:v>30204.5</c:v>
                </c:pt>
                <c:pt idx="80">
                  <c:v>30831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3">
                  <c:v>6.1631999997189268E-3</c:v>
                </c:pt>
                <c:pt idx="4">
                  <c:v>-4.2911999917123467E-3</c:v>
                </c:pt>
                <c:pt idx="5">
                  <c:v>7.4480000330368057E-4</c:v>
                </c:pt>
                <c:pt idx="6">
                  <c:v>-1.8319999799132347E-4</c:v>
                </c:pt>
                <c:pt idx="7">
                  <c:v>-5.1839999650837854E-4</c:v>
                </c:pt>
                <c:pt idx="8">
                  <c:v>-6.2302399994223379E-2</c:v>
                </c:pt>
                <c:pt idx="9">
                  <c:v>-1.6302399992127903E-2</c:v>
                </c:pt>
                <c:pt idx="10">
                  <c:v>1.2072000026819296E-3</c:v>
                </c:pt>
                <c:pt idx="11">
                  <c:v>-4.7567999936291017E-3</c:v>
                </c:pt>
                <c:pt idx="12">
                  <c:v>-5.1392000023042783E-3</c:v>
                </c:pt>
                <c:pt idx="13">
                  <c:v>4.4424000006983988E-3</c:v>
                </c:pt>
                <c:pt idx="14">
                  <c:v>6.4400000046589412E-3</c:v>
                </c:pt>
                <c:pt idx="15">
                  <c:v>-3.9959999994607642E-3</c:v>
                </c:pt>
                <c:pt idx="16">
                  <c:v>-2.8959999996004626E-2</c:v>
                </c:pt>
                <c:pt idx="17">
                  <c:v>4.0759999974397942E-3</c:v>
                </c:pt>
                <c:pt idx="18">
                  <c:v>-1.7019200000504497E-2</c:v>
                </c:pt>
                <c:pt idx="19">
                  <c:v>-2.1173599998292048E-2</c:v>
                </c:pt>
                <c:pt idx="20">
                  <c:v>-2.6391999999759719E-3</c:v>
                </c:pt>
                <c:pt idx="21">
                  <c:v>3.6080000427318737E-4</c:v>
                </c:pt>
                <c:pt idx="22">
                  <c:v>-7.8783999997540377E-3</c:v>
                </c:pt>
                <c:pt idx="23">
                  <c:v>-2.8842399995482992E-2</c:v>
                </c:pt>
                <c:pt idx="24">
                  <c:v>-3.6707200000819284E-2</c:v>
                </c:pt>
                <c:pt idx="25">
                  <c:v>-3.3244799997191876E-2</c:v>
                </c:pt>
                <c:pt idx="26">
                  <c:v>-3.7208799993095454E-2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F4-497F-A654-8F09C50DE72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-637.5</c:v>
                </c:pt>
                <c:pt idx="1">
                  <c:v>-625.5</c:v>
                </c:pt>
                <c:pt idx="2">
                  <c:v>0</c:v>
                </c:pt>
                <c:pt idx="3">
                  <c:v>178</c:v>
                </c:pt>
                <c:pt idx="4">
                  <c:v>202</c:v>
                </c:pt>
                <c:pt idx="5">
                  <c:v>204.5</c:v>
                </c:pt>
                <c:pt idx="6">
                  <c:v>209.5</c:v>
                </c:pt>
                <c:pt idx="7">
                  <c:v>214</c:v>
                </c:pt>
                <c:pt idx="8">
                  <c:v>229</c:v>
                </c:pt>
                <c:pt idx="9">
                  <c:v>229</c:v>
                </c:pt>
                <c:pt idx="10">
                  <c:v>250.5</c:v>
                </c:pt>
                <c:pt idx="11">
                  <c:v>253</c:v>
                </c:pt>
                <c:pt idx="12">
                  <c:v>282</c:v>
                </c:pt>
                <c:pt idx="13">
                  <c:v>308.5</c:v>
                </c:pt>
                <c:pt idx="14">
                  <c:v>412.5</c:v>
                </c:pt>
                <c:pt idx="15">
                  <c:v>1097.5</c:v>
                </c:pt>
                <c:pt idx="16">
                  <c:v>1100</c:v>
                </c:pt>
                <c:pt idx="17">
                  <c:v>1102.5</c:v>
                </c:pt>
                <c:pt idx="18">
                  <c:v>4457</c:v>
                </c:pt>
                <c:pt idx="19">
                  <c:v>5543.5</c:v>
                </c:pt>
                <c:pt idx="20">
                  <c:v>5594.5</c:v>
                </c:pt>
                <c:pt idx="21">
                  <c:v>5594.5</c:v>
                </c:pt>
                <c:pt idx="22">
                  <c:v>6439</c:v>
                </c:pt>
                <c:pt idx="23">
                  <c:v>6441.5</c:v>
                </c:pt>
                <c:pt idx="24">
                  <c:v>7187</c:v>
                </c:pt>
                <c:pt idx="25">
                  <c:v>7233</c:v>
                </c:pt>
                <c:pt idx="26">
                  <c:v>7235.5</c:v>
                </c:pt>
                <c:pt idx="27">
                  <c:v>10571.5</c:v>
                </c:pt>
                <c:pt idx="28">
                  <c:v>10603</c:v>
                </c:pt>
                <c:pt idx="29">
                  <c:v>16290</c:v>
                </c:pt>
                <c:pt idx="30">
                  <c:v>16697.5</c:v>
                </c:pt>
                <c:pt idx="31">
                  <c:v>16982</c:v>
                </c:pt>
                <c:pt idx="32">
                  <c:v>17699.5</c:v>
                </c:pt>
                <c:pt idx="33">
                  <c:v>17889.5</c:v>
                </c:pt>
                <c:pt idx="34">
                  <c:v>17889.5</c:v>
                </c:pt>
                <c:pt idx="35">
                  <c:v>17892</c:v>
                </c:pt>
                <c:pt idx="36">
                  <c:v>17930.5</c:v>
                </c:pt>
                <c:pt idx="37">
                  <c:v>17930.5</c:v>
                </c:pt>
                <c:pt idx="38">
                  <c:v>17983</c:v>
                </c:pt>
                <c:pt idx="39">
                  <c:v>17996</c:v>
                </c:pt>
                <c:pt idx="40">
                  <c:v>18107</c:v>
                </c:pt>
                <c:pt idx="41">
                  <c:v>18666.5</c:v>
                </c:pt>
                <c:pt idx="42">
                  <c:v>18676</c:v>
                </c:pt>
                <c:pt idx="43">
                  <c:v>18799.5</c:v>
                </c:pt>
                <c:pt idx="44">
                  <c:v>18811.5</c:v>
                </c:pt>
                <c:pt idx="45">
                  <c:v>18884</c:v>
                </c:pt>
                <c:pt idx="46">
                  <c:v>19043.5</c:v>
                </c:pt>
                <c:pt idx="47">
                  <c:v>19446</c:v>
                </c:pt>
                <c:pt idx="48">
                  <c:v>19511</c:v>
                </c:pt>
                <c:pt idx="49">
                  <c:v>19743.5</c:v>
                </c:pt>
                <c:pt idx="50">
                  <c:v>20268</c:v>
                </c:pt>
                <c:pt idx="51">
                  <c:v>20313.5</c:v>
                </c:pt>
                <c:pt idx="52">
                  <c:v>20466</c:v>
                </c:pt>
                <c:pt idx="53">
                  <c:v>20505.5</c:v>
                </c:pt>
                <c:pt idx="54">
                  <c:v>20506</c:v>
                </c:pt>
                <c:pt idx="55">
                  <c:v>20530</c:v>
                </c:pt>
                <c:pt idx="56">
                  <c:v>20582.5</c:v>
                </c:pt>
                <c:pt idx="57">
                  <c:v>20585</c:v>
                </c:pt>
                <c:pt idx="58">
                  <c:v>20719</c:v>
                </c:pt>
                <c:pt idx="59">
                  <c:v>20750</c:v>
                </c:pt>
                <c:pt idx="60">
                  <c:v>21106.5</c:v>
                </c:pt>
                <c:pt idx="61">
                  <c:v>21210.5</c:v>
                </c:pt>
                <c:pt idx="62">
                  <c:v>21558.5</c:v>
                </c:pt>
                <c:pt idx="63">
                  <c:v>21595</c:v>
                </c:pt>
                <c:pt idx="64">
                  <c:v>22379</c:v>
                </c:pt>
                <c:pt idx="65">
                  <c:v>22461</c:v>
                </c:pt>
                <c:pt idx="66">
                  <c:v>22463.5</c:v>
                </c:pt>
                <c:pt idx="67">
                  <c:v>22536</c:v>
                </c:pt>
                <c:pt idx="68">
                  <c:v>23023</c:v>
                </c:pt>
                <c:pt idx="69">
                  <c:v>23054.5</c:v>
                </c:pt>
                <c:pt idx="70">
                  <c:v>23095.5</c:v>
                </c:pt>
                <c:pt idx="71">
                  <c:v>24799.5</c:v>
                </c:pt>
                <c:pt idx="72">
                  <c:v>24869.5</c:v>
                </c:pt>
                <c:pt idx="73">
                  <c:v>24944.5</c:v>
                </c:pt>
                <c:pt idx="74">
                  <c:v>25010</c:v>
                </c:pt>
                <c:pt idx="75">
                  <c:v>25012.5</c:v>
                </c:pt>
                <c:pt idx="76">
                  <c:v>26016.5</c:v>
                </c:pt>
                <c:pt idx="77">
                  <c:v>27455.5</c:v>
                </c:pt>
                <c:pt idx="78">
                  <c:v>29991</c:v>
                </c:pt>
                <c:pt idx="79">
                  <c:v>30204.5</c:v>
                </c:pt>
                <c:pt idx="80">
                  <c:v>30831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0">
                  <c:v>-1.9800000009126961E-3</c:v>
                </c:pt>
                <c:pt idx="1">
                  <c:v>-1.207199995405972E-3</c:v>
                </c:pt>
                <c:pt idx="2">
                  <c:v>0</c:v>
                </c:pt>
                <c:pt idx="34">
                  <c:v>-0.14869119999639224</c:v>
                </c:pt>
                <c:pt idx="35">
                  <c:v>-0.1488552000009804</c:v>
                </c:pt>
                <c:pt idx="36">
                  <c:v>-0.14820079999481095</c:v>
                </c:pt>
                <c:pt idx="40">
                  <c:v>-0.1502591999960714</c:v>
                </c:pt>
                <c:pt idx="46">
                  <c:v>-0.16047360000084154</c:v>
                </c:pt>
                <c:pt idx="64">
                  <c:v>-0.19154239999625133</c:v>
                </c:pt>
                <c:pt idx="70">
                  <c:v>-0.19582480000099167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4F4-497F-A654-8F09C50DE72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  <c:pt idx="24">
                    <c:v>2E-3</c:v>
                  </c:pt>
                  <c:pt idx="25">
                    <c:v>8.9999999999999993E-3</c:v>
                  </c:pt>
                  <c:pt idx="26">
                    <c:v>4.0000000000000001E-3</c:v>
                  </c:pt>
                  <c:pt idx="27">
                    <c:v>1.6000000000000001E-3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2E-3</c:v>
                  </c:pt>
                  <c:pt idx="38">
                    <c:v>0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6.9999999999999999E-4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0</c:v>
                  </c:pt>
                  <c:pt idx="64">
                    <c:v>3.0000000000000001E-3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6.9999999999999999E-4</c:v>
                  </c:pt>
                  <c:pt idx="69">
                    <c:v>8.9999999999999998E-4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  <c:pt idx="24">
                    <c:v>2E-3</c:v>
                  </c:pt>
                  <c:pt idx="25">
                    <c:v>8.9999999999999993E-3</c:v>
                  </c:pt>
                  <c:pt idx="26">
                    <c:v>4.0000000000000001E-3</c:v>
                  </c:pt>
                  <c:pt idx="27">
                    <c:v>1.6000000000000001E-3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2E-3</c:v>
                  </c:pt>
                  <c:pt idx="38">
                    <c:v>0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6.9999999999999999E-4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0</c:v>
                  </c:pt>
                  <c:pt idx="64">
                    <c:v>3.0000000000000001E-3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6.9999999999999999E-4</c:v>
                  </c:pt>
                  <c:pt idx="6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-637.5</c:v>
                </c:pt>
                <c:pt idx="1">
                  <c:v>-625.5</c:v>
                </c:pt>
                <c:pt idx="2">
                  <c:v>0</c:v>
                </c:pt>
                <c:pt idx="3">
                  <c:v>178</c:v>
                </c:pt>
                <c:pt idx="4">
                  <c:v>202</c:v>
                </c:pt>
                <c:pt idx="5">
                  <c:v>204.5</c:v>
                </c:pt>
                <c:pt idx="6">
                  <c:v>209.5</c:v>
                </c:pt>
                <c:pt idx="7">
                  <c:v>214</c:v>
                </c:pt>
                <c:pt idx="8">
                  <c:v>229</c:v>
                </c:pt>
                <c:pt idx="9">
                  <c:v>229</c:v>
                </c:pt>
                <c:pt idx="10">
                  <c:v>250.5</c:v>
                </c:pt>
                <c:pt idx="11">
                  <c:v>253</c:v>
                </c:pt>
                <c:pt idx="12">
                  <c:v>282</c:v>
                </c:pt>
                <c:pt idx="13">
                  <c:v>308.5</c:v>
                </c:pt>
                <c:pt idx="14">
                  <c:v>412.5</c:v>
                </c:pt>
                <c:pt idx="15">
                  <c:v>1097.5</c:v>
                </c:pt>
                <c:pt idx="16">
                  <c:v>1100</c:v>
                </c:pt>
                <c:pt idx="17">
                  <c:v>1102.5</c:v>
                </c:pt>
                <c:pt idx="18">
                  <c:v>4457</c:v>
                </c:pt>
                <c:pt idx="19">
                  <c:v>5543.5</c:v>
                </c:pt>
                <c:pt idx="20">
                  <c:v>5594.5</c:v>
                </c:pt>
                <c:pt idx="21">
                  <c:v>5594.5</c:v>
                </c:pt>
                <c:pt idx="22">
                  <c:v>6439</c:v>
                </c:pt>
                <c:pt idx="23">
                  <c:v>6441.5</c:v>
                </c:pt>
                <c:pt idx="24">
                  <c:v>7187</c:v>
                </c:pt>
                <c:pt idx="25">
                  <c:v>7233</c:v>
                </c:pt>
                <c:pt idx="26">
                  <c:v>7235.5</c:v>
                </c:pt>
                <c:pt idx="27">
                  <c:v>10571.5</c:v>
                </c:pt>
                <c:pt idx="28">
                  <c:v>10603</c:v>
                </c:pt>
                <c:pt idx="29">
                  <c:v>16290</c:v>
                </c:pt>
                <c:pt idx="30">
                  <c:v>16697.5</c:v>
                </c:pt>
                <c:pt idx="31">
                  <c:v>16982</c:v>
                </c:pt>
                <c:pt idx="32">
                  <c:v>17699.5</c:v>
                </c:pt>
                <c:pt idx="33">
                  <c:v>17889.5</c:v>
                </c:pt>
                <c:pt idx="34">
                  <c:v>17889.5</c:v>
                </c:pt>
                <c:pt idx="35">
                  <c:v>17892</c:v>
                </c:pt>
                <c:pt idx="36">
                  <c:v>17930.5</c:v>
                </c:pt>
                <c:pt idx="37">
                  <c:v>17930.5</c:v>
                </c:pt>
                <c:pt idx="38">
                  <c:v>17983</c:v>
                </c:pt>
                <c:pt idx="39">
                  <c:v>17996</c:v>
                </c:pt>
                <c:pt idx="40">
                  <c:v>18107</c:v>
                </c:pt>
                <c:pt idx="41">
                  <c:v>18666.5</c:v>
                </c:pt>
                <c:pt idx="42">
                  <c:v>18676</c:v>
                </c:pt>
                <c:pt idx="43">
                  <c:v>18799.5</c:v>
                </c:pt>
                <c:pt idx="44">
                  <c:v>18811.5</c:v>
                </c:pt>
                <c:pt idx="45">
                  <c:v>18884</c:v>
                </c:pt>
                <c:pt idx="46">
                  <c:v>19043.5</c:v>
                </c:pt>
                <c:pt idx="47">
                  <c:v>19446</c:v>
                </c:pt>
                <c:pt idx="48">
                  <c:v>19511</c:v>
                </c:pt>
                <c:pt idx="49">
                  <c:v>19743.5</c:v>
                </c:pt>
                <c:pt idx="50">
                  <c:v>20268</c:v>
                </c:pt>
                <c:pt idx="51">
                  <c:v>20313.5</c:v>
                </c:pt>
                <c:pt idx="52">
                  <c:v>20466</c:v>
                </c:pt>
                <c:pt idx="53">
                  <c:v>20505.5</c:v>
                </c:pt>
                <c:pt idx="54">
                  <c:v>20506</c:v>
                </c:pt>
                <c:pt idx="55">
                  <c:v>20530</c:v>
                </c:pt>
                <c:pt idx="56">
                  <c:v>20582.5</c:v>
                </c:pt>
                <c:pt idx="57">
                  <c:v>20585</c:v>
                </c:pt>
                <c:pt idx="58">
                  <c:v>20719</c:v>
                </c:pt>
                <c:pt idx="59">
                  <c:v>20750</c:v>
                </c:pt>
                <c:pt idx="60">
                  <c:v>21106.5</c:v>
                </c:pt>
                <c:pt idx="61">
                  <c:v>21210.5</c:v>
                </c:pt>
                <c:pt idx="62">
                  <c:v>21558.5</c:v>
                </c:pt>
                <c:pt idx="63">
                  <c:v>21595</c:v>
                </c:pt>
                <c:pt idx="64">
                  <c:v>22379</c:v>
                </c:pt>
                <c:pt idx="65">
                  <c:v>22461</c:v>
                </c:pt>
                <c:pt idx="66">
                  <c:v>22463.5</c:v>
                </c:pt>
                <c:pt idx="67">
                  <c:v>22536</c:v>
                </c:pt>
                <c:pt idx="68">
                  <c:v>23023</c:v>
                </c:pt>
                <c:pt idx="69">
                  <c:v>23054.5</c:v>
                </c:pt>
                <c:pt idx="70">
                  <c:v>23095.5</c:v>
                </c:pt>
                <c:pt idx="71">
                  <c:v>24799.5</c:v>
                </c:pt>
                <c:pt idx="72">
                  <c:v>24869.5</c:v>
                </c:pt>
                <c:pt idx="73">
                  <c:v>24944.5</c:v>
                </c:pt>
                <c:pt idx="74">
                  <c:v>25010</c:v>
                </c:pt>
                <c:pt idx="75">
                  <c:v>25012.5</c:v>
                </c:pt>
                <c:pt idx="76">
                  <c:v>26016.5</c:v>
                </c:pt>
                <c:pt idx="77">
                  <c:v>27455.5</c:v>
                </c:pt>
                <c:pt idx="78">
                  <c:v>29991</c:v>
                </c:pt>
                <c:pt idx="79">
                  <c:v>30204.5</c:v>
                </c:pt>
                <c:pt idx="80">
                  <c:v>30831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27">
                  <c:v>-6.7870400001993403E-2</c:v>
                </c:pt>
                <c:pt idx="28">
                  <c:v>-7.1116799997980706E-2</c:v>
                </c:pt>
                <c:pt idx="29">
                  <c:v>-0.13132400000176858</c:v>
                </c:pt>
                <c:pt idx="30">
                  <c:v>-0.13575599999603583</c:v>
                </c:pt>
                <c:pt idx="31">
                  <c:v>-0.13815919999615289</c:v>
                </c:pt>
                <c:pt idx="32">
                  <c:v>-0.14632719999644905</c:v>
                </c:pt>
                <c:pt idx="33">
                  <c:v>-0.14869119999639224</c:v>
                </c:pt>
                <c:pt idx="37">
                  <c:v>-0.14780079999763984</c:v>
                </c:pt>
                <c:pt idx="38">
                  <c:v>-0.14754479999828618</c:v>
                </c:pt>
                <c:pt idx="39">
                  <c:v>-0.14965759999176953</c:v>
                </c:pt>
                <c:pt idx="41">
                  <c:v>-0.15570239999215119</c:v>
                </c:pt>
                <c:pt idx="42">
                  <c:v>-0.15718560000095749</c:v>
                </c:pt>
                <c:pt idx="43">
                  <c:v>-0.1557572000019718</c:v>
                </c:pt>
                <c:pt idx="44">
                  <c:v>-0.15881439999793656</c:v>
                </c:pt>
                <c:pt idx="45">
                  <c:v>-0.15895039999304572</c:v>
                </c:pt>
                <c:pt idx="47">
                  <c:v>-0.16467759999795817</c:v>
                </c:pt>
                <c:pt idx="48">
                  <c:v>-0.16534159999719122</c:v>
                </c:pt>
                <c:pt idx="49">
                  <c:v>-0.16689359999872977</c:v>
                </c:pt>
                <c:pt idx="50">
                  <c:v>-0.17214080000121612</c:v>
                </c:pt>
                <c:pt idx="51">
                  <c:v>-0.16915321973647224</c:v>
                </c:pt>
                <c:pt idx="52">
                  <c:v>-0.17308959999354556</c:v>
                </c:pt>
                <c:pt idx="53">
                  <c:v>-0.17492080000374699</c:v>
                </c:pt>
                <c:pt idx="54">
                  <c:v>-0.17541359999449924</c:v>
                </c:pt>
                <c:pt idx="55">
                  <c:v>-0.1743679999926826</c:v>
                </c:pt>
                <c:pt idx="56">
                  <c:v>-0.1760119999962626</c:v>
                </c:pt>
                <c:pt idx="57">
                  <c:v>-0.17517599999700906</c:v>
                </c:pt>
                <c:pt idx="58">
                  <c:v>-0.17634639999596402</c:v>
                </c:pt>
                <c:pt idx="59">
                  <c:v>-0.17639999999664724</c:v>
                </c:pt>
                <c:pt idx="60">
                  <c:v>-0.17796639999869512</c:v>
                </c:pt>
                <c:pt idx="61">
                  <c:v>-0.18606879999424564</c:v>
                </c:pt>
                <c:pt idx="62">
                  <c:v>-0.1830575999993016</c:v>
                </c:pt>
                <c:pt idx="63">
                  <c:v>-0.18393199999991339</c:v>
                </c:pt>
                <c:pt idx="65">
                  <c:v>-0.18976159999874653</c:v>
                </c:pt>
                <c:pt idx="66">
                  <c:v>-0.19102559999737423</c:v>
                </c:pt>
                <c:pt idx="67">
                  <c:v>-0.19158159999642521</c:v>
                </c:pt>
                <c:pt idx="68">
                  <c:v>-0.1950687999924412</c:v>
                </c:pt>
                <c:pt idx="69">
                  <c:v>-0.19781520000105957</c:v>
                </c:pt>
                <c:pt idx="71">
                  <c:v>-0.20988719999877503</c:v>
                </c:pt>
                <c:pt idx="72">
                  <c:v>-0.2103791999979876</c:v>
                </c:pt>
                <c:pt idx="73">
                  <c:v>-0.21169920000102138</c:v>
                </c:pt>
                <c:pt idx="74">
                  <c:v>-0.21155599999474362</c:v>
                </c:pt>
                <c:pt idx="75">
                  <c:v>-0.2114199999923585</c:v>
                </c:pt>
                <c:pt idx="76">
                  <c:v>-0.2198623999938718</c:v>
                </c:pt>
                <c:pt idx="77">
                  <c:v>-0.23304079999797978</c:v>
                </c:pt>
                <c:pt idx="78">
                  <c:v>-0.25812960013718111</c:v>
                </c:pt>
                <c:pt idx="79">
                  <c:v>-0.25825520000216784</c:v>
                </c:pt>
                <c:pt idx="80">
                  <c:v>-0.25953359999402892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4F4-497F-A654-8F09C50DE72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  <c:pt idx="24">
                    <c:v>2E-3</c:v>
                  </c:pt>
                  <c:pt idx="25">
                    <c:v>8.9999999999999993E-3</c:v>
                  </c:pt>
                  <c:pt idx="26">
                    <c:v>4.0000000000000001E-3</c:v>
                  </c:pt>
                  <c:pt idx="27">
                    <c:v>1.6000000000000001E-3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2E-3</c:v>
                  </c:pt>
                  <c:pt idx="38">
                    <c:v>0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6.9999999999999999E-4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0</c:v>
                  </c:pt>
                  <c:pt idx="64">
                    <c:v>3.0000000000000001E-3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6.9999999999999999E-4</c:v>
                  </c:pt>
                  <c:pt idx="69">
                    <c:v>8.9999999999999998E-4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  <c:pt idx="24">
                    <c:v>2E-3</c:v>
                  </c:pt>
                  <c:pt idx="25">
                    <c:v>8.9999999999999993E-3</c:v>
                  </c:pt>
                  <c:pt idx="26">
                    <c:v>4.0000000000000001E-3</c:v>
                  </c:pt>
                  <c:pt idx="27">
                    <c:v>1.6000000000000001E-3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2E-3</c:v>
                  </c:pt>
                  <c:pt idx="38">
                    <c:v>0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6.9999999999999999E-4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0</c:v>
                  </c:pt>
                  <c:pt idx="64">
                    <c:v>3.0000000000000001E-3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6.9999999999999999E-4</c:v>
                  </c:pt>
                  <c:pt idx="6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-637.5</c:v>
                </c:pt>
                <c:pt idx="1">
                  <c:v>-625.5</c:v>
                </c:pt>
                <c:pt idx="2">
                  <c:v>0</c:v>
                </c:pt>
                <c:pt idx="3">
                  <c:v>178</c:v>
                </c:pt>
                <c:pt idx="4">
                  <c:v>202</c:v>
                </c:pt>
                <c:pt idx="5">
                  <c:v>204.5</c:v>
                </c:pt>
                <c:pt idx="6">
                  <c:v>209.5</c:v>
                </c:pt>
                <c:pt idx="7">
                  <c:v>214</c:v>
                </c:pt>
                <c:pt idx="8">
                  <c:v>229</c:v>
                </c:pt>
                <c:pt idx="9">
                  <c:v>229</c:v>
                </c:pt>
                <c:pt idx="10">
                  <c:v>250.5</c:v>
                </c:pt>
                <c:pt idx="11">
                  <c:v>253</c:v>
                </c:pt>
                <c:pt idx="12">
                  <c:v>282</c:v>
                </c:pt>
                <c:pt idx="13">
                  <c:v>308.5</c:v>
                </c:pt>
                <c:pt idx="14">
                  <c:v>412.5</c:v>
                </c:pt>
                <c:pt idx="15">
                  <c:v>1097.5</c:v>
                </c:pt>
                <c:pt idx="16">
                  <c:v>1100</c:v>
                </c:pt>
                <c:pt idx="17">
                  <c:v>1102.5</c:v>
                </c:pt>
                <c:pt idx="18">
                  <c:v>4457</c:v>
                </c:pt>
                <c:pt idx="19">
                  <c:v>5543.5</c:v>
                </c:pt>
                <c:pt idx="20">
                  <c:v>5594.5</c:v>
                </c:pt>
                <c:pt idx="21">
                  <c:v>5594.5</c:v>
                </c:pt>
                <c:pt idx="22">
                  <c:v>6439</c:v>
                </c:pt>
                <c:pt idx="23">
                  <c:v>6441.5</c:v>
                </c:pt>
                <c:pt idx="24">
                  <c:v>7187</c:v>
                </c:pt>
                <c:pt idx="25">
                  <c:v>7233</c:v>
                </c:pt>
                <c:pt idx="26">
                  <c:v>7235.5</c:v>
                </c:pt>
                <c:pt idx="27">
                  <c:v>10571.5</c:v>
                </c:pt>
                <c:pt idx="28">
                  <c:v>10603</c:v>
                </c:pt>
                <c:pt idx="29">
                  <c:v>16290</c:v>
                </c:pt>
                <c:pt idx="30">
                  <c:v>16697.5</c:v>
                </c:pt>
                <c:pt idx="31">
                  <c:v>16982</c:v>
                </c:pt>
                <c:pt idx="32">
                  <c:v>17699.5</c:v>
                </c:pt>
                <c:pt idx="33">
                  <c:v>17889.5</c:v>
                </c:pt>
                <c:pt idx="34">
                  <c:v>17889.5</c:v>
                </c:pt>
                <c:pt idx="35">
                  <c:v>17892</c:v>
                </c:pt>
                <c:pt idx="36">
                  <c:v>17930.5</c:v>
                </c:pt>
                <c:pt idx="37">
                  <c:v>17930.5</c:v>
                </c:pt>
                <c:pt idx="38">
                  <c:v>17983</c:v>
                </c:pt>
                <c:pt idx="39">
                  <c:v>17996</c:v>
                </c:pt>
                <c:pt idx="40">
                  <c:v>18107</c:v>
                </c:pt>
                <c:pt idx="41">
                  <c:v>18666.5</c:v>
                </c:pt>
                <c:pt idx="42">
                  <c:v>18676</c:v>
                </c:pt>
                <c:pt idx="43">
                  <c:v>18799.5</c:v>
                </c:pt>
                <c:pt idx="44">
                  <c:v>18811.5</c:v>
                </c:pt>
                <c:pt idx="45">
                  <c:v>18884</c:v>
                </c:pt>
                <c:pt idx="46">
                  <c:v>19043.5</c:v>
                </c:pt>
                <c:pt idx="47">
                  <c:v>19446</c:v>
                </c:pt>
                <c:pt idx="48">
                  <c:v>19511</c:v>
                </c:pt>
                <c:pt idx="49">
                  <c:v>19743.5</c:v>
                </c:pt>
                <c:pt idx="50">
                  <c:v>20268</c:v>
                </c:pt>
                <c:pt idx="51">
                  <c:v>20313.5</c:v>
                </c:pt>
                <c:pt idx="52">
                  <c:v>20466</c:v>
                </c:pt>
                <c:pt idx="53">
                  <c:v>20505.5</c:v>
                </c:pt>
                <c:pt idx="54">
                  <c:v>20506</c:v>
                </c:pt>
                <c:pt idx="55">
                  <c:v>20530</c:v>
                </c:pt>
                <c:pt idx="56">
                  <c:v>20582.5</c:v>
                </c:pt>
                <c:pt idx="57">
                  <c:v>20585</c:v>
                </c:pt>
                <c:pt idx="58">
                  <c:v>20719</c:v>
                </c:pt>
                <c:pt idx="59">
                  <c:v>20750</c:v>
                </c:pt>
                <c:pt idx="60">
                  <c:v>21106.5</c:v>
                </c:pt>
                <c:pt idx="61">
                  <c:v>21210.5</c:v>
                </c:pt>
                <c:pt idx="62">
                  <c:v>21558.5</c:v>
                </c:pt>
                <c:pt idx="63">
                  <c:v>21595</c:v>
                </c:pt>
                <c:pt idx="64">
                  <c:v>22379</c:v>
                </c:pt>
                <c:pt idx="65">
                  <c:v>22461</c:v>
                </c:pt>
                <c:pt idx="66">
                  <c:v>22463.5</c:v>
                </c:pt>
                <c:pt idx="67">
                  <c:v>22536</c:v>
                </c:pt>
                <c:pt idx="68">
                  <c:v>23023</c:v>
                </c:pt>
                <c:pt idx="69">
                  <c:v>23054.5</c:v>
                </c:pt>
                <c:pt idx="70">
                  <c:v>23095.5</c:v>
                </c:pt>
                <c:pt idx="71">
                  <c:v>24799.5</c:v>
                </c:pt>
                <c:pt idx="72">
                  <c:v>24869.5</c:v>
                </c:pt>
                <c:pt idx="73">
                  <c:v>24944.5</c:v>
                </c:pt>
                <c:pt idx="74">
                  <c:v>25010</c:v>
                </c:pt>
                <c:pt idx="75">
                  <c:v>25012.5</c:v>
                </c:pt>
                <c:pt idx="76">
                  <c:v>26016.5</c:v>
                </c:pt>
                <c:pt idx="77">
                  <c:v>27455.5</c:v>
                </c:pt>
                <c:pt idx="78">
                  <c:v>29991</c:v>
                </c:pt>
                <c:pt idx="79">
                  <c:v>30204.5</c:v>
                </c:pt>
                <c:pt idx="80">
                  <c:v>30831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4F4-497F-A654-8F09C50DE72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  <c:pt idx="24">
                    <c:v>2E-3</c:v>
                  </c:pt>
                  <c:pt idx="25">
                    <c:v>8.9999999999999993E-3</c:v>
                  </c:pt>
                  <c:pt idx="26">
                    <c:v>4.0000000000000001E-3</c:v>
                  </c:pt>
                  <c:pt idx="27">
                    <c:v>1.6000000000000001E-3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2E-3</c:v>
                  </c:pt>
                  <c:pt idx="38">
                    <c:v>0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6.9999999999999999E-4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0</c:v>
                  </c:pt>
                  <c:pt idx="64">
                    <c:v>3.0000000000000001E-3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6.9999999999999999E-4</c:v>
                  </c:pt>
                  <c:pt idx="69">
                    <c:v>8.9999999999999998E-4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  <c:pt idx="24">
                    <c:v>2E-3</c:v>
                  </c:pt>
                  <c:pt idx="25">
                    <c:v>8.9999999999999993E-3</c:v>
                  </c:pt>
                  <c:pt idx="26">
                    <c:v>4.0000000000000001E-3</c:v>
                  </c:pt>
                  <c:pt idx="27">
                    <c:v>1.6000000000000001E-3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2E-3</c:v>
                  </c:pt>
                  <c:pt idx="38">
                    <c:v>0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6.9999999999999999E-4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0</c:v>
                  </c:pt>
                  <c:pt idx="64">
                    <c:v>3.0000000000000001E-3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6.9999999999999999E-4</c:v>
                  </c:pt>
                  <c:pt idx="6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-637.5</c:v>
                </c:pt>
                <c:pt idx="1">
                  <c:v>-625.5</c:v>
                </c:pt>
                <c:pt idx="2">
                  <c:v>0</c:v>
                </c:pt>
                <c:pt idx="3">
                  <c:v>178</c:v>
                </c:pt>
                <c:pt idx="4">
                  <c:v>202</c:v>
                </c:pt>
                <c:pt idx="5">
                  <c:v>204.5</c:v>
                </c:pt>
                <c:pt idx="6">
                  <c:v>209.5</c:v>
                </c:pt>
                <c:pt idx="7">
                  <c:v>214</c:v>
                </c:pt>
                <c:pt idx="8">
                  <c:v>229</c:v>
                </c:pt>
                <c:pt idx="9">
                  <c:v>229</c:v>
                </c:pt>
                <c:pt idx="10">
                  <c:v>250.5</c:v>
                </c:pt>
                <c:pt idx="11">
                  <c:v>253</c:v>
                </c:pt>
                <c:pt idx="12">
                  <c:v>282</c:v>
                </c:pt>
                <c:pt idx="13">
                  <c:v>308.5</c:v>
                </c:pt>
                <c:pt idx="14">
                  <c:v>412.5</c:v>
                </c:pt>
                <c:pt idx="15">
                  <c:v>1097.5</c:v>
                </c:pt>
                <c:pt idx="16">
                  <c:v>1100</c:v>
                </c:pt>
                <c:pt idx="17">
                  <c:v>1102.5</c:v>
                </c:pt>
                <c:pt idx="18">
                  <c:v>4457</c:v>
                </c:pt>
                <c:pt idx="19">
                  <c:v>5543.5</c:v>
                </c:pt>
                <c:pt idx="20">
                  <c:v>5594.5</c:v>
                </c:pt>
                <c:pt idx="21">
                  <c:v>5594.5</c:v>
                </c:pt>
                <c:pt idx="22">
                  <c:v>6439</c:v>
                </c:pt>
                <c:pt idx="23">
                  <c:v>6441.5</c:v>
                </c:pt>
                <c:pt idx="24">
                  <c:v>7187</c:v>
                </c:pt>
                <c:pt idx="25">
                  <c:v>7233</c:v>
                </c:pt>
                <c:pt idx="26">
                  <c:v>7235.5</c:v>
                </c:pt>
                <c:pt idx="27">
                  <c:v>10571.5</c:v>
                </c:pt>
                <c:pt idx="28">
                  <c:v>10603</c:v>
                </c:pt>
                <c:pt idx="29">
                  <c:v>16290</c:v>
                </c:pt>
                <c:pt idx="30">
                  <c:v>16697.5</c:v>
                </c:pt>
                <c:pt idx="31">
                  <c:v>16982</c:v>
                </c:pt>
                <c:pt idx="32">
                  <c:v>17699.5</c:v>
                </c:pt>
                <c:pt idx="33">
                  <c:v>17889.5</c:v>
                </c:pt>
                <c:pt idx="34">
                  <c:v>17889.5</c:v>
                </c:pt>
                <c:pt idx="35">
                  <c:v>17892</c:v>
                </c:pt>
                <c:pt idx="36">
                  <c:v>17930.5</c:v>
                </c:pt>
                <c:pt idx="37">
                  <c:v>17930.5</c:v>
                </c:pt>
                <c:pt idx="38">
                  <c:v>17983</c:v>
                </c:pt>
                <c:pt idx="39">
                  <c:v>17996</c:v>
                </c:pt>
                <c:pt idx="40">
                  <c:v>18107</c:v>
                </c:pt>
                <c:pt idx="41">
                  <c:v>18666.5</c:v>
                </c:pt>
                <c:pt idx="42">
                  <c:v>18676</c:v>
                </c:pt>
                <c:pt idx="43">
                  <c:v>18799.5</c:v>
                </c:pt>
                <c:pt idx="44">
                  <c:v>18811.5</c:v>
                </c:pt>
                <c:pt idx="45">
                  <c:v>18884</c:v>
                </c:pt>
                <c:pt idx="46">
                  <c:v>19043.5</c:v>
                </c:pt>
                <c:pt idx="47">
                  <c:v>19446</c:v>
                </c:pt>
                <c:pt idx="48">
                  <c:v>19511</c:v>
                </c:pt>
                <c:pt idx="49">
                  <c:v>19743.5</c:v>
                </c:pt>
                <c:pt idx="50">
                  <c:v>20268</c:v>
                </c:pt>
                <c:pt idx="51">
                  <c:v>20313.5</c:v>
                </c:pt>
                <c:pt idx="52">
                  <c:v>20466</c:v>
                </c:pt>
                <c:pt idx="53">
                  <c:v>20505.5</c:v>
                </c:pt>
                <c:pt idx="54">
                  <c:v>20506</c:v>
                </c:pt>
                <c:pt idx="55">
                  <c:v>20530</c:v>
                </c:pt>
                <c:pt idx="56">
                  <c:v>20582.5</c:v>
                </c:pt>
                <c:pt idx="57">
                  <c:v>20585</c:v>
                </c:pt>
                <c:pt idx="58">
                  <c:v>20719</c:v>
                </c:pt>
                <c:pt idx="59">
                  <c:v>20750</c:v>
                </c:pt>
                <c:pt idx="60">
                  <c:v>21106.5</c:v>
                </c:pt>
                <c:pt idx="61">
                  <c:v>21210.5</c:v>
                </c:pt>
                <c:pt idx="62">
                  <c:v>21558.5</c:v>
                </c:pt>
                <c:pt idx="63">
                  <c:v>21595</c:v>
                </c:pt>
                <c:pt idx="64">
                  <c:v>22379</c:v>
                </c:pt>
                <c:pt idx="65">
                  <c:v>22461</c:v>
                </c:pt>
                <c:pt idx="66">
                  <c:v>22463.5</c:v>
                </c:pt>
                <c:pt idx="67">
                  <c:v>22536</c:v>
                </c:pt>
                <c:pt idx="68">
                  <c:v>23023</c:v>
                </c:pt>
                <c:pt idx="69">
                  <c:v>23054.5</c:v>
                </c:pt>
                <c:pt idx="70">
                  <c:v>23095.5</c:v>
                </c:pt>
                <c:pt idx="71">
                  <c:v>24799.5</c:v>
                </c:pt>
                <c:pt idx="72">
                  <c:v>24869.5</c:v>
                </c:pt>
                <c:pt idx="73">
                  <c:v>24944.5</c:v>
                </c:pt>
                <c:pt idx="74">
                  <c:v>25010</c:v>
                </c:pt>
                <c:pt idx="75">
                  <c:v>25012.5</c:v>
                </c:pt>
                <c:pt idx="76">
                  <c:v>26016.5</c:v>
                </c:pt>
                <c:pt idx="77">
                  <c:v>27455.5</c:v>
                </c:pt>
                <c:pt idx="78">
                  <c:v>29991</c:v>
                </c:pt>
                <c:pt idx="79">
                  <c:v>30204.5</c:v>
                </c:pt>
                <c:pt idx="80">
                  <c:v>30831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4F4-497F-A654-8F09C50DE72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  <c:pt idx="24">
                    <c:v>2E-3</c:v>
                  </c:pt>
                  <c:pt idx="25">
                    <c:v>8.9999999999999993E-3</c:v>
                  </c:pt>
                  <c:pt idx="26">
                    <c:v>4.0000000000000001E-3</c:v>
                  </c:pt>
                  <c:pt idx="27">
                    <c:v>1.6000000000000001E-3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2E-3</c:v>
                  </c:pt>
                  <c:pt idx="38">
                    <c:v>0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6.9999999999999999E-4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0</c:v>
                  </c:pt>
                  <c:pt idx="64">
                    <c:v>3.0000000000000001E-3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6.9999999999999999E-4</c:v>
                  </c:pt>
                  <c:pt idx="69">
                    <c:v>8.9999999999999998E-4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  <c:pt idx="24">
                    <c:v>2E-3</c:v>
                  </c:pt>
                  <c:pt idx="25">
                    <c:v>8.9999999999999993E-3</c:v>
                  </c:pt>
                  <c:pt idx="26">
                    <c:v>4.0000000000000001E-3</c:v>
                  </c:pt>
                  <c:pt idx="27">
                    <c:v>1.6000000000000001E-3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2E-3</c:v>
                  </c:pt>
                  <c:pt idx="38">
                    <c:v>0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6.9999999999999999E-4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0</c:v>
                  </c:pt>
                  <c:pt idx="64">
                    <c:v>3.0000000000000001E-3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6.9999999999999999E-4</c:v>
                  </c:pt>
                  <c:pt idx="6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-637.5</c:v>
                </c:pt>
                <c:pt idx="1">
                  <c:v>-625.5</c:v>
                </c:pt>
                <c:pt idx="2">
                  <c:v>0</c:v>
                </c:pt>
                <c:pt idx="3">
                  <c:v>178</c:v>
                </c:pt>
                <c:pt idx="4">
                  <c:v>202</c:v>
                </c:pt>
                <c:pt idx="5">
                  <c:v>204.5</c:v>
                </c:pt>
                <c:pt idx="6">
                  <c:v>209.5</c:v>
                </c:pt>
                <c:pt idx="7">
                  <c:v>214</c:v>
                </c:pt>
                <c:pt idx="8">
                  <c:v>229</c:v>
                </c:pt>
                <c:pt idx="9">
                  <c:v>229</c:v>
                </c:pt>
                <c:pt idx="10">
                  <c:v>250.5</c:v>
                </c:pt>
                <c:pt idx="11">
                  <c:v>253</c:v>
                </c:pt>
                <c:pt idx="12">
                  <c:v>282</c:v>
                </c:pt>
                <c:pt idx="13">
                  <c:v>308.5</c:v>
                </c:pt>
                <c:pt idx="14">
                  <c:v>412.5</c:v>
                </c:pt>
                <c:pt idx="15">
                  <c:v>1097.5</c:v>
                </c:pt>
                <c:pt idx="16">
                  <c:v>1100</c:v>
                </c:pt>
                <c:pt idx="17">
                  <c:v>1102.5</c:v>
                </c:pt>
                <c:pt idx="18">
                  <c:v>4457</c:v>
                </c:pt>
                <c:pt idx="19">
                  <c:v>5543.5</c:v>
                </c:pt>
                <c:pt idx="20">
                  <c:v>5594.5</c:v>
                </c:pt>
                <c:pt idx="21">
                  <c:v>5594.5</c:v>
                </c:pt>
                <c:pt idx="22">
                  <c:v>6439</c:v>
                </c:pt>
                <c:pt idx="23">
                  <c:v>6441.5</c:v>
                </c:pt>
                <c:pt idx="24">
                  <c:v>7187</c:v>
                </c:pt>
                <c:pt idx="25">
                  <c:v>7233</c:v>
                </c:pt>
                <c:pt idx="26">
                  <c:v>7235.5</c:v>
                </c:pt>
                <c:pt idx="27">
                  <c:v>10571.5</c:v>
                </c:pt>
                <c:pt idx="28">
                  <c:v>10603</c:v>
                </c:pt>
                <c:pt idx="29">
                  <c:v>16290</c:v>
                </c:pt>
                <c:pt idx="30">
                  <c:v>16697.5</c:v>
                </c:pt>
                <c:pt idx="31">
                  <c:v>16982</c:v>
                </c:pt>
                <c:pt idx="32">
                  <c:v>17699.5</c:v>
                </c:pt>
                <c:pt idx="33">
                  <c:v>17889.5</c:v>
                </c:pt>
                <c:pt idx="34">
                  <c:v>17889.5</c:v>
                </c:pt>
                <c:pt idx="35">
                  <c:v>17892</c:v>
                </c:pt>
                <c:pt idx="36">
                  <c:v>17930.5</c:v>
                </c:pt>
                <c:pt idx="37">
                  <c:v>17930.5</c:v>
                </c:pt>
                <c:pt idx="38">
                  <c:v>17983</c:v>
                </c:pt>
                <c:pt idx="39">
                  <c:v>17996</c:v>
                </c:pt>
                <c:pt idx="40">
                  <c:v>18107</c:v>
                </c:pt>
                <c:pt idx="41">
                  <c:v>18666.5</c:v>
                </c:pt>
                <c:pt idx="42">
                  <c:v>18676</c:v>
                </c:pt>
                <c:pt idx="43">
                  <c:v>18799.5</c:v>
                </c:pt>
                <c:pt idx="44">
                  <c:v>18811.5</c:v>
                </c:pt>
                <c:pt idx="45">
                  <c:v>18884</c:v>
                </c:pt>
                <c:pt idx="46">
                  <c:v>19043.5</c:v>
                </c:pt>
                <c:pt idx="47">
                  <c:v>19446</c:v>
                </c:pt>
                <c:pt idx="48">
                  <c:v>19511</c:v>
                </c:pt>
                <c:pt idx="49">
                  <c:v>19743.5</c:v>
                </c:pt>
                <c:pt idx="50">
                  <c:v>20268</c:v>
                </c:pt>
                <c:pt idx="51">
                  <c:v>20313.5</c:v>
                </c:pt>
                <c:pt idx="52">
                  <c:v>20466</c:v>
                </c:pt>
                <c:pt idx="53">
                  <c:v>20505.5</c:v>
                </c:pt>
                <c:pt idx="54">
                  <c:v>20506</c:v>
                </c:pt>
                <c:pt idx="55">
                  <c:v>20530</c:v>
                </c:pt>
                <c:pt idx="56">
                  <c:v>20582.5</c:v>
                </c:pt>
                <c:pt idx="57">
                  <c:v>20585</c:v>
                </c:pt>
                <c:pt idx="58">
                  <c:v>20719</c:v>
                </c:pt>
                <c:pt idx="59">
                  <c:v>20750</c:v>
                </c:pt>
                <c:pt idx="60">
                  <c:v>21106.5</c:v>
                </c:pt>
                <c:pt idx="61">
                  <c:v>21210.5</c:v>
                </c:pt>
                <c:pt idx="62">
                  <c:v>21558.5</c:v>
                </c:pt>
                <c:pt idx="63">
                  <c:v>21595</c:v>
                </c:pt>
                <c:pt idx="64">
                  <c:v>22379</c:v>
                </c:pt>
                <c:pt idx="65">
                  <c:v>22461</c:v>
                </c:pt>
                <c:pt idx="66">
                  <c:v>22463.5</c:v>
                </c:pt>
                <c:pt idx="67">
                  <c:v>22536</c:v>
                </c:pt>
                <c:pt idx="68">
                  <c:v>23023</c:v>
                </c:pt>
                <c:pt idx="69">
                  <c:v>23054.5</c:v>
                </c:pt>
                <c:pt idx="70">
                  <c:v>23095.5</c:v>
                </c:pt>
                <c:pt idx="71">
                  <c:v>24799.5</c:v>
                </c:pt>
                <c:pt idx="72">
                  <c:v>24869.5</c:v>
                </c:pt>
                <c:pt idx="73">
                  <c:v>24944.5</c:v>
                </c:pt>
                <c:pt idx="74">
                  <c:v>25010</c:v>
                </c:pt>
                <c:pt idx="75">
                  <c:v>25012.5</c:v>
                </c:pt>
                <c:pt idx="76">
                  <c:v>26016.5</c:v>
                </c:pt>
                <c:pt idx="77">
                  <c:v>27455.5</c:v>
                </c:pt>
                <c:pt idx="78">
                  <c:v>29991</c:v>
                </c:pt>
                <c:pt idx="79">
                  <c:v>30204.5</c:v>
                </c:pt>
                <c:pt idx="80">
                  <c:v>30831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4F4-497F-A654-8F09C50DE72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-637.5</c:v>
                </c:pt>
                <c:pt idx="1">
                  <c:v>-625.5</c:v>
                </c:pt>
                <c:pt idx="2">
                  <c:v>0</c:v>
                </c:pt>
                <c:pt idx="3">
                  <c:v>178</c:v>
                </c:pt>
                <c:pt idx="4">
                  <c:v>202</c:v>
                </c:pt>
                <c:pt idx="5">
                  <c:v>204.5</c:v>
                </c:pt>
                <c:pt idx="6">
                  <c:v>209.5</c:v>
                </c:pt>
                <c:pt idx="7">
                  <c:v>214</c:v>
                </c:pt>
                <c:pt idx="8">
                  <c:v>229</c:v>
                </c:pt>
                <c:pt idx="9">
                  <c:v>229</c:v>
                </c:pt>
                <c:pt idx="10">
                  <c:v>250.5</c:v>
                </c:pt>
                <c:pt idx="11">
                  <c:v>253</c:v>
                </c:pt>
                <c:pt idx="12">
                  <c:v>282</c:v>
                </c:pt>
                <c:pt idx="13">
                  <c:v>308.5</c:v>
                </c:pt>
                <c:pt idx="14">
                  <c:v>412.5</c:v>
                </c:pt>
                <c:pt idx="15">
                  <c:v>1097.5</c:v>
                </c:pt>
                <c:pt idx="16">
                  <c:v>1100</c:v>
                </c:pt>
                <c:pt idx="17">
                  <c:v>1102.5</c:v>
                </c:pt>
                <c:pt idx="18">
                  <c:v>4457</c:v>
                </c:pt>
                <c:pt idx="19">
                  <c:v>5543.5</c:v>
                </c:pt>
                <c:pt idx="20">
                  <c:v>5594.5</c:v>
                </c:pt>
                <c:pt idx="21">
                  <c:v>5594.5</c:v>
                </c:pt>
                <c:pt idx="22">
                  <c:v>6439</c:v>
                </c:pt>
                <c:pt idx="23">
                  <c:v>6441.5</c:v>
                </c:pt>
                <c:pt idx="24">
                  <c:v>7187</c:v>
                </c:pt>
                <c:pt idx="25">
                  <c:v>7233</c:v>
                </c:pt>
                <c:pt idx="26">
                  <c:v>7235.5</c:v>
                </c:pt>
                <c:pt idx="27">
                  <c:v>10571.5</c:v>
                </c:pt>
                <c:pt idx="28">
                  <c:v>10603</c:v>
                </c:pt>
                <c:pt idx="29">
                  <c:v>16290</c:v>
                </c:pt>
                <c:pt idx="30">
                  <c:v>16697.5</c:v>
                </c:pt>
                <c:pt idx="31">
                  <c:v>16982</c:v>
                </c:pt>
                <c:pt idx="32">
                  <c:v>17699.5</c:v>
                </c:pt>
                <c:pt idx="33">
                  <c:v>17889.5</c:v>
                </c:pt>
                <c:pt idx="34">
                  <c:v>17889.5</c:v>
                </c:pt>
                <c:pt idx="35">
                  <c:v>17892</c:v>
                </c:pt>
                <c:pt idx="36">
                  <c:v>17930.5</c:v>
                </c:pt>
                <c:pt idx="37">
                  <c:v>17930.5</c:v>
                </c:pt>
                <c:pt idx="38">
                  <c:v>17983</c:v>
                </c:pt>
                <c:pt idx="39">
                  <c:v>17996</c:v>
                </c:pt>
                <c:pt idx="40">
                  <c:v>18107</c:v>
                </c:pt>
                <c:pt idx="41">
                  <c:v>18666.5</c:v>
                </c:pt>
                <c:pt idx="42">
                  <c:v>18676</c:v>
                </c:pt>
                <c:pt idx="43">
                  <c:v>18799.5</c:v>
                </c:pt>
                <c:pt idx="44">
                  <c:v>18811.5</c:v>
                </c:pt>
                <c:pt idx="45">
                  <c:v>18884</c:v>
                </c:pt>
                <c:pt idx="46">
                  <c:v>19043.5</c:v>
                </c:pt>
                <c:pt idx="47">
                  <c:v>19446</c:v>
                </c:pt>
                <c:pt idx="48">
                  <c:v>19511</c:v>
                </c:pt>
                <c:pt idx="49">
                  <c:v>19743.5</c:v>
                </c:pt>
                <c:pt idx="50">
                  <c:v>20268</c:v>
                </c:pt>
                <c:pt idx="51">
                  <c:v>20313.5</c:v>
                </c:pt>
                <c:pt idx="52">
                  <c:v>20466</c:v>
                </c:pt>
                <c:pt idx="53">
                  <c:v>20505.5</c:v>
                </c:pt>
                <c:pt idx="54">
                  <c:v>20506</c:v>
                </c:pt>
                <c:pt idx="55">
                  <c:v>20530</c:v>
                </c:pt>
                <c:pt idx="56">
                  <c:v>20582.5</c:v>
                </c:pt>
                <c:pt idx="57">
                  <c:v>20585</c:v>
                </c:pt>
                <c:pt idx="58">
                  <c:v>20719</c:v>
                </c:pt>
                <c:pt idx="59">
                  <c:v>20750</c:v>
                </c:pt>
                <c:pt idx="60">
                  <c:v>21106.5</c:v>
                </c:pt>
                <c:pt idx="61">
                  <c:v>21210.5</c:v>
                </c:pt>
                <c:pt idx="62">
                  <c:v>21558.5</c:v>
                </c:pt>
                <c:pt idx="63">
                  <c:v>21595</c:v>
                </c:pt>
                <c:pt idx="64">
                  <c:v>22379</c:v>
                </c:pt>
                <c:pt idx="65">
                  <c:v>22461</c:v>
                </c:pt>
                <c:pt idx="66">
                  <c:v>22463.5</c:v>
                </c:pt>
                <c:pt idx="67">
                  <c:v>22536</c:v>
                </c:pt>
                <c:pt idx="68">
                  <c:v>23023</c:v>
                </c:pt>
                <c:pt idx="69">
                  <c:v>23054.5</c:v>
                </c:pt>
                <c:pt idx="70">
                  <c:v>23095.5</c:v>
                </c:pt>
                <c:pt idx="71">
                  <c:v>24799.5</c:v>
                </c:pt>
                <c:pt idx="72">
                  <c:v>24869.5</c:v>
                </c:pt>
                <c:pt idx="73">
                  <c:v>24944.5</c:v>
                </c:pt>
                <c:pt idx="74">
                  <c:v>25010</c:v>
                </c:pt>
                <c:pt idx="75">
                  <c:v>25012.5</c:v>
                </c:pt>
                <c:pt idx="76">
                  <c:v>26016.5</c:v>
                </c:pt>
                <c:pt idx="77">
                  <c:v>27455.5</c:v>
                </c:pt>
                <c:pt idx="78">
                  <c:v>29991</c:v>
                </c:pt>
                <c:pt idx="79">
                  <c:v>30204.5</c:v>
                </c:pt>
                <c:pt idx="80">
                  <c:v>30831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5.0012181968711721E-3</c:v>
                </c:pt>
                <c:pt idx="1">
                  <c:v>4.8994209417668353E-3</c:v>
                </c:pt>
                <c:pt idx="18">
                  <c:v>-3.8215958147215692E-2</c:v>
                </c:pt>
                <c:pt idx="19">
                  <c:v>-4.7432851286454164E-2</c:v>
                </c:pt>
                <c:pt idx="20">
                  <c:v>-4.7865489620647593E-2</c:v>
                </c:pt>
                <c:pt idx="21">
                  <c:v>-4.7865489620647593E-2</c:v>
                </c:pt>
                <c:pt idx="22">
                  <c:v>-5.502947144861528E-2</c:v>
                </c:pt>
                <c:pt idx="23">
                  <c:v>-5.5050679210095349E-2</c:v>
                </c:pt>
                <c:pt idx="24">
                  <c:v>-6.1374833683452257E-2</c:v>
                </c:pt>
                <c:pt idx="25">
                  <c:v>-6.1765056494685541E-2</c:v>
                </c:pt>
                <c:pt idx="26">
                  <c:v>-6.1786264256165617E-2</c:v>
                </c:pt>
                <c:pt idx="27">
                  <c:v>-9.0085901175171165E-2</c:v>
                </c:pt>
                <c:pt idx="28">
                  <c:v>-9.0353118969820054E-2</c:v>
                </c:pt>
                <c:pt idx="29">
                  <c:v>-0.13859653478468353</c:v>
                </c:pt>
                <c:pt idx="30">
                  <c:v>-0.14205339990593496</c:v>
                </c:pt>
                <c:pt idx="31">
                  <c:v>-0.14446684316236694</c:v>
                </c:pt>
                <c:pt idx="32">
                  <c:v>-0.15055347070714706</c:v>
                </c:pt>
                <c:pt idx="33">
                  <c:v>-0.15216526057963239</c:v>
                </c:pt>
                <c:pt idx="34">
                  <c:v>-0.15216526057963239</c:v>
                </c:pt>
                <c:pt idx="35">
                  <c:v>-0.15218646834111246</c:v>
                </c:pt>
                <c:pt idx="36">
                  <c:v>-0.15251306786790553</c:v>
                </c:pt>
                <c:pt idx="37">
                  <c:v>-0.15251306786790553</c:v>
                </c:pt>
                <c:pt idx="38">
                  <c:v>-0.152958430858987</c:v>
                </c:pt>
                <c:pt idx="39">
                  <c:v>-0.15306871121868337</c:v>
                </c:pt>
                <c:pt idx="40">
                  <c:v>-0.15401033582839849</c:v>
                </c:pt>
                <c:pt idx="41">
                  <c:v>-0.15875663284763819</c:v>
                </c:pt>
                <c:pt idx="42">
                  <c:v>-0.15883722234126244</c:v>
                </c:pt>
                <c:pt idx="43">
                  <c:v>-0.15988488575837792</c:v>
                </c:pt>
                <c:pt idx="44">
                  <c:v>-0.15998668301348223</c:v>
                </c:pt>
                <c:pt idx="45">
                  <c:v>-0.16060170809640428</c:v>
                </c:pt>
                <c:pt idx="46">
                  <c:v>-0.16195476327883276</c:v>
                </c:pt>
                <c:pt idx="47">
                  <c:v>-0.16536921287712403</c:v>
                </c:pt>
                <c:pt idx="48">
                  <c:v>-0.16592061467560587</c:v>
                </c:pt>
                <c:pt idx="49">
                  <c:v>-0.16789293649325238</c:v>
                </c:pt>
                <c:pt idx="50">
                  <c:v>-0.17234232485177109</c:v>
                </c:pt>
                <c:pt idx="51">
                  <c:v>-0.17272830611070836</c:v>
                </c:pt>
                <c:pt idx="52">
                  <c:v>-0.17402197956099263</c:v>
                </c:pt>
                <c:pt idx="53">
                  <c:v>-0.17435706219237776</c:v>
                </c:pt>
                <c:pt idx="54">
                  <c:v>-0.17436130374467376</c:v>
                </c:pt>
                <c:pt idx="55">
                  <c:v>-0.17456489825488244</c:v>
                </c:pt>
                <c:pt idx="56">
                  <c:v>-0.17501026124596392</c:v>
                </c:pt>
                <c:pt idx="57">
                  <c:v>-0.17503146900744398</c:v>
                </c:pt>
                <c:pt idx="58">
                  <c:v>-0.17616820502277575</c:v>
                </c:pt>
                <c:pt idx="59">
                  <c:v>-0.17643118126512861</c:v>
                </c:pt>
                <c:pt idx="60">
                  <c:v>-0.1794554080521866</c:v>
                </c:pt>
                <c:pt idx="61">
                  <c:v>-0.18033765092975751</c:v>
                </c:pt>
                <c:pt idx="62">
                  <c:v>-0.18328977132778329</c:v>
                </c:pt>
                <c:pt idx="63">
                  <c:v>-0.18359940464539232</c:v>
                </c:pt>
                <c:pt idx="64">
                  <c:v>-0.19025015864554229</c:v>
                </c:pt>
                <c:pt idx="65">
                  <c:v>-0.19094577322208858</c:v>
                </c:pt>
                <c:pt idx="66">
                  <c:v>-0.19096698098356865</c:v>
                </c:pt>
                <c:pt idx="67">
                  <c:v>-0.1915820060664907</c:v>
                </c:pt>
                <c:pt idx="68">
                  <c:v>-0.19571327800280836</c:v>
                </c:pt>
                <c:pt idx="69">
                  <c:v>-0.19598049579745724</c:v>
                </c:pt>
                <c:pt idx="70">
                  <c:v>-0.19632830308573038</c:v>
                </c:pt>
                <c:pt idx="71">
                  <c:v>-0.21078351331054618</c:v>
                </c:pt>
                <c:pt idx="72">
                  <c:v>-0.21137733063198813</c:v>
                </c:pt>
                <c:pt idx="73">
                  <c:v>-0.21201356347639022</c:v>
                </c:pt>
                <c:pt idx="74">
                  <c:v>-0.21256920682716807</c:v>
                </c:pt>
                <c:pt idx="75">
                  <c:v>-0.21259041458864814</c:v>
                </c:pt>
                <c:pt idx="76">
                  <c:v>-0.2211074515990443</c:v>
                </c:pt>
                <c:pt idx="77">
                  <c:v>-0.23331463910697264</c:v>
                </c:pt>
                <c:pt idx="78">
                  <c:v>-0.25482355080005975</c:v>
                </c:pt>
                <c:pt idx="79">
                  <c:v>-0.25663469363045777</c:v>
                </c:pt>
                <c:pt idx="80">
                  <c:v>-0.2619493586573633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4F4-497F-A654-8F09C50DE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33312"/>
        <c:axId val="1"/>
      </c:scatterChart>
      <c:valAx>
        <c:axId val="749433312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3829305819526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24137931034482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33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10362928771835"/>
          <c:y val="0.9204921861831491"/>
          <c:w val="0.72069019820798252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16</xdr:col>
      <xdr:colOff>19050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F3002994-1064-1FCE-E2B4-169D1E65D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</xdr:colOff>
      <xdr:row>0</xdr:row>
      <xdr:rowOff>0</xdr:rowOff>
    </xdr:from>
    <xdr:to>
      <xdr:col>25</xdr:col>
      <xdr:colOff>76200</xdr:colOff>
      <xdr:row>18</xdr:row>
      <xdr:rowOff>28575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1B3AEBB1-6C52-EA1E-1885-FB1C284CB4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777" TargetMode="External"/><Relationship Id="rId13" Type="http://schemas.openxmlformats.org/officeDocument/2006/relationships/hyperlink" Target="http://vsolj.cetus-net.org/no46.pdf" TargetMode="External"/><Relationship Id="rId18" Type="http://schemas.openxmlformats.org/officeDocument/2006/relationships/hyperlink" Target="http://var.astro.cz/oejv/issues/oejv0094.pdf" TargetMode="External"/><Relationship Id="rId26" Type="http://schemas.openxmlformats.org/officeDocument/2006/relationships/hyperlink" Target="http://vsolj.cetus-net.org/vsoljno51.pdf" TargetMode="External"/><Relationship Id="rId39" Type="http://schemas.openxmlformats.org/officeDocument/2006/relationships/hyperlink" Target="http://www.konkoly.hu/cgi-bin/IBVS?6044" TargetMode="External"/><Relationship Id="rId3" Type="http://schemas.openxmlformats.org/officeDocument/2006/relationships/hyperlink" Target="http://www.konkoly.hu/cgi-bin/IBVS?3090" TargetMode="External"/><Relationship Id="rId21" Type="http://schemas.openxmlformats.org/officeDocument/2006/relationships/hyperlink" Target="http://www.bav-astro.de/sfs/BAVM_link.php?BAVMnr=209" TargetMode="External"/><Relationship Id="rId34" Type="http://schemas.openxmlformats.org/officeDocument/2006/relationships/hyperlink" Target="http://www.konkoly.hu/cgi-bin/IBVS?6044" TargetMode="External"/><Relationship Id="rId42" Type="http://schemas.openxmlformats.org/officeDocument/2006/relationships/hyperlink" Target="http://www.bav-astro.de/sfs/BAVM_link.php?BAVMnr=232" TargetMode="External"/><Relationship Id="rId7" Type="http://schemas.openxmlformats.org/officeDocument/2006/relationships/hyperlink" Target="http://www.konkoly.hu/cgi-bin/IBVS?5760" TargetMode="External"/><Relationship Id="rId12" Type="http://schemas.openxmlformats.org/officeDocument/2006/relationships/hyperlink" Target="http://www.bav-astro.de/sfs/BAVM_link.php?BAVMnr=234" TargetMode="External"/><Relationship Id="rId17" Type="http://schemas.openxmlformats.org/officeDocument/2006/relationships/hyperlink" Target="http://var.astro.cz/oejv/issues/oejv0094.pdf" TargetMode="External"/><Relationship Id="rId25" Type="http://schemas.openxmlformats.org/officeDocument/2006/relationships/hyperlink" Target="http://vsolj.cetus-net.org/vsoljno51.pdf" TargetMode="External"/><Relationship Id="rId33" Type="http://schemas.openxmlformats.org/officeDocument/2006/relationships/hyperlink" Target="http://www.konkoly.hu/cgi-bin/IBVS?5980" TargetMode="External"/><Relationship Id="rId38" Type="http://schemas.openxmlformats.org/officeDocument/2006/relationships/hyperlink" Target="http://www.bav-astro.de/sfs/BAVM_link.php?BAVMnr=228" TargetMode="External"/><Relationship Id="rId2" Type="http://schemas.openxmlformats.org/officeDocument/2006/relationships/hyperlink" Target="http://www.konkoly.hu/cgi-bin/IBVS?2966" TargetMode="External"/><Relationship Id="rId16" Type="http://schemas.openxmlformats.org/officeDocument/2006/relationships/hyperlink" Target="http://www.konkoly.hu/cgi-bin/IBVS?5898" TargetMode="External"/><Relationship Id="rId20" Type="http://schemas.openxmlformats.org/officeDocument/2006/relationships/hyperlink" Target="http://var.astro.cz/oejv/issues/oejv0094.pdf" TargetMode="External"/><Relationship Id="rId29" Type="http://schemas.openxmlformats.org/officeDocument/2006/relationships/hyperlink" Target="http://www.konkoly.hu/cgi-bin/IBVS?5965" TargetMode="External"/><Relationship Id="rId41" Type="http://schemas.openxmlformats.org/officeDocument/2006/relationships/hyperlink" Target="http://www.konkoly.hu/cgi-bin/IBVS?6044" TargetMode="External"/><Relationship Id="rId1" Type="http://schemas.openxmlformats.org/officeDocument/2006/relationships/hyperlink" Target="http://www.konkoly.hu/cgi-bin/IBVS?2966" TargetMode="External"/><Relationship Id="rId6" Type="http://schemas.openxmlformats.org/officeDocument/2006/relationships/hyperlink" Target="http://www.konkoly.hu/cgi-bin/IBVS?5677" TargetMode="External"/><Relationship Id="rId11" Type="http://schemas.openxmlformats.org/officeDocument/2006/relationships/hyperlink" Target="http://www.bav-astro.de/sfs/BAVM_link.php?BAVMnr=234" TargetMode="External"/><Relationship Id="rId24" Type="http://schemas.openxmlformats.org/officeDocument/2006/relationships/hyperlink" Target="http://www.konkoly.hu/cgi-bin/IBVS?5980" TargetMode="External"/><Relationship Id="rId32" Type="http://schemas.openxmlformats.org/officeDocument/2006/relationships/hyperlink" Target="http://www.konkoly.hu/cgi-bin/IBVS?6039" TargetMode="External"/><Relationship Id="rId37" Type="http://schemas.openxmlformats.org/officeDocument/2006/relationships/hyperlink" Target="http://www.bav-astro.de/sfs/BAVM_link.php?BAVMnr=225" TargetMode="External"/><Relationship Id="rId40" Type="http://schemas.openxmlformats.org/officeDocument/2006/relationships/hyperlink" Target="http://www.konkoly.hu/cgi-bin/IBVS?6044" TargetMode="External"/><Relationship Id="rId5" Type="http://schemas.openxmlformats.org/officeDocument/2006/relationships/hyperlink" Target="http://www.konkoly.hu/cgi-bin/IBVS?5027" TargetMode="External"/><Relationship Id="rId15" Type="http://schemas.openxmlformats.org/officeDocument/2006/relationships/hyperlink" Target="http://www.bav-astro.de/sfs/BAVM_link.php?BAVMnr=201" TargetMode="External"/><Relationship Id="rId23" Type="http://schemas.openxmlformats.org/officeDocument/2006/relationships/hyperlink" Target="http://www.konkoly.hu/cgi-bin/IBVS?5898" TargetMode="External"/><Relationship Id="rId28" Type="http://schemas.openxmlformats.org/officeDocument/2006/relationships/hyperlink" Target="http://www.konkoly.hu/cgi-bin/IBVS?5965" TargetMode="External"/><Relationship Id="rId36" Type="http://schemas.openxmlformats.org/officeDocument/2006/relationships/hyperlink" Target="http://www.konkoly.hu/cgi-bin/IBVS?6041" TargetMode="External"/><Relationship Id="rId10" Type="http://schemas.openxmlformats.org/officeDocument/2006/relationships/hyperlink" Target="http://www.bav-astro.de/sfs/BAVM_link.php?BAVMnr=234" TargetMode="External"/><Relationship Id="rId19" Type="http://schemas.openxmlformats.org/officeDocument/2006/relationships/hyperlink" Target="http://www.konkoly.hu/cgi-bin/IBVS?5898" TargetMode="External"/><Relationship Id="rId31" Type="http://schemas.openxmlformats.org/officeDocument/2006/relationships/hyperlink" Target="http://vsolj.cetus-net.org/vsoljno51.pdf" TargetMode="External"/><Relationship Id="rId4" Type="http://schemas.openxmlformats.org/officeDocument/2006/relationships/hyperlink" Target="http://www.konkoly.hu/cgi-bin/IBVS?5027" TargetMode="External"/><Relationship Id="rId9" Type="http://schemas.openxmlformats.org/officeDocument/2006/relationships/hyperlink" Target="http://www.konkoly.hu/cgi-bin/IBVS?5820" TargetMode="External"/><Relationship Id="rId14" Type="http://schemas.openxmlformats.org/officeDocument/2006/relationships/hyperlink" Target="http://www.bav-astro.de/sfs/BAVM_link.php?BAVMnr=193" TargetMode="External"/><Relationship Id="rId22" Type="http://schemas.openxmlformats.org/officeDocument/2006/relationships/hyperlink" Target="http://www.konkoly.hu/cgi-bin/IBVS?5898" TargetMode="External"/><Relationship Id="rId27" Type="http://schemas.openxmlformats.org/officeDocument/2006/relationships/hyperlink" Target="http://www.konkoly.hu/cgi-bin/IBVS?5965" TargetMode="External"/><Relationship Id="rId30" Type="http://schemas.openxmlformats.org/officeDocument/2006/relationships/hyperlink" Target="http://vsolj.cetus-net.org/vsoljno51.pdf" TargetMode="External"/><Relationship Id="rId35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1"/>
  <sheetViews>
    <sheetView tabSelected="1" workbookViewId="0">
      <pane xSplit="14" ySplit="21" topLeftCell="O86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48</v>
      </c>
    </row>
    <row r="2" spans="1:6" x14ac:dyDescent="0.2">
      <c r="A2" t="s">
        <v>24</v>
      </c>
      <c r="B2" t="s">
        <v>47</v>
      </c>
      <c r="C2" s="10"/>
    </row>
    <row r="3" spans="1:6" ht="13.5" thickBot="1" x14ac:dyDescent="0.25"/>
    <row r="4" spans="1:6" ht="14.25" thickTop="1" thickBot="1" x14ac:dyDescent="0.25">
      <c r="A4" s="5" t="s">
        <v>1</v>
      </c>
      <c r="C4" s="9" t="s">
        <v>46</v>
      </c>
      <c r="D4" s="8" t="s">
        <v>46</v>
      </c>
    </row>
    <row r="5" spans="1:6" ht="13.5" thickTop="1" x14ac:dyDescent="0.2">
      <c r="A5" s="14" t="s">
        <v>53</v>
      </c>
      <c r="B5" s="15"/>
      <c r="C5" s="16">
        <v>-9.5</v>
      </c>
      <c r="D5" s="15" t="s">
        <v>54</v>
      </c>
    </row>
    <row r="6" spans="1:6" x14ac:dyDescent="0.2">
      <c r="A6" s="5" t="s">
        <v>2</v>
      </c>
    </row>
    <row r="7" spans="1:6" x14ac:dyDescent="0.2">
      <c r="A7" t="s">
        <v>3</v>
      </c>
      <c r="C7">
        <v>46907.910799999998</v>
      </c>
      <c r="D7" s="10" t="s">
        <v>45</v>
      </c>
    </row>
    <row r="8" spans="1:6" x14ac:dyDescent="0.2">
      <c r="A8" t="s">
        <v>4</v>
      </c>
      <c r="C8">
        <v>0.41318559999999999</v>
      </c>
      <c r="D8" s="11">
        <v>3090</v>
      </c>
    </row>
    <row r="9" spans="1:6" x14ac:dyDescent="0.2">
      <c r="A9" s="31" t="s">
        <v>59</v>
      </c>
      <c r="B9" s="32">
        <v>72</v>
      </c>
      <c r="C9" s="29" t="str">
        <f>"F"&amp;B9</f>
        <v>F72</v>
      </c>
      <c r="D9" s="30" t="str">
        <f>"G"&amp;B9</f>
        <v>G72</v>
      </c>
    </row>
    <row r="10" spans="1:6" ht="13.5" thickBot="1" x14ac:dyDescent="0.25">
      <c r="A10" s="15"/>
      <c r="B10" s="15"/>
      <c r="C10" s="4" t="s">
        <v>20</v>
      </c>
      <c r="D10" s="4" t="s">
        <v>21</v>
      </c>
      <c r="E10" s="15"/>
    </row>
    <row r="11" spans="1:6" x14ac:dyDescent="0.2">
      <c r="A11" s="15" t="s">
        <v>16</v>
      </c>
      <c r="B11" s="15"/>
      <c r="C11" s="28">
        <f ca="1">INTERCEPT(INDIRECT($D$9):G991,INDIRECT($C$9):F991)</f>
        <v>-4.067609805467054E-4</v>
      </c>
      <c r="D11" s="3"/>
      <c r="E11" s="15"/>
    </row>
    <row r="12" spans="1:6" x14ac:dyDescent="0.2">
      <c r="A12" s="15" t="s">
        <v>17</v>
      </c>
      <c r="B12" s="15"/>
      <c r="C12" s="28">
        <f ca="1">SLOPE(INDIRECT($D$9):G991,INDIRECT($C$9):F991)</f>
        <v>-8.4831045920280434E-6</v>
      </c>
      <c r="D12" s="3"/>
      <c r="E12" s="15"/>
    </row>
    <row r="13" spans="1:6" x14ac:dyDescent="0.2">
      <c r="A13" s="15" t="s">
        <v>19</v>
      </c>
      <c r="B13" s="15"/>
      <c r="C13" s="3" t="s">
        <v>14</v>
      </c>
    </row>
    <row r="14" spans="1:6" x14ac:dyDescent="0.2">
      <c r="A14" s="15"/>
      <c r="B14" s="15"/>
      <c r="C14" s="15"/>
    </row>
    <row r="15" spans="1:6" x14ac:dyDescent="0.2">
      <c r="A15" s="17" t="s">
        <v>18</v>
      </c>
      <c r="B15" s="15"/>
      <c r="C15" s="18">
        <f ca="1">(C7+C11)+(C8+C12)*INT(MAX(F21:F3532))</f>
        <v>59646.574084241343</v>
      </c>
      <c r="E15" s="19" t="s">
        <v>65</v>
      </c>
      <c r="F15" s="16">
        <v>1</v>
      </c>
    </row>
    <row r="16" spans="1:6" x14ac:dyDescent="0.2">
      <c r="A16" s="21" t="s">
        <v>5</v>
      </c>
      <c r="B16" s="15"/>
      <c r="C16" s="22">
        <f ca="1">+C8+C12</f>
        <v>0.41317711689540798</v>
      </c>
      <c r="E16" s="19" t="s">
        <v>55</v>
      </c>
      <c r="F16" s="20">
        <f ca="1">NOW()+15018.5+$C$5/24</f>
        <v>59957.751324999997</v>
      </c>
    </row>
    <row r="17" spans="1:31" ht="13.5" thickBot="1" x14ac:dyDescent="0.25">
      <c r="A17" s="19" t="s">
        <v>52</v>
      </c>
      <c r="B17" s="15"/>
      <c r="C17" s="15">
        <f>COUNT(C21:C2190)</f>
        <v>81</v>
      </c>
      <c r="E17" s="19" t="s">
        <v>66</v>
      </c>
      <c r="F17" s="20">
        <f ca="1">ROUND(2*(F16-$C$7)/$C$8,0)/2+F15</f>
        <v>31584.5</v>
      </c>
    </row>
    <row r="18" spans="1:31" ht="14.25" thickTop="1" thickBot="1" x14ac:dyDescent="0.25">
      <c r="A18" s="21" t="s">
        <v>6</v>
      </c>
      <c r="B18" s="15"/>
      <c r="C18" s="24">
        <f ca="1">+C15</f>
        <v>59646.574084241343</v>
      </c>
      <c r="D18" s="25">
        <f ca="1">+C16</f>
        <v>0.41317711689540798</v>
      </c>
      <c r="E18" s="19" t="s">
        <v>56</v>
      </c>
      <c r="F18" s="30">
        <f ca="1">ROUND(2*(F16-$C$15)/$C$16,0)/2+F15</f>
        <v>754</v>
      </c>
    </row>
    <row r="19" spans="1:31" ht="13.5" thickTop="1" x14ac:dyDescent="0.2">
      <c r="E19" s="19" t="s">
        <v>57</v>
      </c>
      <c r="F19" s="23">
        <f ca="1">+$C$15+$C$16*F18-15018.5-$C$5/24</f>
        <v>44940.005463713816</v>
      </c>
    </row>
    <row r="20" spans="1:3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87</v>
      </c>
      <c r="I20" s="7" t="s">
        <v>90</v>
      </c>
      <c r="J20" s="7" t="s">
        <v>84</v>
      </c>
      <c r="K20" s="7" t="s">
        <v>82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R20" s="40"/>
    </row>
    <row r="21" spans="1:31" x14ac:dyDescent="0.2">
      <c r="A21" s="70" t="s">
        <v>322</v>
      </c>
      <c r="B21" s="71" t="s">
        <v>50</v>
      </c>
      <c r="C21" s="70">
        <v>46644.502999999997</v>
      </c>
      <c r="D21" s="70" t="s">
        <v>90</v>
      </c>
      <c r="E21">
        <f>+(C21-C$7)/C$8</f>
        <v>-637.50479203534894</v>
      </c>
      <c r="F21">
        <f>ROUND(2*E21,0)/2</f>
        <v>-637.5</v>
      </c>
      <c r="G21">
        <f>+C21-(C$7+F21*C$8)</f>
        <v>-1.9800000009126961E-3</v>
      </c>
      <c r="J21">
        <f>+G21</f>
        <v>-1.9800000009126961E-3</v>
      </c>
      <c r="O21">
        <f ca="1">+C$11+C$12*F21</f>
        <v>5.0012181968711721E-3</v>
      </c>
      <c r="Q21" s="2">
        <f>+C21-15018.5</f>
        <v>31626.002999999997</v>
      </c>
    </row>
    <row r="22" spans="1:31" x14ac:dyDescent="0.2">
      <c r="A22" s="70" t="s">
        <v>322</v>
      </c>
      <c r="B22" s="71" t="s">
        <v>50</v>
      </c>
      <c r="C22" s="70">
        <v>46649.462</v>
      </c>
      <c r="D22" s="70" t="s">
        <v>90</v>
      </c>
      <c r="E22">
        <f>+(C22-C$7)/C$8</f>
        <v>-625.50292168942553</v>
      </c>
      <c r="F22">
        <f>ROUND(2*E22,0)/2</f>
        <v>-625.5</v>
      </c>
      <c r="G22">
        <f>+C22-(C$7+F22*C$8)</f>
        <v>-1.207199995405972E-3</v>
      </c>
      <c r="J22">
        <f>+G22</f>
        <v>-1.207199995405972E-3</v>
      </c>
      <c r="O22">
        <f ca="1">+C$11+C$12*F22</f>
        <v>4.8994209417668353E-3</v>
      </c>
      <c r="Q22" s="2">
        <f>+C22-15018.5</f>
        <v>31630.962</v>
      </c>
    </row>
    <row r="23" spans="1:31" x14ac:dyDescent="0.2">
      <c r="A23" t="s">
        <v>44</v>
      </c>
      <c r="B23" s="3"/>
      <c r="C23" s="26">
        <v>46907.910799999998</v>
      </c>
      <c r="D23" s="26" t="s">
        <v>14</v>
      </c>
      <c r="E23">
        <f>+(C23-C$7)/C$8</f>
        <v>0</v>
      </c>
      <c r="F23">
        <f>ROUND(2*E23,0)/2</f>
        <v>0</v>
      </c>
      <c r="G23">
        <f>+C23-(C$7+F23*C$8)</f>
        <v>0</v>
      </c>
      <c r="J23">
        <f>+G23</f>
        <v>0</v>
      </c>
      <c r="Q23" s="2">
        <f>+C23-15018.5</f>
        <v>31889.410799999998</v>
      </c>
    </row>
    <row r="24" spans="1:31" x14ac:dyDescent="0.2">
      <c r="A24" t="s">
        <v>29</v>
      </c>
      <c r="B24" s="3"/>
      <c r="C24" s="26">
        <v>46981.464</v>
      </c>
      <c r="D24" s="26"/>
      <c r="E24">
        <f>+(C24-C$7)/C$8</f>
        <v>178.01491629912104</v>
      </c>
      <c r="F24">
        <f>ROUND(2*E24,0)/2</f>
        <v>178</v>
      </c>
      <c r="G24">
        <f>+C24-(C$7+F24*C$8)</f>
        <v>6.1631999997189268E-3</v>
      </c>
      <c r="I24">
        <f>+G24</f>
        <v>6.1631999997189268E-3</v>
      </c>
      <c r="Q24" s="2">
        <f>+C24-15018.5</f>
        <v>31962.964</v>
      </c>
      <c r="AA24">
        <v>10</v>
      </c>
      <c r="AC24" t="s">
        <v>28</v>
      </c>
      <c r="AE24" t="s">
        <v>30</v>
      </c>
    </row>
    <row r="25" spans="1:31" x14ac:dyDescent="0.2">
      <c r="A25" t="s">
        <v>29</v>
      </c>
      <c r="B25" s="3"/>
      <c r="C25" s="26">
        <v>46991.37</v>
      </c>
      <c r="D25" s="26"/>
      <c r="E25">
        <f>+(C25-C$7)/C$8</f>
        <v>201.98961435249629</v>
      </c>
      <c r="F25">
        <f>ROUND(2*E25,0)/2</f>
        <v>202</v>
      </c>
      <c r="G25">
        <f>+C25-(C$7+F25*C$8)</f>
        <v>-4.2911999917123467E-3</v>
      </c>
      <c r="I25">
        <f>+G25</f>
        <v>-4.2911999917123467E-3</v>
      </c>
      <c r="Q25" s="2">
        <f>+C25-15018.5</f>
        <v>31972.870000000003</v>
      </c>
      <c r="AA25">
        <v>13</v>
      </c>
      <c r="AC25" t="s">
        <v>28</v>
      </c>
      <c r="AE25" t="s">
        <v>30</v>
      </c>
    </row>
    <row r="26" spans="1:31" x14ac:dyDescent="0.2">
      <c r="A26" t="s">
        <v>31</v>
      </c>
      <c r="B26" s="3"/>
      <c r="C26" s="26">
        <v>46992.408000000003</v>
      </c>
      <c r="D26" s="26"/>
      <c r="E26">
        <f>+(C26-C$7)/C$8</f>
        <v>204.50180257977348</v>
      </c>
      <c r="F26">
        <f>ROUND(2*E26,0)/2</f>
        <v>204.5</v>
      </c>
      <c r="G26">
        <f>+C26-(C$7+F26*C$8)</f>
        <v>7.4480000330368057E-4</v>
      </c>
      <c r="I26">
        <f>+G26</f>
        <v>7.4480000330368057E-4</v>
      </c>
      <c r="Q26" s="2">
        <f>+C26-15018.5</f>
        <v>31973.908000000003</v>
      </c>
      <c r="AA26">
        <v>14</v>
      </c>
      <c r="AC26" t="s">
        <v>28</v>
      </c>
      <c r="AE26" t="s">
        <v>30</v>
      </c>
    </row>
    <row r="27" spans="1:31" x14ac:dyDescent="0.2">
      <c r="A27" t="s">
        <v>29</v>
      </c>
      <c r="B27" s="3"/>
      <c r="C27" s="26">
        <v>46994.472999999998</v>
      </c>
      <c r="D27" s="26"/>
      <c r="E27">
        <f>+(C27-C$7)/C$8</f>
        <v>209.49955661572017</v>
      </c>
      <c r="F27">
        <f>ROUND(2*E27,0)/2</f>
        <v>209.5</v>
      </c>
      <c r="G27">
        <f>+C27-(C$7+F27*C$8)</f>
        <v>-1.8319999799132347E-4</v>
      </c>
      <c r="I27">
        <f>+G27</f>
        <v>-1.8319999799132347E-4</v>
      </c>
      <c r="Q27" s="2">
        <f>+C27-15018.5</f>
        <v>31975.972999999998</v>
      </c>
      <c r="AA27">
        <v>13</v>
      </c>
      <c r="AC27" t="s">
        <v>28</v>
      </c>
      <c r="AE27" t="s">
        <v>30</v>
      </c>
    </row>
    <row r="28" spans="1:31" x14ac:dyDescent="0.2">
      <c r="A28" t="s">
        <v>29</v>
      </c>
      <c r="B28" s="12" t="s">
        <v>43</v>
      </c>
      <c r="C28" s="26">
        <v>46996.332000000002</v>
      </c>
      <c r="D28" s="26"/>
      <c r="E28">
        <f>+(C28-C$7)/C$8</f>
        <v>213.99874535802874</v>
      </c>
      <c r="F28">
        <f>ROUND(2*E28,0)/2</f>
        <v>214</v>
      </c>
      <c r="G28">
        <f>+C28-(C$7+F28*C$8)</f>
        <v>-5.1839999650837854E-4</v>
      </c>
      <c r="I28">
        <f>+G28</f>
        <v>-5.1839999650837854E-4</v>
      </c>
      <c r="Q28" s="2">
        <f>+C28-15018.5</f>
        <v>31977.832000000002</v>
      </c>
      <c r="AA28">
        <v>10</v>
      </c>
      <c r="AC28" t="s">
        <v>28</v>
      </c>
      <c r="AE28" t="s">
        <v>30</v>
      </c>
    </row>
    <row r="29" spans="1:31" x14ac:dyDescent="0.2">
      <c r="A29" t="s">
        <v>33</v>
      </c>
      <c r="B29" s="3"/>
      <c r="C29" s="26">
        <v>47002.468000000001</v>
      </c>
      <c r="D29" s="26"/>
      <c r="E29">
        <f>+(C29-C$7)/C$8</f>
        <v>228.84921449344537</v>
      </c>
      <c r="F29">
        <f>ROUND(2*E29,0)/2</f>
        <v>229</v>
      </c>
      <c r="G29">
        <f>+C29-(C$7+F29*C$8)</f>
        <v>-6.2302399994223379E-2</v>
      </c>
      <c r="I29">
        <f>+G29</f>
        <v>-6.2302399994223379E-2</v>
      </c>
      <c r="Q29" s="2">
        <f>+C29-15018.5</f>
        <v>31983.968000000001</v>
      </c>
      <c r="AA29">
        <v>11</v>
      </c>
      <c r="AC29" t="s">
        <v>32</v>
      </c>
      <c r="AE29" t="s">
        <v>30</v>
      </c>
    </row>
    <row r="30" spans="1:31" x14ac:dyDescent="0.2">
      <c r="A30" t="s">
        <v>29</v>
      </c>
      <c r="B30" s="3"/>
      <c r="C30" s="26">
        <v>47002.514000000003</v>
      </c>
      <c r="D30" s="26"/>
      <c r="E30">
        <f>+(C30-C$7)/C$8</f>
        <v>228.96054460756866</v>
      </c>
      <c r="F30">
        <f>ROUND(2*E30,0)/2</f>
        <v>229</v>
      </c>
      <c r="G30">
        <f>+C30-(C$7+F30*C$8)</f>
        <v>-1.6302399992127903E-2</v>
      </c>
      <c r="I30">
        <f>+G30</f>
        <v>-1.6302399992127903E-2</v>
      </c>
      <c r="Q30" s="2">
        <f>+C30-15018.5</f>
        <v>31984.014000000003</v>
      </c>
      <c r="AA30">
        <v>14</v>
      </c>
      <c r="AC30" t="s">
        <v>28</v>
      </c>
      <c r="AE30" t="s">
        <v>30</v>
      </c>
    </row>
    <row r="31" spans="1:31" x14ac:dyDescent="0.2">
      <c r="A31" t="s">
        <v>31</v>
      </c>
      <c r="B31" s="3"/>
      <c r="C31" s="26">
        <v>47011.415000000001</v>
      </c>
      <c r="D31" s="26"/>
      <c r="E31">
        <f>+(C31-C$7)/C$8</f>
        <v>250.50292168943702</v>
      </c>
      <c r="F31">
        <f>ROUND(2*E31,0)/2</f>
        <v>250.5</v>
      </c>
      <c r="G31">
        <f>+C31-(C$7+F31*C$8)</f>
        <v>1.2072000026819296E-3</v>
      </c>
      <c r="I31">
        <f>+G31</f>
        <v>1.2072000026819296E-3</v>
      </c>
      <c r="Q31" s="2">
        <f>+C31-15018.5</f>
        <v>31992.915000000001</v>
      </c>
      <c r="AA31">
        <v>18</v>
      </c>
      <c r="AC31" t="s">
        <v>28</v>
      </c>
      <c r="AE31" t="s">
        <v>30</v>
      </c>
    </row>
    <row r="32" spans="1:31" x14ac:dyDescent="0.2">
      <c r="A32" t="s">
        <v>31</v>
      </c>
      <c r="B32" s="3"/>
      <c r="C32" s="26">
        <v>47012.442000000003</v>
      </c>
      <c r="D32" s="26"/>
      <c r="E32">
        <f>+(C32-C$7)/C$8</f>
        <v>252.9884874981241</v>
      </c>
      <c r="F32">
        <f>ROUND(2*E32,0)/2</f>
        <v>253</v>
      </c>
      <c r="G32">
        <f>+C32-(C$7+F32*C$8)</f>
        <v>-4.7567999936291017E-3</v>
      </c>
      <c r="I32">
        <f>+G32</f>
        <v>-4.7567999936291017E-3</v>
      </c>
      <c r="Q32" s="2">
        <f>+C32-15018.5</f>
        <v>31993.942000000003</v>
      </c>
      <c r="AA32">
        <v>17</v>
      </c>
      <c r="AC32" t="s">
        <v>28</v>
      </c>
      <c r="AE32" t="s">
        <v>30</v>
      </c>
    </row>
    <row r="33" spans="1:31" x14ac:dyDescent="0.2">
      <c r="A33" t="s">
        <v>31</v>
      </c>
      <c r="B33" s="3"/>
      <c r="C33" s="26">
        <v>47024.423999999999</v>
      </c>
      <c r="D33" s="26"/>
      <c r="E33">
        <f>+(C33-C$7)/C$8</f>
        <v>281.98756200603611</v>
      </c>
      <c r="F33">
        <f>ROUND(2*E33,0)/2</f>
        <v>282</v>
      </c>
      <c r="G33">
        <f>+C33-(C$7+F33*C$8)</f>
        <v>-5.1392000023042783E-3</v>
      </c>
      <c r="I33">
        <f>+G33</f>
        <v>-5.1392000023042783E-3</v>
      </c>
      <c r="Q33" s="2">
        <f>+C33-15018.5</f>
        <v>32005.923999999999</v>
      </c>
      <c r="AA33">
        <v>16</v>
      </c>
      <c r="AC33" t="s">
        <v>28</v>
      </c>
      <c r="AE33" t="s">
        <v>30</v>
      </c>
    </row>
    <row r="34" spans="1:31" x14ac:dyDescent="0.2">
      <c r="A34" t="s">
        <v>31</v>
      </c>
      <c r="B34" s="3"/>
      <c r="C34" s="26">
        <v>47035.383000000002</v>
      </c>
      <c r="D34" s="26"/>
      <c r="E34">
        <f>+(C34-C$7)/C$8</f>
        <v>308.5107515847692</v>
      </c>
      <c r="F34">
        <f>ROUND(2*E34,0)/2</f>
        <v>308.5</v>
      </c>
      <c r="G34">
        <f>+C34-(C$7+F34*C$8)</f>
        <v>4.4424000006983988E-3</v>
      </c>
      <c r="I34">
        <f>+G34</f>
        <v>4.4424000006983988E-3</v>
      </c>
      <c r="Q34" s="2">
        <f>+C34-15018.5</f>
        <v>32016.883000000002</v>
      </c>
      <c r="AA34">
        <v>17</v>
      </c>
      <c r="AC34" t="s">
        <v>28</v>
      </c>
      <c r="AE34" t="s">
        <v>30</v>
      </c>
    </row>
    <row r="35" spans="1:31" x14ac:dyDescent="0.2">
      <c r="A35" t="s">
        <v>31</v>
      </c>
      <c r="B35" s="3"/>
      <c r="C35" s="26">
        <v>47078.356299999999</v>
      </c>
      <c r="D35" s="26"/>
      <c r="E35">
        <f>+(C35-C$7)/C$8</f>
        <v>412.51558621598053</v>
      </c>
      <c r="F35">
        <f>ROUND(2*E35,0)/2</f>
        <v>412.5</v>
      </c>
      <c r="G35">
        <f>+C35-(C$7+F35*C$8)</f>
        <v>6.4400000046589412E-3</v>
      </c>
      <c r="I35">
        <f>+G35</f>
        <v>6.4400000046589412E-3</v>
      </c>
      <c r="Q35" s="2">
        <f>+C35-15018.5</f>
        <v>32059.856299999999</v>
      </c>
      <c r="AA35">
        <v>4</v>
      </c>
      <c r="AC35" t="s">
        <v>34</v>
      </c>
      <c r="AE35" t="s">
        <v>30</v>
      </c>
    </row>
    <row r="36" spans="1:31" x14ac:dyDescent="0.2">
      <c r="A36" t="s">
        <v>36</v>
      </c>
      <c r="B36" s="3" t="s">
        <v>43</v>
      </c>
      <c r="C36" s="26">
        <v>47361.377999999997</v>
      </c>
      <c r="D36" s="26">
        <v>2E-3</v>
      </c>
      <c r="E36">
        <f>+(C36-C$7)/C$8</f>
        <v>1097.4903288013888</v>
      </c>
      <c r="F36">
        <f>ROUND(2*E36,0)/2</f>
        <v>1097.5</v>
      </c>
      <c r="G36">
        <f>+C36-(C$7+F36*C$8)</f>
        <v>-3.9959999994607642E-3</v>
      </c>
      <c r="I36">
        <f>+G36</f>
        <v>-3.9959999994607642E-3</v>
      </c>
      <c r="Q36" s="2">
        <f>+C36-15018.5</f>
        <v>32342.877999999997</v>
      </c>
      <c r="AA36">
        <v>17</v>
      </c>
      <c r="AC36" t="s">
        <v>35</v>
      </c>
      <c r="AE36" t="s">
        <v>30</v>
      </c>
    </row>
    <row r="37" spans="1:31" x14ac:dyDescent="0.2">
      <c r="A37" t="s">
        <v>36</v>
      </c>
      <c r="B37" s="3"/>
      <c r="C37" s="26">
        <v>47362.385999999999</v>
      </c>
      <c r="D37" s="26">
        <v>4.0000000000000001E-3</v>
      </c>
      <c r="E37">
        <f>+(C37-C$7)/C$8</f>
        <v>1099.9299104325048</v>
      </c>
      <c r="F37">
        <f>ROUND(2*E37,0)/2</f>
        <v>1100</v>
      </c>
      <c r="G37">
        <f>+C37-(C$7+F37*C$8)</f>
        <v>-2.8959999996004626E-2</v>
      </c>
      <c r="I37">
        <f>+G37</f>
        <v>-2.8959999996004626E-2</v>
      </c>
      <c r="Q37" s="2">
        <f>+C37-15018.5</f>
        <v>32343.885999999999</v>
      </c>
      <c r="AA37">
        <v>19</v>
      </c>
      <c r="AC37" t="s">
        <v>35</v>
      </c>
      <c r="AE37" t="s">
        <v>30</v>
      </c>
    </row>
    <row r="38" spans="1:31" x14ac:dyDescent="0.2">
      <c r="A38" t="s">
        <v>36</v>
      </c>
      <c r="B38" s="3" t="s">
        <v>43</v>
      </c>
      <c r="C38" s="26">
        <v>47363.451999999997</v>
      </c>
      <c r="D38" s="26">
        <v>5.0000000000000001E-3</v>
      </c>
      <c r="E38">
        <f>+(C38-C$7)/C$8</f>
        <v>1102.5098648161979</v>
      </c>
      <c r="F38">
        <f>ROUND(2*E38,0)/2</f>
        <v>1102.5</v>
      </c>
      <c r="G38">
        <f>+C38-(C$7+F38*C$8)</f>
        <v>4.0759999974397942E-3</v>
      </c>
      <c r="I38">
        <f>+G38</f>
        <v>4.0759999974397942E-3</v>
      </c>
      <c r="Q38" s="2">
        <f>+C38-15018.5</f>
        <v>32344.951999999997</v>
      </c>
      <c r="AA38">
        <v>22</v>
      </c>
      <c r="AC38" t="s">
        <v>35</v>
      </c>
      <c r="AE38" t="s">
        <v>30</v>
      </c>
    </row>
    <row r="39" spans="1:31" x14ac:dyDescent="0.2">
      <c r="A39" t="s">
        <v>38</v>
      </c>
      <c r="B39" s="3"/>
      <c r="C39" s="26">
        <v>48749.462</v>
      </c>
      <c r="D39" s="26"/>
      <c r="E39">
        <f>+(C39-C$7)/C$8</f>
        <v>4456.9588097939568</v>
      </c>
      <c r="F39">
        <f>ROUND(2*E39,0)/2</f>
        <v>4457</v>
      </c>
      <c r="G39">
        <f>+C39-(C$7+F39*C$8)</f>
        <v>-1.7019200000504497E-2</v>
      </c>
      <c r="I39">
        <f>+G39</f>
        <v>-1.7019200000504497E-2</v>
      </c>
      <c r="O39">
        <f ca="1">+C$11+C$12*F39</f>
        <v>-3.8215958147215692E-2</v>
      </c>
      <c r="Q39" s="2">
        <f>+C39-15018.5</f>
        <v>33730.962</v>
      </c>
      <c r="AA39">
        <v>16</v>
      </c>
      <c r="AC39" t="s">
        <v>37</v>
      </c>
      <c r="AE39" t="s">
        <v>30</v>
      </c>
    </row>
    <row r="40" spans="1:31" x14ac:dyDescent="0.2">
      <c r="A40" t="s">
        <v>39</v>
      </c>
      <c r="B40" s="3" t="s">
        <v>43</v>
      </c>
      <c r="C40" s="26">
        <v>49198.383999999998</v>
      </c>
      <c r="D40" s="26">
        <v>2.5000000000000001E-3</v>
      </c>
      <c r="E40">
        <f>+(C40-C$7)/C$8</f>
        <v>5543.4487552325163</v>
      </c>
      <c r="F40">
        <f>ROUND(2*E40,0)/2</f>
        <v>5543.5</v>
      </c>
      <c r="G40">
        <f>+C40-(C$7+F40*C$8)</f>
        <v>-2.1173599998292048E-2</v>
      </c>
      <c r="I40">
        <f>+G40</f>
        <v>-2.1173599998292048E-2</v>
      </c>
      <c r="O40">
        <f ca="1">+C$11+C$12*F40</f>
        <v>-4.7432851286454164E-2</v>
      </c>
      <c r="Q40" s="2">
        <f>+C40-15018.5</f>
        <v>34179.883999999998</v>
      </c>
      <c r="AA40">
        <v>14</v>
      </c>
      <c r="AC40" t="s">
        <v>34</v>
      </c>
      <c r="AE40" t="s">
        <v>30</v>
      </c>
    </row>
    <row r="41" spans="1:31" x14ac:dyDescent="0.2">
      <c r="A41" s="70" t="s">
        <v>131</v>
      </c>
      <c r="B41" s="71" t="s">
        <v>50</v>
      </c>
      <c r="C41" s="70">
        <v>49219.474999999999</v>
      </c>
      <c r="D41" s="70" t="s">
        <v>90</v>
      </c>
      <c r="E41">
        <f>+(C41-C$7)/C$8</f>
        <v>5594.4936125557151</v>
      </c>
      <c r="F41">
        <f>ROUND(2*E41,0)/2</f>
        <v>5594.5</v>
      </c>
      <c r="G41">
        <f>+C41-(C$7+F41*C$8)</f>
        <v>-2.6391999999759719E-3</v>
      </c>
      <c r="I41">
        <f>+G41</f>
        <v>-2.6391999999759719E-3</v>
      </c>
      <c r="O41">
        <f ca="1">+C$11+C$12*F41</f>
        <v>-4.7865489620647593E-2</v>
      </c>
      <c r="Q41" s="2">
        <f>+C41-15018.5</f>
        <v>34200.974999999999</v>
      </c>
    </row>
    <row r="42" spans="1:31" x14ac:dyDescent="0.2">
      <c r="A42" t="s">
        <v>40</v>
      </c>
      <c r="B42" s="3" t="s">
        <v>43</v>
      </c>
      <c r="C42" s="26">
        <v>49219.478000000003</v>
      </c>
      <c r="D42" s="26"/>
      <c r="E42">
        <f>+(C42-C$7)/C$8</f>
        <v>5594.5008732153419</v>
      </c>
      <c r="F42">
        <f>ROUND(2*E42,0)/2</f>
        <v>5594.5</v>
      </c>
      <c r="G42">
        <f>+C42-(C$7+F42*C$8)</f>
        <v>3.6080000427318737E-4</v>
      </c>
      <c r="I42">
        <f>+G42</f>
        <v>3.6080000427318737E-4</v>
      </c>
      <c r="O42">
        <f ca="1">+C$11+C$12*F42</f>
        <v>-4.7865489620647593E-2</v>
      </c>
      <c r="Q42" s="2">
        <f>+C42-15018.5</f>
        <v>34200.978000000003</v>
      </c>
      <c r="AA42">
        <v>13</v>
      </c>
      <c r="AC42" t="s">
        <v>35</v>
      </c>
      <c r="AE42" t="s">
        <v>30</v>
      </c>
    </row>
    <row r="43" spans="1:31" x14ac:dyDescent="0.2">
      <c r="A43" t="s">
        <v>36</v>
      </c>
      <c r="B43" s="3"/>
      <c r="C43" s="26">
        <v>49568.404999999999</v>
      </c>
      <c r="D43" s="26">
        <v>0.01</v>
      </c>
      <c r="E43">
        <f>+(C43-C$7)/C$8</f>
        <v>6438.9809325397619</v>
      </c>
      <c r="F43">
        <f>ROUND(2*E43,0)/2</f>
        <v>6439</v>
      </c>
      <c r="G43">
        <f>+C43-(C$7+F43*C$8)</f>
        <v>-7.8783999997540377E-3</v>
      </c>
      <c r="I43">
        <f>+G43</f>
        <v>-7.8783999997540377E-3</v>
      </c>
      <c r="O43">
        <f ca="1">+C$11+C$12*F43</f>
        <v>-5.502947144861528E-2</v>
      </c>
      <c r="Q43" s="2">
        <f>+C43-15018.5</f>
        <v>34549.904999999999</v>
      </c>
      <c r="AA43">
        <v>16</v>
      </c>
      <c r="AC43" t="s">
        <v>35</v>
      </c>
      <c r="AE43" t="s">
        <v>30</v>
      </c>
    </row>
    <row r="44" spans="1:31" x14ac:dyDescent="0.2">
      <c r="A44" t="s">
        <v>36</v>
      </c>
      <c r="B44" s="3" t="s">
        <v>43</v>
      </c>
      <c r="C44" s="26">
        <v>49569.417000000001</v>
      </c>
      <c r="D44" s="26">
        <v>8.0000000000000002E-3</v>
      </c>
      <c r="E44">
        <f>+(C44-C$7)/C$8</f>
        <v>6441.4301950503686</v>
      </c>
      <c r="F44">
        <f>ROUND(2*E44,0)/2</f>
        <v>6441.5</v>
      </c>
      <c r="G44">
        <f>+C44-(C$7+F44*C$8)</f>
        <v>-2.8842399995482992E-2</v>
      </c>
      <c r="I44">
        <f>+G44</f>
        <v>-2.8842399995482992E-2</v>
      </c>
      <c r="O44">
        <f ca="1">+C$11+C$12*F44</f>
        <v>-5.5050679210095349E-2</v>
      </c>
      <c r="Q44" s="2">
        <f>+C44-15018.5</f>
        <v>34550.917000000001</v>
      </c>
      <c r="AA44">
        <v>17</v>
      </c>
      <c r="AC44" t="s">
        <v>35</v>
      </c>
      <c r="AE44" t="s">
        <v>30</v>
      </c>
    </row>
    <row r="45" spans="1:31" x14ac:dyDescent="0.2">
      <c r="A45" t="s">
        <v>42</v>
      </c>
      <c r="B45" s="3"/>
      <c r="C45" s="26">
        <v>49877.438999999998</v>
      </c>
      <c r="D45" s="26">
        <v>2E-3</v>
      </c>
      <c r="E45">
        <f>+(C45-C$7)/C$8</f>
        <v>7186.9111605051112</v>
      </c>
      <c r="F45">
        <f>ROUND(2*E45,0)/2</f>
        <v>7187</v>
      </c>
      <c r="G45">
        <f>+C45-(C$7+F45*C$8)</f>
        <v>-3.6707200000819284E-2</v>
      </c>
      <c r="I45">
        <f>+G45</f>
        <v>-3.6707200000819284E-2</v>
      </c>
      <c r="O45">
        <f ca="1">+C$11+C$12*F45</f>
        <v>-6.1374833683452257E-2</v>
      </c>
      <c r="Q45" s="2">
        <f>+C45-15018.5</f>
        <v>34858.938999999998</v>
      </c>
      <c r="AA45">
        <v>7</v>
      </c>
      <c r="AC45" t="s">
        <v>41</v>
      </c>
      <c r="AE45" t="s">
        <v>30</v>
      </c>
    </row>
    <row r="46" spans="1:31" x14ac:dyDescent="0.2">
      <c r="A46" t="s">
        <v>42</v>
      </c>
      <c r="B46" s="3"/>
      <c r="C46" s="26">
        <v>49896.449000000001</v>
      </c>
      <c r="D46" s="26">
        <v>8.9999999999999993E-3</v>
      </c>
      <c r="E46">
        <f>+(C46-C$7)/C$8</f>
        <v>7232.9195402744017</v>
      </c>
      <c r="F46">
        <f>ROUND(2*E46,0)/2</f>
        <v>7233</v>
      </c>
      <c r="G46">
        <f>+C46-(C$7+F46*C$8)</f>
        <v>-3.3244799997191876E-2</v>
      </c>
      <c r="I46">
        <f>+G46</f>
        <v>-3.3244799997191876E-2</v>
      </c>
      <c r="O46">
        <f ca="1">+C$11+C$12*F46</f>
        <v>-6.1765056494685541E-2</v>
      </c>
      <c r="Q46" s="2">
        <f>+C46-15018.5</f>
        <v>34877.949000000001</v>
      </c>
      <c r="AA46">
        <v>12</v>
      </c>
      <c r="AC46" t="s">
        <v>41</v>
      </c>
      <c r="AE46" t="s">
        <v>30</v>
      </c>
    </row>
    <row r="47" spans="1:31" x14ac:dyDescent="0.2">
      <c r="A47" s="33" t="s">
        <v>42</v>
      </c>
      <c r="B47" s="34" t="s">
        <v>43</v>
      </c>
      <c r="C47" s="35">
        <v>49897.478000000003</v>
      </c>
      <c r="D47" s="35">
        <v>4.0000000000000001E-3</v>
      </c>
      <c r="E47">
        <f>+(C47-C$7)/C$8</f>
        <v>7235.4099465228337</v>
      </c>
      <c r="F47">
        <f>ROUND(2*E47,0)/2</f>
        <v>7235.5</v>
      </c>
      <c r="G47">
        <f>+C47-(C$7+F47*C$8)</f>
        <v>-3.7208799993095454E-2</v>
      </c>
      <c r="I47">
        <f>+G47</f>
        <v>-3.7208799993095454E-2</v>
      </c>
      <c r="O47">
        <f ca="1">+C$11+C$12*F47</f>
        <v>-6.1786264256165617E-2</v>
      </c>
      <c r="Q47" s="2">
        <f>+C47-15018.5</f>
        <v>34878.978000000003</v>
      </c>
      <c r="AA47">
        <v>12</v>
      </c>
      <c r="AC47" t="s">
        <v>41</v>
      </c>
      <c r="AE47" t="s">
        <v>30</v>
      </c>
    </row>
    <row r="48" spans="1:31" x14ac:dyDescent="0.2">
      <c r="A48" s="35" t="s">
        <v>60</v>
      </c>
      <c r="B48" s="34" t="s">
        <v>43</v>
      </c>
      <c r="C48" s="35">
        <v>51275.834499999997</v>
      </c>
      <c r="D48" s="35">
        <v>1.6000000000000001E-3</v>
      </c>
      <c r="E48">
        <f>+(C48-C$7)/C$8</f>
        <v>10571.335738709189</v>
      </c>
      <c r="F48">
        <f>ROUND(2*E48,0)/2</f>
        <v>10571.5</v>
      </c>
      <c r="G48">
        <f>+C48-(C$7+F48*C$8)</f>
        <v>-6.7870400001993403E-2</v>
      </c>
      <c r="K48">
        <f>+G48</f>
        <v>-6.7870400001993403E-2</v>
      </c>
      <c r="O48">
        <f ca="1">+C$11+C$12*F48</f>
        <v>-9.0085901175171165E-2</v>
      </c>
      <c r="Q48" s="2">
        <f>+C48-15018.5</f>
        <v>36257.334499999997</v>
      </c>
    </row>
    <row r="49" spans="1:21" x14ac:dyDescent="0.2">
      <c r="A49" s="27" t="s">
        <v>60</v>
      </c>
      <c r="B49" s="42" t="s">
        <v>50</v>
      </c>
      <c r="C49" s="27">
        <v>51288.846599999997</v>
      </c>
      <c r="D49" s="27">
        <v>6.9999999999999999E-4</v>
      </c>
      <c r="E49">
        <f>+(C49-C$7)/C$8</f>
        <v>10602.827881707395</v>
      </c>
      <c r="F49">
        <f>ROUND(2*E49,0)/2</f>
        <v>10603</v>
      </c>
      <c r="G49">
        <f>+C49-(C$7+F49*C$8)</f>
        <v>-7.1116799997980706E-2</v>
      </c>
      <c r="K49">
        <f>+G49</f>
        <v>-7.1116799997980706E-2</v>
      </c>
      <c r="O49">
        <f ca="1">+C$11+C$12*F49</f>
        <v>-9.0353118969820054E-2</v>
      </c>
      <c r="Q49" s="2">
        <f>+C49-15018.5</f>
        <v>36270.346599999997</v>
      </c>
    </row>
    <row r="50" spans="1:21" x14ac:dyDescent="0.2">
      <c r="A50" s="43" t="s">
        <v>49</v>
      </c>
      <c r="B50" s="44" t="s">
        <v>50</v>
      </c>
      <c r="C50" s="45">
        <v>53638.572899999999</v>
      </c>
      <c r="D50" s="45">
        <v>1E-4</v>
      </c>
      <c r="E50">
        <f>+(C50-C$7)/C$8</f>
        <v>16289.682167045516</v>
      </c>
      <c r="F50" s="13">
        <f>ROUND(2*E50,0)/2+0.5</f>
        <v>16290</v>
      </c>
      <c r="G50">
        <f>+C50-(C$7+F50*C$8)</f>
        <v>-0.13132400000176858</v>
      </c>
      <c r="K50">
        <f>+G50</f>
        <v>-0.13132400000176858</v>
      </c>
      <c r="O50">
        <f ca="1">+C$11+C$12*F50</f>
        <v>-0.13859653478468353</v>
      </c>
      <c r="Q50" s="2">
        <f>+C50-15018.5</f>
        <v>38620.072899999999</v>
      </c>
    </row>
    <row r="51" spans="1:21" x14ac:dyDescent="0.2">
      <c r="A51" s="46" t="s">
        <v>51</v>
      </c>
      <c r="B51" s="34"/>
      <c r="C51" s="35">
        <v>53806.941599999998</v>
      </c>
      <c r="D51" s="35">
        <v>2.0000000000000001E-4</v>
      </c>
      <c r="E51">
        <f>+(C51-C$7)/C$8</f>
        <v>16697.171440631038</v>
      </c>
      <c r="F51" s="13">
        <f>ROUND(2*E51,0)/2+0.5</f>
        <v>16697.5</v>
      </c>
      <c r="G51">
        <f>+C51-(C$7+F51*C$8)</f>
        <v>-0.13575599999603583</v>
      </c>
      <c r="K51">
        <f>+G51</f>
        <v>-0.13575599999603583</v>
      </c>
      <c r="O51">
        <f ca="1">+C$11+C$12*F51</f>
        <v>-0.14205339990593496</v>
      </c>
      <c r="Q51" s="2">
        <f>+C51-15018.5</f>
        <v>38788.441599999998</v>
      </c>
    </row>
    <row r="52" spans="1:21" x14ac:dyDescent="0.2">
      <c r="A52" s="27" t="s">
        <v>58</v>
      </c>
      <c r="B52" s="47" t="s">
        <v>50</v>
      </c>
      <c r="C52" s="48">
        <v>53924.4905</v>
      </c>
      <c r="D52" s="48">
        <v>2.9999999999999997E-4</v>
      </c>
      <c r="E52">
        <f>+(C52-C$7)/C$8</f>
        <v>16981.665624358648</v>
      </c>
      <c r="F52" s="13">
        <f>ROUND(2*E52,0)/2+0.5</f>
        <v>16982</v>
      </c>
      <c r="G52">
        <f>+C52-(C$7+F52*C$8)</f>
        <v>-0.13815919999615289</v>
      </c>
      <c r="K52">
        <f>+G52</f>
        <v>-0.13815919999615289</v>
      </c>
      <c r="O52">
        <f ca="1">+C$11+C$12*F52</f>
        <v>-0.14446684316236694</v>
      </c>
      <c r="Q52" s="2">
        <f>+C52-15018.5</f>
        <v>38905.9905</v>
      </c>
    </row>
    <row r="53" spans="1:21" x14ac:dyDescent="0.2">
      <c r="A53" s="46" t="s">
        <v>64</v>
      </c>
      <c r="B53" s="33"/>
      <c r="C53" s="35">
        <v>54220.942999999999</v>
      </c>
      <c r="D53" s="35">
        <v>2.0000000000000001E-4</v>
      </c>
      <c r="E53">
        <f>+(C53-C$7)/C$8</f>
        <v>17699.145856002731</v>
      </c>
      <c r="F53" s="13">
        <f>ROUND(2*E53,0)/2+0.5</f>
        <v>17699.5</v>
      </c>
      <c r="G53">
        <f>+C53-(C$7+F53*C$8)</f>
        <v>-0.14632719999644905</v>
      </c>
      <c r="K53">
        <f>+G53</f>
        <v>-0.14632719999644905</v>
      </c>
      <c r="O53">
        <f ca="1">+C$11+C$12*F53</f>
        <v>-0.15055347070714706</v>
      </c>
      <c r="Q53" s="2">
        <f>+C53-15018.5</f>
        <v>39202.442999999999</v>
      </c>
    </row>
    <row r="54" spans="1:21" x14ac:dyDescent="0.2">
      <c r="A54" s="33" t="s">
        <v>76</v>
      </c>
      <c r="B54" s="34" t="s">
        <v>43</v>
      </c>
      <c r="C54" s="35">
        <v>54299.445899999999</v>
      </c>
      <c r="D54" s="35"/>
      <c r="E54">
        <f>+(C54-C$7)/C$8</f>
        <v>17889.140134602952</v>
      </c>
      <c r="F54" s="13">
        <f>ROUND(2*E54,0)/2+0.5</f>
        <v>17889.5</v>
      </c>
      <c r="G54">
        <f>+C54-(C$7+F54*C$8)</f>
        <v>-0.14869119999639224</v>
      </c>
      <c r="K54">
        <f>+G54</f>
        <v>-0.14869119999639224</v>
      </c>
      <c r="O54">
        <f ca="1">+C$11+C$12*F54</f>
        <v>-0.15216526057963239</v>
      </c>
      <c r="Q54" s="2">
        <f>+C54-15018.5</f>
        <v>39280.945899999999</v>
      </c>
      <c r="U54" t="s">
        <v>77</v>
      </c>
    </row>
    <row r="55" spans="1:21" x14ac:dyDescent="0.2">
      <c r="A55" s="50" t="s">
        <v>78</v>
      </c>
      <c r="B55" s="38" t="s">
        <v>50</v>
      </c>
      <c r="C55" s="54">
        <v>54299.445899999999</v>
      </c>
      <c r="D55" s="37">
        <v>1E-4</v>
      </c>
      <c r="E55">
        <f>+(C55-C$7)/C$8</f>
        <v>17889.140134602952</v>
      </c>
      <c r="F55" s="13">
        <f>ROUND(2*E55,0)/2+0.5</f>
        <v>17889.5</v>
      </c>
      <c r="G55">
        <f>+C55-(C$7+F55*C$8)</f>
        <v>-0.14869119999639224</v>
      </c>
      <c r="J55">
        <f>+G55</f>
        <v>-0.14869119999639224</v>
      </c>
      <c r="O55">
        <f ca="1">+C$11+C$12*F55</f>
        <v>-0.15216526057963239</v>
      </c>
      <c r="Q55" s="2">
        <f>+C55-15018.5</f>
        <v>39280.945899999999</v>
      </c>
    </row>
    <row r="56" spans="1:21" x14ac:dyDescent="0.2">
      <c r="A56" s="50" t="s">
        <v>78</v>
      </c>
      <c r="B56" s="38" t="s">
        <v>50</v>
      </c>
      <c r="C56" s="54">
        <v>54300.4787</v>
      </c>
      <c r="D56" s="37">
        <v>1E-4</v>
      </c>
      <c r="E56">
        <f>+(C56-C$7)/C$8</f>
        <v>17891.639737686895</v>
      </c>
      <c r="F56" s="13">
        <f>ROUND(2*E56,0)/2+0.5</f>
        <v>17892</v>
      </c>
      <c r="G56">
        <f>+C56-(C$7+F56*C$8)</f>
        <v>-0.1488552000009804</v>
      </c>
      <c r="J56">
        <f>+G56</f>
        <v>-0.1488552000009804</v>
      </c>
      <c r="O56">
        <f ca="1">+C$11+C$12*F56</f>
        <v>-0.15218646834111246</v>
      </c>
      <c r="Q56" s="2">
        <f>+C56-15018.5</f>
        <v>39281.9787</v>
      </c>
    </row>
    <row r="57" spans="1:21" x14ac:dyDescent="0.2">
      <c r="A57" s="50" t="s">
        <v>78</v>
      </c>
      <c r="B57" s="38" t="s">
        <v>50</v>
      </c>
      <c r="C57" s="54">
        <v>54316.387000000002</v>
      </c>
      <c r="D57" s="37">
        <v>2E-3</v>
      </c>
      <c r="E57">
        <f>+(C57-C$7)/C$8</f>
        <v>17930.141321478786</v>
      </c>
      <c r="F57" s="13">
        <f>ROUND(2*E57,0)/2+0.5</f>
        <v>17930.5</v>
      </c>
      <c r="G57">
        <f>+C57-(C$7+F57*C$8)</f>
        <v>-0.14820079999481095</v>
      </c>
      <c r="J57">
        <f>+G57</f>
        <v>-0.14820079999481095</v>
      </c>
      <c r="O57">
        <f ca="1">+C$11+C$12*F57</f>
        <v>-0.15251306786790553</v>
      </c>
      <c r="Q57" s="2">
        <f>+C57-15018.5</f>
        <v>39297.887000000002</v>
      </c>
    </row>
    <row r="58" spans="1:21" x14ac:dyDescent="0.2">
      <c r="A58" s="41" t="s">
        <v>76</v>
      </c>
      <c r="B58" s="55" t="s">
        <v>43</v>
      </c>
      <c r="C58" s="54">
        <v>54316.3874</v>
      </c>
      <c r="D58" s="54"/>
      <c r="E58">
        <f>+(C58-C$7)/C$8</f>
        <v>17930.142289566727</v>
      </c>
      <c r="F58" s="13">
        <f>ROUND(2*E58,0)/2+0.5</f>
        <v>17930.5</v>
      </c>
      <c r="G58">
        <f>+C58-(C$7+F58*C$8)</f>
        <v>-0.14780079999763984</v>
      </c>
      <c r="K58">
        <f>+G58</f>
        <v>-0.14780079999763984</v>
      </c>
      <c r="O58">
        <f ca="1">+C$11+C$12*F58</f>
        <v>-0.15251306786790553</v>
      </c>
      <c r="Q58" s="2">
        <f>+C58-15018.5</f>
        <v>39297.8874</v>
      </c>
      <c r="U58" t="s">
        <v>77</v>
      </c>
    </row>
    <row r="59" spans="1:21" x14ac:dyDescent="0.2">
      <c r="A59" s="70" t="s">
        <v>193</v>
      </c>
      <c r="B59" s="71" t="s">
        <v>50</v>
      </c>
      <c r="C59" s="70">
        <v>54338.079899999997</v>
      </c>
      <c r="D59" s="70" t="s">
        <v>90</v>
      </c>
      <c r="E59">
        <f>+(C59-C$7)/C$8</f>
        <v>17982.642909143007</v>
      </c>
      <c r="F59" s="13">
        <f>ROUND(2*E59,0)/2+0.5</f>
        <v>17983</v>
      </c>
      <c r="G59">
        <f>+C59-(C$7+F59*C$8)</f>
        <v>-0.14754479999828618</v>
      </c>
      <c r="K59">
        <f>+G59</f>
        <v>-0.14754479999828618</v>
      </c>
      <c r="O59">
        <f ca="1">+C$11+C$12*F59</f>
        <v>-0.152958430858987</v>
      </c>
      <c r="Q59" s="2">
        <f>+C59-15018.5</f>
        <v>39319.579899999997</v>
      </c>
    </row>
    <row r="60" spans="1:21" x14ac:dyDescent="0.2">
      <c r="A60" s="41" t="s">
        <v>76</v>
      </c>
      <c r="B60" s="55" t="s">
        <v>50</v>
      </c>
      <c r="C60" s="54">
        <v>54343.449200000003</v>
      </c>
      <c r="D60" s="54"/>
      <c r="E60">
        <f>+(C60-C$7)/C$8</f>
        <v>17995.637795702478</v>
      </c>
      <c r="F60" s="13">
        <f>ROUND(2*E60,0)/2+0.5</f>
        <v>17996</v>
      </c>
      <c r="G60">
        <f>+C60-(C$7+F60*C$8)</f>
        <v>-0.14965759999176953</v>
      </c>
      <c r="K60">
        <f>+G60</f>
        <v>-0.14965759999176953</v>
      </c>
      <c r="O60">
        <f ca="1">+C$11+C$12*F60</f>
        <v>-0.15306871121868337</v>
      </c>
      <c r="Q60" s="2">
        <f>+C60-15018.5</f>
        <v>39324.949200000003</v>
      </c>
      <c r="U60" t="s">
        <v>77</v>
      </c>
    </row>
    <row r="61" spans="1:21" x14ac:dyDescent="0.2">
      <c r="A61" s="54" t="s">
        <v>61</v>
      </c>
      <c r="B61" s="55" t="s">
        <v>50</v>
      </c>
      <c r="C61" s="54">
        <v>54389.3122</v>
      </c>
      <c r="D61" s="54">
        <v>1E-4</v>
      </c>
      <c r="E61">
        <f>+(C61-C$7)/C$8</f>
        <v>18106.636339698194</v>
      </c>
      <c r="F61" s="13">
        <f>ROUND(2*E61,0)/2+0.5</f>
        <v>18107</v>
      </c>
      <c r="G61">
        <f>+C61-(C$7+F61*C$8)</f>
        <v>-0.1502591999960714</v>
      </c>
      <c r="J61">
        <f>+G61</f>
        <v>-0.1502591999960714</v>
      </c>
      <c r="O61">
        <f ca="1">+C$11+C$12*F61</f>
        <v>-0.15401033582839849</v>
      </c>
      <c r="Q61" s="2">
        <f>+C61-15018.5</f>
        <v>39370.8122</v>
      </c>
    </row>
    <row r="62" spans="1:21" x14ac:dyDescent="0.2">
      <c r="A62" s="37" t="s">
        <v>62</v>
      </c>
      <c r="B62" s="38" t="s">
        <v>43</v>
      </c>
      <c r="C62" s="37">
        <v>54620.484100000001</v>
      </c>
      <c r="D62" s="37">
        <v>1E-4</v>
      </c>
      <c r="E62">
        <f>+(C62-C$7)/C$8</f>
        <v>18666.12316595739</v>
      </c>
      <c r="F62" s="13">
        <f>ROUND(2*E62,0)/2+0.5</f>
        <v>18666.5</v>
      </c>
      <c r="G62">
        <f>+C62-(C$7+F62*C$8)</f>
        <v>-0.15570239999215119</v>
      </c>
      <c r="K62">
        <f>+G62</f>
        <v>-0.15570239999215119</v>
      </c>
      <c r="O62">
        <f ca="1">+C$11+C$12*F62</f>
        <v>-0.15875663284763819</v>
      </c>
      <c r="Q62" s="2">
        <f>+C62-15018.5</f>
        <v>39601.984100000001</v>
      </c>
    </row>
    <row r="63" spans="1:21" x14ac:dyDescent="0.2">
      <c r="A63" s="54" t="s">
        <v>63</v>
      </c>
      <c r="B63" s="55" t="s">
        <v>50</v>
      </c>
      <c r="C63" s="54">
        <v>54624.407879999999</v>
      </c>
      <c r="D63" s="54">
        <v>2.9999999999999997E-4</v>
      </c>
      <c r="E63">
        <f>+(C63-C$7)/C$8</f>
        <v>18675.61957628727</v>
      </c>
      <c r="F63" s="13">
        <f>ROUND(2*E63,0)/2+0.5</f>
        <v>18676</v>
      </c>
      <c r="G63">
        <f>+C63-(C$7+F63*C$8)</f>
        <v>-0.15718560000095749</v>
      </c>
      <c r="K63">
        <f>+G63</f>
        <v>-0.15718560000095749</v>
      </c>
      <c r="O63">
        <f ca="1">+C$11+C$12*F63</f>
        <v>-0.15883722234126244</v>
      </c>
      <c r="Q63" s="2">
        <f>+C63-15018.5</f>
        <v>39605.907879999999</v>
      </c>
    </row>
    <row r="64" spans="1:21" x14ac:dyDescent="0.2">
      <c r="A64" s="35" t="s">
        <v>63</v>
      </c>
      <c r="B64" s="34" t="s">
        <v>43</v>
      </c>
      <c r="C64" s="35">
        <v>54675.437729999998</v>
      </c>
      <c r="D64" s="35">
        <v>4.0000000000000002E-4</v>
      </c>
      <c r="E64">
        <f>+(C64-C$7)/C$8</f>
        <v>18799.123033329332</v>
      </c>
      <c r="F64" s="13">
        <f>ROUND(2*E64,0)/2+0.5</f>
        <v>18799.5</v>
      </c>
      <c r="G64">
        <f>+C64-(C$7+F64*C$8)</f>
        <v>-0.1557572000019718</v>
      </c>
      <c r="K64">
        <f>+G64</f>
        <v>-0.1557572000019718</v>
      </c>
      <c r="O64">
        <f ca="1">+C$11+C$12*F64</f>
        <v>-0.15988488575837792</v>
      </c>
      <c r="Q64" s="2">
        <f>+C64-15018.5</f>
        <v>39656.937729999998</v>
      </c>
    </row>
    <row r="65" spans="1:20" x14ac:dyDescent="0.2">
      <c r="A65" s="45" t="s">
        <v>62</v>
      </c>
      <c r="B65" s="44" t="s">
        <v>43</v>
      </c>
      <c r="C65" s="45">
        <v>54680.392899999999</v>
      </c>
      <c r="D65" s="45">
        <v>2.9999999999999997E-4</v>
      </c>
      <c r="E65">
        <f>+(C65-C$7)/C$8</f>
        <v>18811.115634233141</v>
      </c>
      <c r="F65" s="13">
        <f>ROUND(2*E65,0)/2+0.5</f>
        <v>18811.5</v>
      </c>
      <c r="G65">
        <f>+C65-(C$7+F65*C$8)</f>
        <v>-0.15881439999793656</v>
      </c>
      <c r="K65">
        <f>+G65</f>
        <v>-0.15881439999793656</v>
      </c>
      <c r="O65">
        <f ca="1">+C$11+C$12*F65</f>
        <v>-0.15998668301348223</v>
      </c>
      <c r="Q65" s="2">
        <f>+C65-15018.5</f>
        <v>39661.892899999999</v>
      </c>
    </row>
    <row r="66" spans="1:20" x14ac:dyDescent="0.2">
      <c r="A66" s="35" t="s">
        <v>63</v>
      </c>
      <c r="B66" s="34" t="s">
        <v>50</v>
      </c>
      <c r="C66" s="35">
        <v>54710.348720000002</v>
      </c>
      <c r="D66" s="35">
        <v>2.0000000000000001E-4</v>
      </c>
      <c r="E66">
        <f>+(C66-C$7)/C$8</f>
        <v>18883.615305083247</v>
      </c>
      <c r="F66" s="13">
        <f>ROUND(2*E66,0)/2+0.5</f>
        <v>18884</v>
      </c>
      <c r="G66">
        <f>+C66-(C$7+F66*C$8)</f>
        <v>-0.15895039999304572</v>
      </c>
      <c r="K66">
        <f>+G66</f>
        <v>-0.15895039999304572</v>
      </c>
      <c r="O66">
        <f ca="1">+C$11+C$12*F66</f>
        <v>-0.16060170809640428</v>
      </c>
      <c r="Q66" s="2">
        <f>+C66-15018.5</f>
        <v>39691.848720000002</v>
      </c>
    </row>
    <row r="67" spans="1:20" x14ac:dyDescent="0.2">
      <c r="A67" s="27" t="s">
        <v>70</v>
      </c>
      <c r="B67" s="42" t="s">
        <v>50</v>
      </c>
      <c r="C67" s="27">
        <v>54776.2503</v>
      </c>
      <c r="D67" s="27">
        <v>2.0000000000000001E-4</v>
      </c>
      <c r="E67">
        <f>+(C67-C$7)/C$8</f>
        <v>19043.111618604333</v>
      </c>
      <c r="F67" s="13">
        <f>ROUND(2*E67,0)/2+0.5</f>
        <v>19043.5</v>
      </c>
      <c r="G67">
        <f>+C67-(C$7+F67*C$8)</f>
        <v>-0.16047360000084154</v>
      </c>
      <c r="J67">
        <f>+G67</f>
        <v>-0.16047360000084154</v>
      </c>
      <c r="O67">
        <f ca="1">+C$11+C$12*F67</f>
        <v>-0.16195476327883276</v>
      </c>
      <c r="Q67" s="2">
        <f>+C67-15018.5</f>
        <v>39757.7503</v>
      </c>
    </row>
    <row r="68" spans="1:20" x14ac:dyDescent="0.2">
      <c r="A68" s="45" t="s">
        <v>62</v>
      </c>
      <c r="B68" s="44" t="s">
        <v>50</v>
      </c>
      <c r="C68" s="45">
        <v>54942.5533</v>
      </c>
      <c r="D68" s="45">
        <v>1E-4</v>
      </c>
      <c r="E68">
        <f>+(C68-C$7)/C$8</f>
        <v>19445.601443999989</v>
      </c>
      <c r="F68" s="13">
        <f>ROUND(2*E68,0)/2+0.5</f>
        <v>19446</v>
      </c>
      <c r="G68">
        <f>+C68-(C$7+F68*C$8)</f>
        <v>-0.16467759999795817</v>
      </c>
      <c r="K68">
        <f>+G68</f>
        <v>-0.16467759999795817</v>
      </c>
      <c r="O68">
        <f ca="1">+C$11+C$12*F68</f>
        <v>-0.16536921287712403</v>
      </c>
      <c r="Q68" s="2">
        <f>+C68-15018.5</f>
        <v>39924.0533</v>
      </c>
    </row>
    <row r="69" spans="1:20" x14ac:dyDescent="0.2">
      <c r="A69" s="45" t="s">
        <v>62</v>
      </c>
      <c r="B69" s="44" t="s">
        <v>50</v>
      </c>
      <c r="C69" s="45">
        <v>54969.409699999997</v>
      </c>
      <c r="D69" s="45">
        <v>2.0000000000000001E-4</v>
      </c>
      <c r="E69">
        <f>+(C69-C$7)/C$8</f>
        <v>19510.599836973986</v>
      </c>
      <c r="F69" s="13">
        <f>ROUND(2*E69,0)/2+0.5</f>
        <v>19511</v>
      </c>
      <c r="G69">
        <f>+C69-(C$7+F69*C$8)</f>
        <v>-0.16534159999719122</v>
      </c>
      <c r="K69">
        <f>+G69</f>
        <v>-0.16534159999719122</v>
      </c>
      <c r="O69">
        <f ca="1">+C$11+C$12*F69</f>
        <v>-0.16592061467560587</v>
      </c>
      <c r="Q69" s="2">
        <f>+C69-15018.5</f>
        <v>39950.909699999997</v>
      </c>
      <c r="T69" s="26"/>
    </row>
    <row r="70" spans="1:20" x14ac:dyDescent="0.2">
      <c r="A70" s="49" t="s">
        <v>68</v>
      </c>
      <c r="B70" s="44" t="s">
        <v>43</v>
      </c>
      <c r="C70" s="45">
        <v>55065.4738</v>
      </c>
      <c r="D70" s="45">
        <v>2.0000000000000001E-4</v>
      </c>
      <c r="E70">
        <f>+(C70-C$7)/C$8</f>
        <v>19743.096080792755</v>
      </c>
      <c r="F70" s="13">
        <f>ROUND(2*E70,0)/2+0.5</f>
        <v>19743.5</v>
      </c>
      <c r="G70">
        <f>+C70-(C$7+F70*C$8)</f>
        <v>-0.16689359999872977</v>
      </c>
      <c r="K70">
        <f>+G70</f>
        <v>-0.16689359999872977</v>
      </c>
      <c r="O70">
        <f ca="1">+C$11+C$12*F70</f>
        <v>-0.16789293649325238</v>
      </c>
      <c r="Q70" s="2">
        <f>+C70-15018.5</f>
        <v>40046.9738</v>
      </c>
    </row>
    <row r="71" spans="1:20" x14ac:dyDescent="0.2">
      <c r="A71" s="70" t="s">
        <v>245</v>
      </c>
      <c r="B71" s="71" t="s">
        <v>50</v>
      </c>
      <c r="C71" s="70">
        <v>55282.184399999998</v>
      </c>
      <c r="D71" s="70" t="s">
        <v>90</v>
      </c>
      <c r="E71">
        <f>+(C71-C$7)/C$8</f>
        <v>20267.583381415036</v>
      </c>
      <c r="F71" s="13">
        <f>ROUND(2*E71,0)/2+0.5</f>
        <v>20268</v>
      </c>
      <c r="G71">
        <f>+C71-(C$7+F71*C$8)</f>
        <v>-0.17214080000121612</v>
      </c>
      <c r="K71">
        <f>+G71</f>
        <v>-0.17214080000121612</v>
      </c>
      <c r="O71">
        <f ca="1">+C$11+C$12*F71</f>
        <v>-0.17234232485177109</v>
      </c>
      <c r="Q71" s="2">
        <f>+C71-15018.5</f>
        <v>40263.684399999998</v>
      </c>
    </row>
    <row r="72" spans="1:20" x14ac:dyDescent="0.2">
      <c r="A72" s="36" t="s">
        <v>67</v>
      </c>
      <c r="C72" s="39">
        <v>55300.98733238026</v>
      </c>
      <c r="D72" s="26">
        <v>5.0000000000000001E-4</v>
      </c>
      <c r="E72">
        <f>+(C72-C$7)/C$8</f>
        <v>20313.090612016156</v>
      </c>
      <c r="F72" s="13">
        <f>ROUND(2*E72,0)/2+0.5</f>
        <v>20313.5</v>
      </c>
      <c r="G72">
        <f>+C72-(C$7+F72*C$8)</f>
        <v>-0.16915321973647224</v>
      </c>
      <c r="J72" s="41"/>
      <c r="K72">
        <f>+G72</f>
        <v>-0.16915321973647224</v>
      </c>
      <c r="O72">
        <f ca="1">+C$11+C$12*F72</f>
        <v>-0.17272830611070836</v>
      </c>
      <c r="Q72" s="2">
        <f>+C72-15018.5</f>
        <v>40282.48733238026</v>
      </c>
      <c r="S72" s="10"/>
    </row>
    <row r="73" spans="1:20" x14ac:dyDescent="0.2">
      <c r="A73" s="70" t="s">
        <v>245</v>
      </c>
      <c r="B73" s="71" t="s">
        <v>50</v>
      </c>
      <c r="C73" s="70">
        <v>55363.994200000001</v>
      </c>
      <c r="D73" s="70" t="s">
        <v>90</v>
      </c>
      <c r="E73">
        <f>+(C73-C$7)/C$8</f>
        <v>20465.581085110429</v>
      </c>
      <c r="F73" s="13">
        <f>ROUND(2*E73,0)/2+0.5</f>
        <v>20466</v>
      </c>
      <c r="G73">
        <f>+C73-(C$7+F73*C$8)</f>
        <v>-0.17308959999354556</v>
      </c>
      <c r="K73">
        <f>+G73</f>
        <v>-0.17308959999354556</v>
      </c>
      <c r="O73">
        <f ca="1">+C$11+C$12*F73</f>
        <v>-0.17402197956099263</v>
      </c>
      <c r="Q73" s="2">
        <f>+C73-15018.5</f>
        <v>40345.494200000001</v>
      </c>
    </row>
    <row r="74" spans="1:20" x14ac:dyDescent="0.2">
      <c r="A74" s="50" t="s">
        <v>69</v>
      </c>
      <c r="B74" s="38" t="s">
        <v>43</v>
      </c>
      <c r="C74" s="37">
        <v>55380.313199999997</v>
      </c>
      <c r="D74" s="37">
        <v>1E-4</v>
      </c>
      <c r="E74">
        <f>+(C74-C$7)/C$8</f>
        <v>20505.076653203789</v>
      </c>
      <c r="F74" s="13">
        <f>ROUND(2*E74,0)/2+0.5</f>
        <v>20505.5</v>
      </c>
      <c r="G74">
        <f>+C74-(C$7+F74*C$8)</f>
        <v>-0.17492080000374699</v>
      </c>
      <c r="K74">
        <f>+G74</f>
        <v>-0.17492080000374699</v>
      </c>
      <c r="O74">
        <f ca="1">+C$11+C$12*F74</f>
        <v>-0.17435706219237776</v>
      </c>
      <c r="Q74" s="2">
        <f>+C74-15018.5</f>
        <v>40361.813199999997</v>
      </c>
    </row>
    <row r="75" spans="1:20" x14ac:dyDescent="0.2">
      <c r="A75" s="50" t="s">
        <v>69</v>
      </c>
      <c r="B75" s="38" t="s">
        <v>50</v>
      </c>
      <c r="C75" s="37">
        <v>55380.5193</v>
      </c>
      <c r="D75" s="37">
        <v>1E-4</v>
      </c>
      <c r="E75">
        <f>+(C75-C$7)/C$8</f>
        <v>20505.575460519442</v>
      </c>
      <c r="F75" s="13">
        <f>ROUND(2*E75,0)/2+0.5</f>
        <v>20506</v>
      </c>
      <c r="G75">
        <f>+C75-(C$7+F75*C$8)</f>
        <v>-0.17541359999449924</v>
      </c>
      <c r="K75">
        <f>+G75</f>
        <v>-0.17541359999449924</v>
      </c>
      <c r="O75">
        <f ca="1">+C$11+C$12*F75</f>
        <v>-0.17436130374467376</v>
      </c>
      <c r="Q75" s="2">
        <f>+C75-15018.5</f>
        <v>40362.0193</v>
      </c>
    </row>
    <row r="76" spans="1:20" x14ac:dyDescent="0.2">
      <c r="A76" s="50" t="s">
        <v>69</v>
      </c>
      <c r="B76" s="38" t="s">
        <v>50</v>
      </c>
      <c r="C76" s="37">
        <v>55390.436800000003</v>
      </c>
      <c r="D76" s="37">
        <v>1E-4</v>
      </c>
      <c r="E76">
        <f>+(C76-C$7)/C$8</f>
        <v>20529.577991101349</v>
      </c>
      <c r="F76" s="13">
        <f>ROUND(2*E76,0)/2+0.5</f>
        <v>20530</v>
      </c>
      <c r="G76">
        <f>+C76-(C$7+F76*C$8)</f>
        <v>-0.1743679999926826</v>
      </c>
      <c r="K76">
        <f>+G76</f>
        <v>-0.1743679999926826</v>
      </c>
      <c r="O76">
        <f ca="1">+C$11+C$12*F76</f>
        <v>-0.17456489825488244</v>
      </c>
      <c r="Q76" s="2">
        <f>+C76-15018.5</f>
        <v>40371.936800000003</v>
      </c>
    </row>
    <row r="77" spans="1:20" x14ac:dyDescent="0.2">
      <c r="A77" s="70" t="s">
        <v>245</v>
      </c>
      <c r="B77" s="71" t="s">
        <v>43</v>
      </c>
      <c r="C77" s="70">
        <v>55412.127399999998</v>
      </c>
      <c r="D77" s="70" t="s">
        <v>90</v>
      </c>
      <c r="E77">
        <f>+(C77-C$7)/C$8</f>
        <v>20582.074012259865</v>
      </c>
      <c r="F77" s="13">
        <f>ROUND(2*E77,0)/2+0.5</f>
        <v>20582.5</v>
      </c>
      <c r="G77">
        <f>+C77-(C$7+F77*C$8)</f>
        <v>-0.1760119999962626</v>
      </c>
      <c r="K77">
        <f>+G77</f>
        <v>-0.1760119999962626</v>
      </c>
      <c r="O77">
        <f ca="1">+C$11+C$12*F77</f>
        <v>-0.17501026124596392</v>
      </c>
      <c r="Q77" s="2">
        <f>+C77-15018.5</f>
        <v>40393.627399999998</v>
      </c>
    </row>
    <row r="78" spans="1:20" x14ac:dyDescent="0.2">
      <c r="A78" s="70" t="s">
        <v>245</v>
      </c>
      <c r="B78" s="71" t="s">
        <v>50</v>
      </c>
      <c r="C78" s="70">
        <v>55413.161200000002</v>
      </c>
      <c r="D78" s="70" t="s">
        <v>90</v>
      </c>
      <c r="E78">
        <f>+(C78-C$7)/C$8</f>
        <v>20584.576035563692</v>
      </c>
      <c r="F78" s="13">
        <f>ROUND(2*E78,0)/2+0.5</f>
        <v>20585</v>
      </c>
      <c r="G78">
        <f>+C78-(C$7+F78*C$8)</f>
        <v>-0.17517599999700906</v>
      </c>
      <c r="K78">
        <f>+G78</f>
        <v>-0.17517599999700906</v>
      </c>
      <c r="O78">
        <f ca="1">+C$11+C$12*F78</f>
        <v>-0.17503146900744398</v>
      </c>
      <c r="Q78" s="2">
        <f>+C78-15018.5</f>
        <v>40394.661200000002</v>
      </c>
    </row>
    <row r="79" spans="1:20" x14ac:dyDescent="0.2">
      <c r="A79" s="50" t="s">
        <v>71</v>
      </c>
      <c r="B79" s="38" t="s">
        <v>50</v>
      </c>
      <c r="C79" s="37">
        <v>55468.526899999997</v>
      </c>
      <c r="D79" s="37">
        <v>6.9999999999999999E-4</v>
      </c>
      <c r="E79">
        <f>+(C79-C$7)/C$8</f>
        <v>20718.57320293834</v>
      </c>
      <c r="F79" s="13">
        <f>ROUND(2*E79,0)/2+0.5</f>
        <v>20719</v>
      </c>
      <c r="G79">
        <f>+C79-(C$7+F79*C$8)</f>
        <v>-0.17634639999596402</v>
      </c>
      <c r="K79">
        <f>+G79</f>
        <v>-0.17634639999596402</v>
      </c>
      <c r="O79">
        <f ca="1">+C$11+C$12*F79</f>
        <v>-0.17616820502277575</v>
      </c>
      <c r="Q79" s="2">
        <f>+C79-15018.5</f>
        <v>40450.026899999997</v>
      </c>
    </row>
    <row r="80" spans="1:20" x14ac:dyDescent="0.2">
      <c r="A80" s="50" t="s">
        <v>68</v>
      </c>
      <c r="B80" s="38" t="s">
        <v>50</v>
      </c>
      <c r="C80" s="37">
        <v>55481.335599999999</v>
      </c>
      <c r="D80" s="37">
        <v>2.9999999999999997E-4</v>
      </c>
      <c r="E80">
        <f>+(C80-C$7)/C$8</f>
        <v>20749.573073214557</v>
      </c>
      <c r="F80" s="13">
        <f>ROUND(2*E80,0)/2+0.5</f>
        <v>20750</v>
      </c>
      <c r="G80">
        <f>+C80-(C$7+F80*C$8)</f>
        <v>-0.17639999999664724</v>
      </c>
      <c r="K80">
        <f>+G80</f>
        <v>-0.17639999999664724</v>
      </c>
      <c r="O80">
        <f ca="1">+C$11+C$12*F80</f>
        <v>-0.17643118126512861</v>
      </c>
      <c r="Q80" s="2">
        <f>+C80-15018.5</f>
        <v>40462.835599999999</v>
      </c>
    </row>
    <row r="81" spans="1:17" x14ac:dyDescent="0.2">
      <c r="A81" s="51" t="s">
        <v>73</v>
      </c>
      <c r="B81" s="44" t="s">
        <v>43</v>
      </c>
      <c r="C81" s="45">
        <v>55628.634700000002</v>
      </c>
      <c r="D81" s="45">
        <v>5.9999999999999995E-4</v>
      </c>
      <c r="E81">
        <f>+(C81-C$7)/C$8</f>
        <v>21106.069282182158</v>
      </c>
      <c r="F81" s="13">
        <f>ROUND(2*E81,0)/2+0.5</f>
        <v>21106.5</v>
      </c>
      <c r="G81">
        <f>+C81-(C$7+F81*C$8)</f>
        <v>-0.17796639999869512</v>
      </c>
      <c r="K81">
        <f>+G81</f>
        <v>-0.17796639999869512</v>
      </c>
      <c r="O81">
        <f ca="1">+C$11+C$12*F81</f>
        <v>-0.1794554080521866</v>
      </c>
      <c r="Q81" s="2">
        <f>+C81-15018.5</f>
        <v>40610.134700000002</v>
      </c>
    </row>
    <row r="82" spans="1:17" x14ac:dyDescent="0.2">
      <c r="A82" s="70" t="s">
        <v>292</v>
      </c>
      <c r="B82" s="71" t="s">
        <v>43</v>
      </c>
      <c r="C82" s="70">
        <v>55671.597900000001</v>
      </c>
      <c r="D82" s="70" t="s">
        <v>90</v>
      </c>
      <c r="E82">
        <f>+(C82-C$7)/C$8</f>
        <v>21210.049672592664</v>
      </c>
      <c r="F82" s="13">
        <f>ROUND(2*E82,0)/2+0.5</f>
        <v>21210.5</v>
      </c>
      <c r="G82">
        <f>+C82-(C$7+F82*C$8)</f>
        <v>-0.18606879999424564</v>
      </c>
      <c r="K82">
        <f>+G82</f>
        <v>-0.18606879999424564</v>
      </c>
      <c r="O82">
        <f ca="1">+C$11+C$12*F82</f>
        <v>-0.18033765092975751</v>
      </c>
      <c r="Q82" s="2">
        <f>+C82-15018.5</f>
        <v>40653.097900000001</v>
      </c>
    </row>
    <row r="83" spans="1:17" x14ac:dyDescent="0.2">
      <c r="A83" s="35" t="s">
        <v>72</v>
      </c>
      <c r="B83" s="34" t="s">
        <v>43</v>
      </c>
      <c r="C83" s="35">
        <v>55815.389499999997</v>
      </c>
      <c r="D83" s="35">
        <v>2.0000000000000001E-4</v>
      </c>
      <c r="E83">
        <f>+(C83-C$7)/C$8</f>
        <v>21558.056960358736</v>
      </c>
      <c r="F83" s="13">
        <f>ROUND(2*E83,0)/2+0.5</f>
        <v>21558.5</v>
      </c>
      <c r="G83">
        <f>+C83-(C$7+F83*C$8)</f>
        <v>-0.1830575999993016</v>
      </c>
      <c r="K83">
        <f>+G83</f>
        <v>-0.1830575999993016</v>
      </c>
      <c r="O83">
        <f ca="1">+C$11+C$12*F83</f>
        <v>-0.18328977132778329</v>
      </c>
      <c r="Q83" s="2">
        <f>+C83-15018.5</f>
        <v>40796.889499999997</v>
      </c>
    </row>
    <row r="84" spans="1:17" x14ac:dyDescent="0.2">
      <c r="A84" s="70" t="s">
        <v>292</v>
      </c>
      <c r="B84" s="71" t="s">
        <v>50</v>
      </c>
      <c r="C84" s="70">
        <v>55830.469899999996</v>
      </c>
      <c r="D84" s="70" t="s">
        <v>90</v>
      </c>
      <c r="E84">
        <f>+(C84-C$7)/C$8</f>
        <v>21594.554844118476</v>
      </c>
      <c r="F84" s="13">
        <f>ROUND(2*E84,0)/2+0.5</f>
        <v>21595</v>
      </c>
      <c r="G84">
        <f>+C84-(C$7+F84*C$8)</f>
        <v>-0.18393199999991339</v>
      </c>
      <c r="K84">
        <f>+G84</f>
        <v>-0.18393199999991339</v>
      </c>
      <c r="O84">
        <f ca="1">+C$11+C$12*F84</f>
        <v>-0.18359940464539232</v>
      </c>
      <c r="Q84" s="2">
        <f>+C84-15018.5</f>
        <v>40811.969899999996</v>
      </c>
    </row>
    <row r="85" spans="1:17" x14ac:dyDescent="0.2">
      <c r="A85" s="51" t="s">
        <v>74</v>
      </c>
      <c r="B85" s="34" t="s">
        <v>50</v>
      </c>
      <c r="C85" s="35">
        <v>56154.399799999999</v>
      </c>
      <c r="D85" s="35">
        <v>3.0000000000000001E-3</v>
      </c>
      <c r="E85">
        <f>+(C85-C$7)/C$8</f>
        <v>22378.536425277169</v>
      </c>
      <c r="F85" s="13">
        <f>ROUND(2*E85,0)/2+0.5</f>
        <v>22379</v>
      </c>
      <c r="G85">
        <f>+C85-(C$7+F85*C$8)</f>
        <v>-0.19154239999625133</v>
      </c>
      <c r="J85">
        <f>+G85</f>
        <v>-0.19154239999625133</v>
      </c>
      <c r="O85">
        <f ca="1">+C$11+C$12*F85</f>
        <v>-0.19025015864554229</v>
      </c>
      <c r="Q85" s="2">
        <f>+C85-15018.5</f>
        <v>41135.899799999999</v>
      </c>
    </row>
    <row r="86" spans="1:17" x14ac:dyDescent="0.2">
      <c r="A86" s="51" t="s">
        <v>73</v>
      </c>
      <c r="B86" s="44" t="s">
        <v>50</v>
      </c>
      <c r="C86" s="45">
        <v>56188.282800000001</v>
      </c>
      <c r="D86" s="45">
        <v>2.9999999999999997E-4</v>
      </c>
      <c r="E86">
        <f>+(C86-C$7)/C$8</f>
        <v>22460.540735204719</v>
      </c>
      <c r="F86" s="13">
        <f>ROUND(2*E86,0)/2+0.5</f>
        <v>22461</v>
      </c>
      <c r="G86">
        <f>+C86-(C$7+F86*C$8)</f>
        <v>-0.18976159999874653</v>
      </c>
      <c r="K86">
        <f>+G86</f>
        <v>-0.18976159999874653</v>
      </c>
      <c r="O86">
        <f ca="1">+C$11+C$12*F86</f>
        <v>-0.19094577322208858</v>
      </c>
      <c r="Q86" s="2">
        <f>+C86-15018.5</f>
        <v>41169.782800000001</v>
      </c>
    </row>
    <row r="87" spans="1:17" x14ac:dyDescent="0.2">
      <c r="A87" s="51" t="s">
        <v>73</v>
      </c>
      <c r="B87" s="44" t="s">
        <v>50</v>
      </c>
      <c r="C87" s="45">
        <v>56189.3145</v>
      </c>
      <c r="D87" s="45">
        <v>2.0000000000000001E-4</v>
      </c>
      <c r="E87">
        <f>+(C87-C$7)/C$8</f>
        <v>22463.037676046799</v>
      </c>
      <c r="F87" s="13">
        <f>ROUND(2*E87,0)/2+0.5</f>
        <v>22463.5</v>
      </c>
      <c r="G87">
        <f>+C87-(C$7+F87*C$8)</f>
        <v>-0.19102559999737423</v>
      </c>
      <c r="K87">
        <f>+G87</f>
        <v>-0.19102559999737423</v>
      </c>
      <c r="O87">
        <f ca="1">+C$11+C$12*F87</f>
        <v>-0.19096698098356865</v>
      </c>
      <c r="Q87" s="2">
        <f>+C87-15018.5</f>
        <v>41170.8145</v>
      </c>
    </row>
    <row r="88" spans="1:17" x14ac:dyDescent="0.2">
      <c r="A88" s="51" t="s">
        <v>73</v>
      </c>
      <c r="B88" s="44" t="s">
        <v>50</v>
      </c>
      <c r="C88" s="45">
        <v>56219.269899999999</v>
      </c>
      <c r="D88" s="45">
        <v>2.0000000000000001E-4</v>
      </c>
      <c r="E88">
        <f>+(C88-C$7)/C$8</f>
        <v>22535.53633040455</v>
      </c>
      <c r="F88" s="13">
        <f>ROUND(2*E88,0)/2+0.5</f>
        <v>22536</v>
      </c>
      <c r="G88">
        <f>+C88-(C$7+F88*C$8)</f>
        <v>-0.19158159999642521</v>
      </c>
      <c r="K88">
        <f>+G88</f>
        <v>-0.19158159999642521</v>
      </c>
      <c r="O88">
        <f ca="1">+C$11+C$12*F88</f>
        <v>-0.1915820060664907</v>
      </c>
      <c r="Q88" s="2">
        <f>+C88-15018.5</f>
        <v>41200.769899999999</v>
      </c>
    </row>
    <row r="89" spans="1:17" x14ac:dyDescent="0.2">
      <c r="A89" s="52" t="s">
        <v>79</v>
      </c>
      <c r="B89" s="53" t="s">
        <v>50</v>
      </c>
      <c r="C89" s="52">
        <v>56420.487800000003</v>
      </c>
      <c r="D89" s="52">
        <v>6.9999999999999999E-4</v>
      </c>
      <c r="E89">
        <f>+(C89-C$7)/C$8</f>
        <v>23022.527890613819</v>
      </c>
      <c r="F89" s="13">
        <f>ROUND(2*E89,0)/2+0.5</f>
        <v>23023</v>
      </c>
      <c r="G89">
        <f>+C89-(C$7+F89*C$8)</f>
        <v>-0.1950687999924412</v>
      </c>
      <c r="K89">
        <f>+G89</f>
        <v>-0.1950687999924412</v>
      </c>
      <c r="O89">
        <f ca="1">+C$11+C$12*F89</f>
        <v>-0.19571327800280836</v>
      </c>
      <c r="Q89" s="2">
        <f>+C89-15018.5</f>
        <v>41401.987800000003</v>
      </c>
    </row>
    <row r="90" spans="1:17" x14ac:dyDescent="0.2">
      <c r="A90" s="52" t="s">
        <v>79</v>
      </c>
      <c r="B90" s="53" t="s">
        <v>43</v>
      </c>
      <c r="C90" s="52">
        <v>56433.500399999997</v>
      </c>
      <c r="D90" s="52">
        <v>8.9999999999999998E-4</v>
      </c>
      <c r="E90">
        <f>+(C90-C$7)/C$8</f>
        <v>23054.021243721949</v>
      </c>
      <c r="F90" s="13">
        <f>ROUND(2*E90,0)/2+0.5</f>
        <v>23054.5</v>
      </c>
      <c r="G90">
        <f>+C90-(C$7+F90*C$8)</f>
        <v>-0.19781520000105957</v>
      </c>
      <c r="K90">
        <f>+G90</f>
        <v>-0.19781520000105957</v>
      </c>
      <c r="O90">
        <f ca="1">+C$11+C$12*F90</f>
        <v>-0.19598049579745724</v>
      </c>
      <c r="Q90" s="2">
        <f>+C90-15018.5</f>
        <v>41415.000399999997</v>
      </c>
    </row>
    <row r="91" spans="1:17" x14ac:dyDescent="0.2">
      <c r="A91" s="35" t="s">
        <v>75</v>
      </c>
      <c r="B91" s="34" t="s">
        <v>50</v>
      </c>
      <c r="C91" s="35">
        <v>56450.442999999999</v>
      </c>
      <c r="D91" s="35">
        <v>4.0000000000000002E-4</v>
      </c>
      <c r="E91">
        <f>+(C91-C$7)/C$8</f>
        <v>23095.026060927587</v>
      </c>
      <c r="F91" s="13">
        <f>ROUND(2*E91,0)/2+0.5</f>
        <v>23095.5</v>
      </c>
      <c r="G91">
        <f>+C91-(C$7+F91*C$8)</f>
        <v>-0.19582480000099167</v>
      </c>
      <c r="J91">
        <f>+G91</f>
        <v>-0.19582480000099167</v>
      </c>
      <c r="O91">
        <f ca="1">+C$11+C$12*F91</f>
        <v>-0.19632830308573038</v>
      </c>
      <c r="Q91" s="2">
        <f>+C91-15018.5</f>
        <v>41431.942999999999</v>
      </c>
    </row>
    <row r="92" spans="1:17" x14ac:dyDescent="0.2">
      <c r="A92" s="52" t="s">
        <v>79</v>
      </c>
      <c r="B92" s="53" t="s">
        <v>43</v>
      </c>
      <c r="C92" s="52">
        <v>57154.497199999998</v>
      </c>
      <c r="D92" s="52">
        <v>2.0000000000000001E-4</v>
      </c>
      <c r="E92">
        <f>+(C92-C$7)/C$8</f>
        <v>24798.992026827655</v>
      </c>
      <c r="F92" s="13">
        <f>ROUND(2*E92,0)/2+0.5</f>
        <v>24799.5</v>
      </c>
      <c r="G92">
        <f>+C92-(C$7+F92*C$8)</f>
        <v>-0.20988719999877503</v>
      </c>
      <c r="K92">
        <f>+G92</f>
        <v>-0.20988719999877503</v>
      </c>
      <c r="O92">
        <f ca="1">+C$11+C$12*F92</f>
        <v>-0.21078351331054618</v>
      </c>
      <c r="Q92" s="2">
        <f>+C92-15018.5</f>
        <v>42135.997199999998</v>
      </c>
    </row>
    <row r="93" spans="1:17" x14ac:dyDescent="0.2">
      <c r="A93" s="52" t="s">
        <v>79</v>
      </c>
      <c r="B93" s="53" t="s">
        <v>43</v>
      </c>
      <c r="C93" s="52">
        <v>57183.419699999999</v>
      </c>
      <c r="D93" s="52">
        <v>1E-4</v>
      </c>
      <c r="E93">
        <f>+(C93-C$7)/C$8</f>
        <v>24868.99083607948</v>
      </c>
      <c r="F93" s="13">
        <f>ROUND(2*E93,0)/2+0.5</f>
        <v>24869.5</v>
      </c>
      <c r="G93">
        <f>+C93-(C$7+F93*C$8)</f>
        <v>-0.2103791999979876</v>
      </c>
      <c r="K93">
        <f>+G93</f>
        <v>-0.2103791999979876</v>
      </c>
      <c r="O93">
        <f ca="1">+C$11+C$12*F93</f>
        <v>-0.21137733063198813</v>
      </c>
      <c r="Q93" s="2">
        <f>+C93-15018.5</f>
        <v>42164.919699999999</v>
      </c>
    </row>
    <row r="94" spans="1:17" x14ac:dyDescent="0.2">
      <c r="A94" s="52" t="s">
        <v>79</v>
      </c>
      <c r="B94" s="53" t="s">
        <v>43</v>
      </c>
      <c r="C94" s="52">
        <v>57214.407299999999</v>
      </c>
      <c r="D94" s="52">
        <v>2.0000000000000001E-4</v>
      </c>
      <c r="E94">
        <f>+(C94-C$7)/C$8</f>
        <v>24943.987641389249</v>
      </c>
      <c r="F94" s="13">
        <f>ROUND(2*E94,0)/2+0.5</f>
        <v>24944.5</v>
      </c>
      <c r="G94">
        <f>+C94-(C$7+F94*C$8)</f>
        <v>-0.21169920000102138</v>
      </c>
      <c r="K94">
        <f>+G94</f>
        <v>-0.21169920000102138</v>
      </c>
      <c r="O94">
        <f ca="1">+C$11+C$12*F94</f>
        <v>-0.21201356347639022</v>
      </c>
      <c r="Q94" s="2">
        <f>+C94-15018.5</f>
        <v>42195.907299999999</v>
      </c>
    </row>
    <row r="95" spans="1:17" x14ac:dyDescent="0.2">
      <c r="A95" s="52" t="s">
        <v>79</v>
      </c>
      <c r="B95" s="53" t="s">
        <v>50</v>
      </c>
      <c r="C95" s="52">
        <v>57241.471100000002</v>
      </c>
      <c r="D95" s="52">
        <v>1E-4</v>
      </c>
      <c r="E95">
        <f>+(C95-C$7)/C$8</f>
        <v>25009.487987964741</v>
      </c>
      <c r="F95" s="13">
        <f>ROUND(2*E95,0)/2+0.5</f>
        <v>25010</v>
      </c>
      <c r="G95">
        <f>+C95-(C$7+F95*C$8)</f>
        <v>-0.21155599999474362</v>
      </c>
      <c r="K95">
        <f>+G95</f>
        <v>-0.21155599999474362</v>
      </c>
      <c r="O95">
        <f ca="1">+C$11+C$12*F95</f>
        <v>-0.21256920682716807</v>
      </c>
      <c r="Q95" s="2">
        <f>+C95-15018.5</f>
        <v>42222.971100000002</v>
      </c>
    </row>
    <row r="96" spans="1:17" x14ac:dyDescent="0.2">
      <c r="A96" s="52" t="s">
        <v>79</v>
      </c>
      <c r="B96" s="53" t="s">
        <v>43</v>
      </c>
      <c r="C96" s="52">
        <v>57242.504200000003</v>
      </c>
      <c r="D96" s="52">
        <v>1E-4</v>
      </c>
      <c r="E96">
        <f>+(C96-C$7)/C$8</f>
        <v>25011.988317114647</v>
      </c>
      <c r="F96" s="13">
        <f>ROUND(2*E96,0)/2+0.5</f>
        <v>25012.5</v>
      </c>
      <c r="G96">
        <f>+C96-(C$7+F96*C$8)</f>
        <v>-0.2114199999923585</v>
      </c>
      <c r="K96">
        <f>+G96</f>
        <v>-0.2114199999923585</v>
      </c>
      <c r="O96">
        <f ca="1">+C$11+C$12*F96</f>
        <v>-0.21259041458864814</v>
      </c>
      <c r="Q96" s="2">
        <f>+C96-15018.5</f>
        <v>42224.004200000003</v>
      </c>
    </row>
    <row r="97" spans="1:17" x14ac:dyDescent="0.2">
      <c r="A97" s="74" t="s">
        <v>0</v>
      </c>
      <c r="B97" s="75" t="s">
        <v>43</v>
      </c>
      <c r="C97" s="75">
        <v>57657.3341</v>
      </c>
      <c r="D97" s="75">
        <v>2.0000000000000001E-4</v>
      </c>
      <c r="E97">
        <f>+(C97-C$7)/C$8</f>
        <v>26015.967884650392</v>
      </c>
      <c r="F97" s="13">
        <f>ROUND(2*E97,0)/2+0.5</f>
        <v>26016.5</v>
      </c>
      <c r="G97">
        <f>+C97-(C$7+F97*C$8)</f>
        <v>-0.2198623999938718</v>
      </c>
      <c r="K97">
        <f>+G97</f>
        <v>-0.2198623999938718</v>
      </c>
      <c r="O97">
        <f ca="1">+C$11+C$12*F97</f>
        <v>-0.2211074515990443</v>
      </c>
      <c r="Q97" s="2">
        <f>+C97-15018.5</f>
        <v>42638.8341</v>
      </c>
    </row>
    <row r="98" spans="1:17" x14ac:dyDescent="0.2">
      <c r="A98" s="72" t="s">
        <v>324</v>
      </c>
      <c r="C98" s="73">
        <v>58251.894999999997</v>
      </c>
      <c r="D98" s="35">
        <v>2.9999999999999997E-4</v>
      </c>
      <c r="E98">
        <f>+(C98-C$7)/C$8</f>
        <v>27454.93599002482</v>
      </c>
      <c r="F98" s="13">
        <f>ROUND(2*E98,0)/2+0.5</f>
        <v>27455.5</v>
      </c>
      <c r="G98">
        <f>+C98-(C$7+F98*C$8)</f>
        <v>-0.23304079999797978</v>
      </c>
      <c r="K98">
        <f>+G98</f>
        <v>-0.23304079999797978</v>
      </c>
      <c r="O98">
        <f ca="1">+C$11+C$12*F98</f>
        <v>-0.23331463910697264</v>
      </c>
      <c r="Q98" s="2">
        <f>+C98-15018.5</f>
        <v>43233.394999999997</v>
      </c>
    </row>
    <row r="99" spans="1:17" x14ac:dyDescent="0.2">
      <c r="A99" s="76" t="s">
        <v>325</v>
      </c>
      <c r="B99" s="77" t="s">
        <v>50</v>
      </c>
      <c r="C99" s="78">
        <v>59299.501999999862</v>
      </c>
      <c r="D99" s="76">
        <v>1E-3</v>
      </c>
      <c r="E99">
        <f>+(C99-C$7)/C$8</f>
        <v>29990.375269612166</v>
      </c>
      <c r="F99" s="13">
        <f>ROUND(2*E99,0)/2+0.5</f>
        <v>29991</v>
      </c>
      <c r="G99">
        <f>+C99-(C$7+F99*C$8)</f>
        <v>-0.25812960013718111</v>
      </c>
      <c r="K99">
        <f>+G99</f>
        <v>-0.25812960013718111</v>
      </c>
      <c r="O99">
        <f ca="1">+C$11+C$12*F99</f>
        <v>-0.25482355080005975</v>
      </c>
      <c r="Q99" s="2">
        <f>+C99-15018.5</f>
        <v>44281.001999999862</v>
      </c>
    </row>
    <row r="100" spans="1:17" x14ac:dyDescent="0.2">
      <c r="A100" s="72" t="s">
        <v>323</v>
      </c>
      <c r="C100" s="57">
        <v>59387.716999999997</v>
      </c>
      <c r="D100" s="57">
        <v>1E-3</v>
      </c>
      <c r="E100">
        <f>+(C100-C$7)/C$8</f>
        <v>30203.874965632876</v>
      </c>
      <c r="F100" s="13">
        <f>ROUND(2*E100,0)/2+0.5</f>
        <v>30204.5</v>
      </c>
      <c r="G100">
        <f>+C100-(C$7+F100*C$8)</f>
        <v>-0.25825520000216784</v>
      </c>
      <c r="K100">
        <f>+G100</f>
        <v>-0.25825520000216784</v>
      </c>
      <c r="O100">
        <f ca="1">+C$11+C$12*F100</f>
        <v>-0.25663469363045777</v>
      </c>
      <c r="Q100" s="2">
        <f>+C100-15018.5</f>
        <v>44369.216999999997</v>
      </c>
    </row>
    <row r="101" spans="1:17" x14ac:dyDescent="0.2">
      <c r="A101" s="76" t="s">
        <v>326</v>
      </c>
      <c r="B101" s="77" t="s">
        <v>43</v>
      </c>
      <c r="C101" s="78">
        <v>59646.576500000003</v>
      </c>
      <c r="D101" s="76">
        <v>2.0000000000000001E-4</v>
      </c>
      <c r="E101">
        <f>+(C101-C$7)/C$8</f>
        <v>30830.371871623807</v>
      </c>
      <c r="F101" s="13">
        <f>ROUND(2*E101,0)/2+0.5</f>
        <v>30831</v>
      </c>
      <c r="G101">
        <f>+C101-(C$7+F101*C$8)</f>
        <v>-0.25953359999402892</v>
      </c>
      <c r="K101">
        <f>+G101</f>
        <v>-0.25953359999402892</v>
      </c>
      <c r="O101">
        <f ca="1">+C$11+C$12*F101</f>
        <v>-0.2619493586573633</v>
      </c>
      <c r="Q101" s="2">
        <f>+C101-15018.5</f>
        <v>44628.076500000003</v>
      </c>
    </row>
  </sheetData>
  <sortState xmlns:xlrd2="http://schemas.microsoft.com/office/spreadsheetml/2017/richdata2" ref="A21:AG101">
    <sortCondition ref="C21:C101"/>
  </sortState>
  <phoneticPr fontId="7" type="noConversion"/>
  <hyperlinks>
    <hyperlink ref="H64647" r:id="rId1" display="http://vsolj.cetus-net.org/bulletin.html"/>
    <hyperlink ref="H64640" r:id="rId2" display="https://www.aavso.org/ejaavso"/>
    <hyperlink ref="AP791" r:id="rId3" display="http://cdsbib.u-strasbg.fr/cgi-bin/cdsbib?1990RMxAA..21..381G"/>
    <hyperlink ref="AP795" r:id="rId4" display="http://cdsbib.u-strasbg.fr/cgi-bin/cdsbib?1990RMxAA..21..381G"/>
    <hyperlink ref="AP794" r:id="rId5" display="http://cdsbib.u-strasbg.fr/cgi-bin/cdsbib?1990RMxAA..21..381G"/>
    <hyperlink ref="AP775" r:id="rId6" display="http://cdsbib.u-strasbg.fr/cgi-bin/cdsbib?1990RMxAA..21..381G"/>
    <hyperlink ref="I64647" r:id="rId7" display="http://vsolj.cetus-net.org/bulletin.html"/>
    <hyperlink ref="AQ931" r:id="rId8" display="http://cdsbib.u-strasbg.fr/cgi-bin/cdsbib?1990RMxAA..21..381G"/>
    <hyperlink ref="AQ55697" r:id="rId9" display="http://cdsbib.u-strasbg.fr/cgi-bin/cdsbib?1990RMxAA..21..381G"/>
    <hyperlink ref="AQ932" r:id="rId10" display="http://cdsbib.u-strasbg.fr/cgi-bin/cdsbib?1990RMxAA..21..381G"/>
    <hyperlink ref="H64644" r:id="rId11" display="https://www.aavso.org/ejaavso"/>
    <hyperlink ref="H1817" r:id="rId12" display="http://vsolj.cetus-net.org/bulletin.html"/>
    <hyperlink ref="AP3061" r:id="rId13" display="http://cdsbib.u-strasbg.fr/cgi-bin/cdsbib?1990RMxAA..21..381G"/>
    <hyperlink ref="AP3064" r:id="rId14" display="http://cdsbib.u-strasbg.fr/cgi-bin/cdsbib?1990RMxAA..21..381G"/>
    <hyperlink ref="AP3062" r:id="rId15" display="http://cdsbib.u-strasbg.fr/cgi-bin/cdsbib?1990RMxAA..21..381G"/>
    <hyperlink ref="AP3046" r:id="rId16" display="http://cdsbib.u-strasbg.fr/cgi-bin/cdsbib?1990RMxAA..21..381G"/>
    <hyperlink ref="I1817" r:id="rId17" display="http://vsolj.cetus-net.org/bulletin.html"/>
    <hyperlink ref="AQ3275" r:id="rId18" display="http://cdsbib.u-strasbg.fr/cgi-bin/cdsbib?1990RMxAA..21..381G"/>
    <hyperlink ref="AQ65512" r:id="rId19" display="http://cdsbib.u-strasbg.fr/cgi-bin/cdsbib?1990RMxAA..21..381G"/>
    <hyperlink ref="AQ3279" r:id="rId20" display="http://cdsbib.u-strasbg.fr/cgi-bin/cdsbib?1990RMxAA..21..381G"/>
  </hyperlinks>
  <pageMargins left="0.75" right="0.75" top="1" bottom="1" header="0.5" footer="0.5"/>
  <pageSetup orientation="portrait" verticalDpi="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6"/>
  <sheetViews>
    <sheetView topLeftCell="A31" workbookViewId="0">
      <selection activeCell="A51" sqref="A51:D63"/>
    </sheetView>
  </sheetViews>
  <sheetFormatPr defaultRowHeight="12.75" x14ac:dyDescent="0.2"/>
  <cols>
    <col min="1" max="1" width="19.7109375" style="57" customWidth="1"/>
    <col min="2" max="2" width="4.42578125" style="15" customWidth="1"/>
    <col min="3" max="3" width="12.7109375" style="57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57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56" t="s">
        <v>80</v>
      </c>
      <c r="I1" s="58" t="s">
        <v>81</v>
      </c>
      <c r="J1" s="59" t="s">
        <v>82</v>
      </c>
    </row>
    <row r="2" spans="1:16" x14ac:dyDescent="0.2">
      <c r="I2" s="60" t="s">
        <v>83</v>
      </c>
      <c r="J2" s="61" t="s">
        <v>84</v>
      </c>
    </row>
    <row r="3" spans="1:16" x14ac:dyDescent="0.2">
      <c r="A3" s="62" t="s">
        <v>85</v>
      </c>
      <c r="I3" s="60" t="s">
        <v>86</v>
      </c>
      <c r="J3" s="61" t="s">
        <v>87</v>
      </c>
    </row>
    <row r="4" spans="1:16" x14ac:dyDescent="0.2">
      <c r="I4" s="60" t="s">
        <v>88</v>
      </c>
      <c r="J4" s="61" t="s">
        <v>87</v>
      </c>
    </row>
    <row r="5" spans="1:16" ht="13.5" thickBot="1" x14ac:dyDescent="0.25">
      <c r="I5" s="63" t="s">
        <v>89</v>
      </c>
      <c r="J5" s="64" t="s">
        <v>90</v>
      </c>
    </row>
    <row r="10" spans="1:16" ht="13.5" thickBot="1" x14ac:dyDescent="0.25"/>
    <row r="11" spans="1:16" ht="12.75" customHeight="1" thickBot="1" x14ac:dyDescent="0.25">
      <c r="A11" s="57" t="str">
        <f t="shared" ref="A11:A42" si="0">P11</f>
        <v>IBVS 3090 </v>
      </c>
      <c r="B11" s="3" t="str">
        <f t="shared" ref="B11:B42" si="1">IF(H11=INT(H11),"I","II")</f>
        <v>II</v>
      </c>
      <c r="C11" s="57">
        <f t="shared" ref="C11:C42" si="2">1*G11</f>
        <v>46907.910799999998</v>
      </c>
      <c r="D11" s="15" t="str">
        <f t="shared" ref="D11:D42" si="3">VLOOKUP(F11,I$1:J$5,2,FALSE)</f>
        <v>vis</v>
      </c>
      <c r="E11" s="65">
        <f>VLOOKUP(C11,Active!C$21:E$969,3,FALSE)</f>
        <v>0</v>
      </c>
      <c r="F11" s="3" t="s">
        <v>89</v>
      </c>
      <c r="G11" s="15" t="str">
        <f t="shared" ref="G11:G42" si="4">MID(I11,3,LEN(I11)-3)</f>
        <v>46907.9108</v>
      </c>
      <c r="H11" s="57">
        <f t="shared" ref="H11:H42" si="5">1*K11</f>
        <v>-13536.5</v>
      </c>
      <c r="I11" s="66" t="s">
        <v>101</v>
      </c>
      <c r="J11" s="67" t="s">
        <v>102</v>
      </c>
      <c r="K11" s="66">
        <v>-13536.5</v>
      </c>
      <c r="L11" s="66" t="s">
        <v>103</v>
      </c>
      <c r="M11" s="67" t="s">
        <v>94</v>
      </c>
      <c r="N11" s="67" t="s">
        <v>95</v>
      </c>
      <c r="O11" s="68" t="s">
        <v>104</v>
      </c>
      <c r="P11" s="69" t="s">
        <v>105</v>
      </c>
    </row>
    <row r="12" spans="1:16" ht="12.75" customHeight="1" thickBot="1" x14ac:dyDescent="0.25">
      <c r="A12" s="57" t="str">
        <f t="shared" si="0"/>
        <v> BBS 109 </v>
      </c>
      <c r="B12" s="3" t="str">
        <f t="shared" si="1"/>
        <v>I</v>
      </c>
      <c r="C12" s="57">
        <f t="shared" si="2"/>
        <v>47361.377999999997</v>
      </c>
      <c r="D12" s="15" t="str">
        <f t="shared" si="3"/>
        <v>vis</v>
      </c>
      <c r="E12" s="65">
        <f>VLOOKUP(C12,Active!C$21:E$969,3,FALSE)</f>
        <v>1097.4903288013888</v>
      </c>
      <c r="F12" s="3" t="s">
        <v>89</v>
      </c>
      <c r="G12" s="15" t="str">
        <f t="shared" si="4"/>
        <v>47361.378</v>
      </c>
      <c r="H12" s="57">
        <f t="shared" si="5"/>
        <v>-12439</v>
      </c>
      <c r="I12" s="66" t="s">
        <v>106</v>
      </c>
      <c r="J12" s="67" t="s">
        <v>107</v>
      </c>
      <c r="K12" s="66">
        <v>-12439</v>
      </c>
      <c r="L12" s="66" t="s">
        <v>108</v>
      </c>
      <c r="M12" s="67" t="s">
        <v>109</v>
      </c>
      <c r="N12" s="67"/>
      <c r="O12" s="68" t="s">
        <v>110</v>
      </c>
      <c r="P12" s="68" t="s">
        <v>111</v>
      </c>
    </row>
    <row r="13" spans="1:16" ht="12.75" customHeight="1" thickBot="1" x14ac:dyDescent="0.25">
      <c r="A13" s="57" t="str">
        <f t="shared" si="0"/>
        <v> BBS 109 </v>
      </c>
      <c r="B13" s="3" t="str">
        <f t="shared" si="1"/>
        <v>II</v>
      </c>
      <c r="C13" s="57">
        <f t="shared" si="2"/>
        <v>47362.385999999999</v>
      </c>
      <c r="D13" s="15" t="str">
        <f t="shared" si="3"/>
        <v>vis</v>
      </c>
      <c r="E13" s="65">
        <f>VLOOKUP(C13,Active!C$21:E$969,3,FALSE)</f>
        <v>1099.9299104325048</v>
      </c>
      <c r="F13" s="3" t="s">
        <v>89</v>
      </c>
      <c r="G13" s="15" t="str">
        <f t="shared" si="4"/>
        <v>47362.386</v>
      </c>
      <c r="H13" s="57">
        <f t="shared" si="5"/>
        <v>-12436.5</v>
      </c>
      <c r="I13" s="66" t="s">
        <v>112</v>
      </c>
      <c r="J13" s="67" t="s">
        <v>113</v>
      </c>
      <c r="K13" s="66">
        <v>-12436.5</v>
      </c>
      <c r="L13" s="66" t="s">
        <v>114</v>
      </c>
      <c r="M13" s="67" t="s">
        <v>109</v>
      </c>
      <c r="N13" s="67"/>
      <c r="O13" s="68" t="s">
        <v>110</v>
      </c>
      <c r="P13" s="68" t="s">
        <v>111</v>
      </c>
    </row>
    <row r="14" spans="1:16" ht="12.75" customHeight="1" thickBot="1" x14ac:dyDescent="0.25">
      <c r="A14" s="57" t="str">
        <f t="shared" si="0"/>
        <v> BBS 109 </v>
      </c>
      <c r="B14" s="3" t="str">
        <f t="shared" si="1"/>
        <v>I</v>
      </c>
      <c r="C14" s="57">
        <f t="shared" si="2"/>
        <v>47363.451999999997</v>
      </c>
      <c r="D14" s="15" t="str">
        <f t="shared" si="3"/>
        <v>vis</v>
      </c>
      <c r="E14" s="65">
        <f>VLOOKUP(C14,Active!C$21:E$969,3,FALSE)</f>
        <v>1102.5098648161979</v>
      </c>
      <c r="F14" s="3" t="s">
        <v>89</v>
      </c>
      <c r="G14" s="15" t="str">
        <f t="shared" si="4"/>
        <v>47363.452</v>
      </c>
      <c r="H14" s="57">
        <f t="shared" si="5"/>
        <v>-12434</v>
      </c>
      <c r="I14" s="66" t="s">
        <v>115</v>
      </c>
      <c r="J14" s="67" t="s">
        <v>116</v>
      </c>
      <c r="K14" s="66">
        <v>-12434</v>
      </c>
      <c r="L14" s="66" t="s">
        <v>117</v>
      </c>
      <c r="M14" s="67" t="s">
        <v>109</v>
      </c>
      <c r="N14" s="67"/>
      <c r="O14" s="68" t="s">
        <v>110</v>
      </c>
      <c r="P14" s="68" t="s">
        <v>111</v>
      </c>
    </row>
    <row r="15" spans="1:16" ht="12.75" customHeight="1" thickBot="1" x14ac:dyDescent="0.25">
      <c r="A15" s="57" t="str">
        <f t="shared" si="0"/>
        <v> BBS 101 </v>
      </c>
      <c r="B15" s="3" t="str">
        <f t="shared" si="1"/>
        <v>I</v>
      </c>
      <c r="C15" s="57">
        <f t="shared" si="2"/>
        <v>48749.462</v>
      </c>
      <c r="D15" s="15" t="str">
        <f t="shared" si="3"/>
        <v>vis</v>
      </c>
      <c r="E15" s="65">
        <f>VLOOKUP(C15,Active!C$21:E$969,3,FALSE)</f>
        <v>4456.9588097939568</v>
      </c>
      <c r="F15" s="3" t="s">
        <v>89</v>
      </c>
      <c r="G15" s="15" t="str">
        <f t="shared" si="4"/>
        <v>48749.462</v>
      </c>
      <c r="H15" s="57">
        <f t="shared" si="5"/>
        <v>-9079</v>
      </c>
      <c r="I15" s="66" t="s">
        <v>118</v>
      </c>
      <c r="J15" s="67" t="s">
        <v>119</v>
      </c>
      <c r="K15" s="66">
        <v>-9079</v>
      </c>
      <c r="L15" s="66" t="s">
        <v>120</v>
      </c>
      <c r="M15" s="67" t="s">
        <v>109</v>
      </c>
      <c r="N15" s="67"/>
      <c r="O15" s="68" t="s">
        <v>121</v>
      </c>
      <c r="P15" s="68" t="s">
        <v>122</v>
      </c>
    </row>
    <row r="16" spans="1:16" ht="12.75" customHeight="1" thickBot="1" x14ac:dyDescent="0.25">
      <c r="A16" s="57" t="str">
        <f t="shared" si="0"/>
        <v> BBS 104 </v>
      </c>
      <c r="B16" s="3" t="str">
        <f t="shared" si="1"/>
        <v>I</v>
      </c>
      <c r="C16" s="57">
        <f t="shared" si="2"/>
        <v>49198.383999999998</v>
      </c>
      <c r="D16" s="15" t="str">
        <f t="shared" si="3"/>
        <v>vis</v>
      </c>
      <c r="E16" s="65">
        <f>VLOOKUP(C16,Active!C$21:E$969,3,FALSE)</f>
        <v>5543.4487552325163</v>
      </c>
      <c r="F16" s="3" t="s">
        <v>89</v>
      </c>
      <c r="G16" s="15" t="str">
        <f t="shared" si="4"/>
        <v>49198.3840</v>
      </c>
      <c r="H16" s="57">
        <f t="shared" si="5"/>
        <v>-7992</v>
      </c>
      <c r="I16" s="66" t="s">
        <v>123</v>
      </c>
      <c r="J16" s="67" t="s">
        <v>124</v>
      </c>
      <c r="K16" s="66">
        <v>-7992</v>
      </c>
      <c r="L16" s="66" t="s">
        <v>125</v>
      </c>
      <c r="M16" s="67" t="s">
        <v>94</v>
      </c>
      <c r="N16" s="67" t="s">
        <v>30</v>
      </c>
      <c r="O16" s="68" t="s">
        <v>126</v>
      </c>
      <c r="P16" s="68" t="s">
        <v>127</v>
      </c>
    </row>
    <row r="17" spans="1:16" ht="12.75" customHeight="1" thickBot="1" x14ac:dyDescent="0.25">
      <c r="A17" s="57" t="str">
        <f t="shared" si="0"/>
        <v> BBS 109 </v>
      </c>
      <c r="B17" s="3" t="str">
        <f t="shared" si="1"/>
        <v>I</v>
      </c>
      <c r="C17" s="57">
        <f t="shared" si="2"/>
        <v>49568.404999999999</v>
      </c>
      <c r="D17" s="15" t="str">
        <f t="shared" si="3"/>
        <v>vis</v>
      </c>
      <c r="E17" s="65">
        <f>VLOOKUP(C17,Active!C$21:E$969,3,FALSE)</f>
        <v>6438.9809325397619</v>
      </c>
      <c r="F17" s="3" t="s">
        <v>89</v>
      </c>
      <c r="G17" s="15" t="str">
        <f t="shared" si="4"/>
        <v>49568.405</v>
      </c>
      <c r="H17" s="57">
        <f t="shared" si="5"/>
        <v>-7097</v>
      </c>
      <c r="I17" s="66" t="s">
        <v>132</v>
      </c>
      <c r="J17" s="67" t="s">
        <v>133</v>
      </c>
      <c r="K17" s="66">
        <v>-7097</v>
      </c>
      <c r="L17" s="66" t="s">
        <v>134</v>
      </c>
      <c r="M17" s="67" t="s">
        <v>109</v>
      </c>
      <c r="N17" s="67"/>
      <c r="O17" s="68" t="s">
        <v>110</v>
      </c>
      <c r="P17" s="68" t="s">
        <v>111</v>
      </c>
    </row>
    <row r="18" spans="1:16" ht="12.75" customHeight="1" thickBot="1" x14ac:dyDescent="0.25">
      <c r="A18" s="57" t="str">
        <f t="shared" si="0"/>
        <v> BBS 109 </v>
      </c>
      <c r="B18" s="3" t="str">
        <f t="shared" si="1"/>
        <v>I</v>
      </c>
      <c r="C18" s="57">
        <f t="shared" si="2"/>
        <v>49569.417000000001</v>
      </c>
      <c r="D18" s="15" t="str">
        <f t="shared" si="3"/>
        <v>vis</v>
      </c>
      <c r="E18" s="65">
        <f>VLOOKUP(C18,Active!C$21:E$969,3,FALSE)</f>
        <v>6441.4301950503686</v>
      </c>
      <c r="F18" s="3" t="s">
        <v>89</v>
      </c>
      <c r="G18" s="15" t="str">
        <f t="shared" si="4"/>
        <v>49569.417</v>
      </c>
      <c r="H18" s="57">
        <f t="shared" si="5"/>
        <v>-7094</v>
      </c>
      <c r="I18" s="66" t="s">
        <v>135</v>
      </c>
      <c r="J18" s="67" t="s">
        <v>136</v>
      </c>
      <c r="K18" s="66">
        <v>-7094</v>
      </c>
      <c r="L18" s="66" t="s">
        <v>137</v>
      </c>
      <c r="M18" s="67" t="s">
        <v>109</v>
      </c>
      <c r="N18" s="67"/>
      <c r="O18" s="68" t="s">
        <v>110</v>
      </c>
      <c r="P18" s="68" t="s">
        <v>111</v>
      </c>
    </row>
    <row r="19" spans="1:16" ht="12.75" customHeight="1" thickBot="1" x14ac:dyDescent="0.25">
      <c r="A19" s="57" t="str">
        <f t="shared" si="0"/>
        <v> BBS 110 </v>
      </c>
      <c r="B19" s="3" t="str">
        <f t="shared" si="1"/>
        <v>I</v>
      </c>
      <c r="C19" s="57">
        <f t="shared" si="2"/>
        <v>49877.438999999998</v>
      </c>
      <c r="D19" s="15" t="str">
        <f t="shared" si="3"/>
        <v>vis</v>
      </c>
      <c r="E19" s="65">
        <f>VLOOKUP(C19,Active!C$21:E$969,3,FALSE)</f>
        <v>7186.9111605051112</v>
      </c>
      <c r="F19" s="3" t="s">
        <v>89</v>
      </c>
      <c r="G19" s="15" t="str">
        <f t="shared" si="4"/>
        <v>49877.439</v>
      </c>
      <c r="H19" s="57">
        <f t="shared" si="5"/>
        <v>-6349</v>
      </c>
      <c r="I19" s="66" t="s">
        <v>138</v>
      </c>
      <c r="J19" s="67" t="s">
        <v>139</v>
      </c>
      <c r="K19" s="66">
        <v>-6349</v>
      </c>
      <c r="L19" s="66" t="s">
        <v>140</v>
      </c>
      <c r="M19" s="67" t="s">
        <v>109</v>
      </c>
      <c r="N19" s="67"/>
      <c r="O19" s="68" t="s">
        <v>141</v>
      </c>
      <c r="P19" s="68" t="s">
        <v>142</v>
      </c>
    </row>
    <row r="20" spans="1:16" ht="12.75" customHeight="1" thickBot="1" x14ac:dyDescent="0.25">
      <c r="A20" s="57" t="str">
        <f t="shared" si="0"/>
        <v> BBS 110 </v>
      </c>
      <c r="B20" s="3" t="str">
        <f t="shared" si="1"/>
        <v>I</v>
      </c>
      <c r="C20" s="57">
        <f t="shared" si="2"/>
        <v>49896.449000000001</v>
      </c>
      <c r="D20" s="15" t="str">
        <f t="shared" si="3"/>
        <v>vis</v>
      </c>
      <c r="E20" s="65">
        <f>VLOOKUP(C20,Active!C$21:E$969,3,FALSE)</f>
        <v>7232.9195402744017</v>
      </c>
      <c r="F20" s="3" t="s">
        <v>89</v>
      </c>
      <c r="G20" s="15" t="str">
        <f t="shared" si="4"/>
        <v>49896.449</v>
      </c>
      <c r="H20" s="57">
        <f t="shared" si="5"/>
        <v>-6303</v>
      </c>
      <c r="I20" s="66" t="s">
        <v>143</v>
      </c>
      <c r="J20" s="67" t="s">
        <v>144</v>
      </c>
      <c r="K20" s="66">
        <v>-6303</v>
      </c>
      <c r="L20" s="66" t="s">
        <v>145</v>
      </c>
      <c r="M20" s="67" t="s">
        <v>109</v>
      </c>
      <c r="N20" s="67"/>
      <c r="O20" s="68" t="s">
        <v>141</v>
      </c>
      <c r="P20" s="68" t="s">
        <v>142</v>
      </c>
    </row>
    <row r="21" spans="1:16" ht="12.75" customHeight="1" thickBot="1" x14ac:dyDescent="0.25">
      <c r="A21" s="57" t="str">
        <f t="shared" si="0"/>
        <v> BBS 110 </v>
      </c>
      <c r="B21" s="3" t="str">
        <f t="shared" si="1"/>
        <v>I</v>
      </c>
      <c r="C21" s="57">
        <f t="shared" si="2"/>
        <v>49897.478000000003</v>
      </c>
      <c r="D21" s="15" t="str">
        <f t="shared" si="3"/>
        <v>vis</v>
      </c>
      <c r="E21" s="65">
        <f>VLOOKUP(C21,Active!C$21:E$969,3,FALSE)</f>
        <v>7235.4099465228337</v>
      </c>
      <c r="F21" s="3" t="s">
        <v>89</v>
      </c>
      <c r="G21" s="15" t="str">
        <f t="shared" si="4"/>
        <v>49897.478</v>
      </c>
      <c r="H21" s="57">
        <f t="shared" si="5"/>
        <v>-6300</v>
      </c>
      <c r="I21" s="66" t="s">
        <v>146</v>
      </c>
      <c r="J21" s="67" t="s">
        <v>147</v>
      </c>
      <c r="K21" s="66">
        <v>-6300</v>
      </c>
      <c r="L21" s="66" t="s">
        <v>148</v>
      </c>
      <c r="M21" s="67" t="s">
        <v>109</v>
      </c>
      <c r="N21" s="67"/>
      <c r="O21" s="68" t="s">
        <v>141</v>
      </c>
      <c r="P21" s="68" t="s">
        <v>142</v>
      </c>
    </row>
    <row r="22" spans="1:16" ht="12.75" customHeight="1" thickBot="1" x14ac:dyDescent="0.25">
      <c r="A22" s="57" t="str">
        <f t="shared" si="0"/>
        <v>IBVS 5027 </v>
      </c>
      <c r="B22" s="3" t="str">
        <f t="shared" si="1"/>
        <v>II</v>
      </c>
      <c r="C22" s="57">
        <f t="shared" si="2"/>
        <v>51275.834499999997</v>
      </c>
      <c r="D22" s="15" t="str">
        <f t="shared" si="3"/>
        <v>vis</v>
      </c>
      <c r="E22" s="65">
        <f>VLOOKUP(C22,Active!C$21:E$969,3,FALSE)</f>
        <v>10571.335738709189</v>
      </c>
      <c r="F22" s="3" t="s">
        <v>89</v>
      </c>
      <c r="G22" s="15" t="str">
        <f t="shared" si="4"/>
        <v>51275.8345</v>
      </c>
      <c r="H22" s="57">
        <f t="shared" si="5"/>
        <v>-2963.5</v>
      </c>
      <c r="I22" s="66" t="s">
        <v>149</v>
      </c>
      <c r="J22" s="67" t="s">
        <v>150</v>
      </c>
      <c r="K22" s="66">
        <v>-2963.5</v>
      </c>
      <c r="L22" s="66" t="s">
        <v>151</v>
      </c>
      <c r="M22" s="67" t="s">
        <v>94</v>
      </c>
      <c r="N22" s="67" t="s">
        <v>95</v>
      </c>
      <c r="O22" s="68" t="s">
        <v>126</v>
      </c>
      <c r="P22" s="69" t="s">
        <v>152</v>
      </c>
    </row>
    <row r="23" spans="1:16" ht="12.75" customHeight="1" thickBot="1" x14ac:dyDescent="0.25">
      <c r="A23" s="57" t="str">
        <f t="shared" si="0"/>
        <v>IBVS 5027 </v>
      </c>
      <c r="B23" s="3" t="str">
        <f t="shared" si="1"/>
        <v>I</v>
      </c>
      <c r="C23" s="57">
        <f t="shared" si="2"/>
        <v>51288.846599999997</v>
      </c>
      <c r="D23" s="15" t="str">
        <f t="shared" si="3"/>
        <v>vis</v>
      </c>
      <c r="E23" s="65">
        <f>VLOOKUP(C23,Active!C$21:E$969,3,FALSE)</f>
        <v>10602.827881707395</v>
      </c>
      <c r="F23" s="3" t="s">
        <v>89</v>
      </c>
      <c r="G23" s="15" t="str">
        <f t="shared" si="4"/>
        <v>51288.8466</v>
      </c>
      <c r="H23" s="57">
        <f t="shared" si="5"/>
        <v>-2932</v>
      </c>
      <c r="I23" s="66" t="s">
        <v>153</v>
      </c>
      <c r="J23" s="67" t="s">
        <v>154</v>
      </c>
      <c r="K23" s="66">
        <v>-2932</v>
      </c>
      <c r="L23" s="66" t="s">
        <v>155</v>
      </c>
      <c r="M23" s="67" t="s">
        <v>94</v>
      </c>
      <c r="N23" s="67" t="s">
        <v>95</v>
      </c>
      <c r="O23" s="68" t="s">
        <v>126</v>
      </c>
      <c r="P23" s="69" t="s">
        <v>152</v>
      </c>
    </row>
    <row r="24" spans="1:16" ht="12.75" customHeight="1" thickBot="1" x14ac:dyDescent="0.25">
      <c r="A24" s="57" t="str">
        <f t="shared" si="0"/>
        <v>IBVS 5677 </v>
      </c>
      <c r="B24" s="3" t="str">
        <f t="shared" si="1"/>
        <v>I</v>
      </c>
      <c r="C24" s="57">
        <f t="shared" si="2"/>
        <v>53638.572899999999</v>
      </c>
      <c r="D24" s="15" t="str">
        <f t="shared" si="3"/>
        <v>vis</v>
      </c>
      <c r="E24" s="65">
        <f>VLOOKUP(C24,Active!C$21:E$969,3,FALSE)</f>
        <v>16289.682167045516</v>
      </c>
      <c r="F24" s="3" t="s">
        <v>89</v>
      </c>
      <c r="G24" s="15" t="str">
        <f t="shared" si="4"/>
        <v>53638.5729</v>
      </c>
      <c r="H24" s="57">
        <f t="shared" si="5"/>
        <v>2755</v>
      </c>
      <c r="I24" s="66" t="s">
        <v>156</v>
      </c>
      <c r="J24" s="67" t="s">
        <v>157</v>
      </c>
      <c r="K24" s="66">
        <v>2755</v>
      </c>
      <c r="L24" s="66" t="s">
        <v>158</v>
      </c>
      <c r="M24" s="67" t="s">
        <v>94</v>
      </c>
      <c r="N24" s="67" t="s">
        <v>95</v>
      </c>
      <c r="O24" s="68" t="s">
        <v>159</v>
      </c>
      <c r="P24" s="69" t="s">
        <v>160</v>
      </c>
    </row>
    <row r="25" spans="1:16" ht="12.75" customHeight="1" thickBot="1" x14ac:dyDescent="0.25">
      <c r="A25" s="57" t="str">
        <f t="shared" si="0"/>
        <v>IBVS 5760 </v>
      </c>
      <c r="B25" s="3" t="str">
        <f t="shared" si="1"/>
        <v>II</v>
      </c>
      <c r="C25" s="57">
        <f t="shared" si="2"/>
        <v>53806.941599999998</v>
      </c>
      <c r="D25" s="15" t="str">
        <f t="shared" si="3"/>
        <v>vis</v>
      </c>
      <c r="E25" s="65">
        <f>VLOOKUP(C25,Active!C$21:E$969,3,FALSE)</f>
        <v>16697.171440631038</v>
      </c>
      <c r="F25" s="3" t="s">
        <v>89</v>
      </c>
      <c r="G25" s="15" t="str">
        <f t="shared" si="4"/>
        <v>53806.9416</v>
      </c>
      <c r="H25" s="57">
        <f t="shared" si="5"/>
        <v>3162.5</v>
      </c>
      <c r="I25" s="66" t="s">
        <v>161</v>
      </c>
      <c r="J25" s="67" t="s">
        <v>162</v>
      </c>
      <c r="K25" s="66">
        <v>3162.5</v>
      </c>
      <c r="L25" s="66" t="s">
        <v>163</v>
      </c>
      <c r="M25" s="67" t="s">
        <v>164</v>
      </c>
      <c r="N25" s="67" t="s">
        <v>165</v>
      </c>
      <c r="O25" s="68" t="s">
        <v>166</v>
      </c>
      <c r="P25" s="69" t="s">
        <v>167</v>
      </c>
    </row>
    <row r="26" spans="1:16" ht="12.75" customHeight="1" thickBot="1" x14ac:dyDescent="0.25">
      <c r="A26" s="57" t="str">
        <f t="shared" si="0"/>
        <v>IBVS 5777 </v>
      </c>
      <c r="B26" s="3" t="str">
        <f t="shared" si="1"/>
        <v>I</v>
      </c>
      <c r="C26" s="57">
        <f t="shared" si="2"/>
        <v>53924.4905</v>
      </c>
      <c r="D26" s="15" t="str">
        <f t="shared" si="3"/>
        <v>vis</v>
      </c>
      <c r="E26" s="65">
        <f>VLOOKUP(C26,Active!C$21:E$969,3,FALSE)</f>
        <v>16981.665624358648</v>
      </c>
      <c r="F26" s="3" t="s">
        <v>89</v>
      </c>
      <c r="G26" s="15" t="str">
        <f t="shared" si="4"/>
        <v>53924.4905</v>
      </c>
      <c r="H26" s="57">
        <f t="shared" si="5"/>
        <v>3447</v>
      </c>
      <c r="I26" s="66" t="s">
        <v>168</v>
      </c>
      <c r="J26" s="67" t="s">
        <v>169</v>
      </c>
      <c r="K26" s="66">
        <v>3447</v>
      </c>
      <c r="L26" s="66" t="s">
        <v>170</v>
      </c>
      <c r="M26" s="67" t="s">
        <v>164</v>
      </c>
      <c r="N26" s="67" t="s">
        <v>89</v>
      </c>
      <c r="O26" s="68" t="s">
        <v>171</v>
      </c>
      <c r="P26" s="69" t="s">
        <v>172</v>
      </c>
    </row>
    <row r="27" spans="1:16" ht="12.75" customHeight="1" thickBot="1" x14ac:dyDescent="0.25">
      <c r="A27" s="57" t="str">
        <f t="shared" si="0"/>
        <v>IBVS 5820 </v>
      </c>
      <c r="B27" s="3" t="str">
        <f t="shared" si="1"/>
        <v>II</v>
      </c>
      <c r="C27" s="57">
        <f t="shared" si="2"/>
        <v>54220.942999999999</v>
      </c>
      <c r="D27" s="15" t="str">
        <f t="shared" si="3"/>
        <v>vis</v>
      </c>
      <c r="E27" s="65">
        <f>VLOOKUP(C27,Active!C$21:E$969,3,FALSE)</f>
        <v>17699.145856002731</v>
      </c>
      <c r="F27" s="3" t="s">
        <v>89</v>
      </c>
      <c r="G27" s="15" t="str">
        <f t="shared" si="4"/>
        <v>54220.9430</v>
      </c>
      <c r="H27" s="57">
        <f t="shared" si="5"/>
        <v>4164.5</v>
      </c>
      <c r="I27" s="66" t="s">
        <v>173</v>
      </c>
      <c r="J27" s="67" t="s">
        <v>174</v>
      </c>
      <c r="K27" s="66">
        <v>4164.5</v>
      </c>
      <c r="L27" s="66" t="s">
        <v>175</v>
      </c>
      <c r="M27" s="67" t="s">
        <v>164</v>
      </c>
      <c r="N27" s="67" t="s">
        <v>165</v>
      </c>
      <c r="O27" s="68" t="s">
        <v>166</v>
      </c>
      <c r="P27" s="69" t="s">
        <v>176</v>
      </c>
    </row>
    <row r="28" spans="1:16" ht="12.75" customHeight="1" thickBot="1" x14ac:dyDescent="0.25">
      <c r="A28" s="57" t="str">
        <f t="shared" si="0"/>
        <v>BAVM 234 </v>
      </c>
      <c r="B28" s="3" t="str">
        <f t="shared" si="1"/>
        <v>II</v>
      </c>
      <c r="C28" s="57">
        <f t="shared" si="2"/>
        <v>54299.445899999999</v>
      </c>
      <c r="D28" s="15" t="str">
        <f t="shared" si="3"/>
        <v>vis</v>
      </c>
      <c r="E28" s="65">
        <f>VLOOKUP(C28,Active!C$21:E$969,3,FALSE)</f>
        <v>17889.140134602952</v>
      </c>
      <c r="F28" s="3" t="s">
        <v>89</v>
      </c>
      <c r="G28" s="15" t="str">
        <f t="shared" si="4"/>
        <v>54299.4459</v>
      </c>
      <c r="H28" s="57">
        <f t="shared" si="5"/>
        <v>4354.5</v>
      </c>
      <c r="I28" s="66" t="s">
        <v>177</v>
      </c>
      <c r="J28" s="67" t="s">
        <v>178</v>
      </c>
      <c r="K28" s="66">
        <v>4354.5</v>
      </c>
      <c r="L28" s="66" t="s">
        <v>179</v>
      </c>
      <c r="M28" s="67" t="s">
        <v>164</v>
      </c>
      <c r="N28" s="67" t="s">
        <v>180</v>
      </c>
      <c r="O28" s="68" t="s">
        <v>181</v>
      </c>
      <c r="P28" s="69" t="s">
        <v>182</v>
      </c>
    </row>
    <row r="29" spans="1:16" ht="12.75" customHeight="1" thickBot="1" x14ac:dyDescent="0.25">
      <c r="A29" s="57" t="str">
        <f t="shared" si="0"/>
        <v>BAVM 234 </v>
      </c>
      <c r="B29" s="3" t="str">
        <f t="shared" si="1"/>
        <v>I</v>
      </c>
      <c r="C29" s="57">
        <f t="shared" si="2"/>
        <v>54300.4787</v>
      </c>
      <c r="D29" s="15" t="str">
        <f t="shared" si="3"/>
        <v>vis</v>
      </c>
      <c r="E29" s="65">
        <f>VLOOKUP(C29,Active!C$21:E$969,3,FALSE)</f>
        <v>17891.639737686895</v>
      </c>
      <c r="F29" s="3" t="s">
        <v>89</v>
      </c>
      <c r="G29" s="15" t="str">
        <f t="shared" si="4"/>
        <v>54300.4787</v>
      </c>
      <c r="H29" s="57">
        <f t="shared" si="5"/>
        <v>4357</v>
      </c>
      <c r="I29" s="66" t="s">
        <v>183</v>
      </c>
      <c r="J29" s="67" t="s">
        <v>184</v>
      </c>
      <c r="K29" s="66">
        <v>4357</v>
      </c>
      <c r="L29" s="66" t="s">
        <v>185</v>
      </c>
      <c r="M29" s="67" t="s">
        <v>164</v>
      </c>
      <c r="N29" s="67" t="s">
        <v>180</v>
      </c>
      <c r="O29" s="68" t="s">
        <v>181</v>
      </c>
      <c r="P29" s="69" t="s">
        <v>182</v>
      </c>
    </row>
    <row r="30" spans="1:16" ht="12.75" customHeight="1" thickBot="1" x14ac:dyDescent="0.25">
      <c r="A30" s="57" t="str">
        <f t="shared" si="0"/>
        <v>BAVM 234 </v>
      </c>
      <c r="B30" s="3" t="str">
        <f t="shared" si="1"/>
        <v>II</v>
      </c>
      <c r="C30" s="57">
        <f t="shared" si="2"/>
        <v>54316.387000000002</v>
      </c>
      <c r="D30" s="15" t="str">
        <f t="shared" si="3"/>
        <v>vis</v>
      </c>
      <c r="E30" s="65">
        <f>VLOOKUP(C30,Active!C$21:E$969,3,FALSE)</f>
        <v>17930.141321478786</v>
      </c>
      <c r="F30" s="3" t="s">
        <v>89</v>
      </c>
      <c r="G30" s="15" t="str">
        <f t="shared" si="4"/>
        <v>54316.387</v>
      </c>
      <c r="H30" s="57">
        <f t="shared" si="5"/>
        <v>4395.5</v>
      </c>
      <c r="I30" s="66" t="s">
        <v>186</v>
      </c>
      <c r="J30" s="67" t="s">
        <v>187</v>
      </c>
      <c r="K30" s="66">
        <v>4395.5</v>
      </c>
      <c r="L30" s="66" t="s">
        <v>188</v>
      </c>
      <c r="M30" s="67" t="s">
        <v>164</v>
      </c>
      <c r="N30" s="67" t="s">
        <v>180</v>
      </c>
      <c r="O30" s="68" t="s">
        <v>181</v>
      </c>
      <c r="P30" s="69" t="s">
        <v>182</v>
      </c>
    </row>
    <row r="31" spans="1:16" ht="12.75" customHeight="1" thickBot="1" x14ac:dyDescent="0.25">
      <c r="A31" s="57" t="str">
        <f t="shared" si="0"/>
        <v>BAVM 193 </v>
      </c>
      <c r="B31" s="3" t="str">
        <f t="shared" si="1"/>
        <v>I</v>
      </c>
      <c r="C31" s="57">
        <f t="shared" si="2"/>
        <v>54343.449200000003</v>
      </c>
      <c r="D31" s="15" t="str">
        <f t="shared" si="3"/>
        <v>vis</v>
      </c>
      <c r="E31" s="65">
        <f>VLOOKUP(C31,Active!C$21:E$969,3,FALSE)</f>
        <v>17995.637795702478</v>
      </c>
      <c r="F31" s="3" t="s">
        <v>89</v>
      </c>
      <c r="G31" s="15" t="str">
        <f t="shared" si="4"/>
        <v>54343.4492</v>
      </c>
      <c r="H31" s="57">
        <f t="shared" si="5"/>
        <v>4461</v>
      </c>
      <c r="I31" s="66" t="s">
        <v>194</v>
      </c>
      <c r="J31" s="67" t="s">
        <v>195</v>
      </c>
      <c r="K31" s="66">
        <v>4461</v>
      </c>
      <c r="L31" s="66" t="s">
        <v>196</v>
      </c>
      <c r="M31" s="67" t="s">
        <v>164</v>
      </c>
      <c r="N31" s="67" t="s">
        <v>89</v>
      </c>
      <c r="O31" s="68" t="s">
        <v>197</v>
      </c>
      <c r="P31" s="69" t="s">
        <v>198</v>
      </c>
    </row>
    <row r="32" spans="1:16" ht="12.75" customHeight="1" thickBot="1" x14ac:dyDescent="0.25">
      <c r="A32" s="57" t="str">
        <f t="shared" si="0"/>
        <v>BAVM 201 </v>
      </c>
      <c r="B32" s="3" t="str">
        <f t="shared" si="1"/>
        <v>I</v>
      </c>
      <c r="C32" s="57">
        <f t="shared" si="2"/>
        <v>54389.3122</v>
      </c>
      <c r="D32" s="15" t="str">
        <f t="shared" si="3"/>
        <v>vis</v>
      </c>
      <c r="E32" s="65">
        <f>VLOOKUP(C32,Active!C$21:E$969,3,FALSE)</f>
        <v>18106.636339698194</v>
      </c>
      <c r="F32" s="3" t="s">
        <v>89</v>
      </c>
      <c r="G32" s="15" t="str">
        <f t="shared" si="4"/>
        <v>54389.3122</v>
      </c>
      <c r="H32" s="57">
        <f t="shared" si="5"/>
        <v>4572</v>
      </c>
      <c r="I32" s="66" t="s">
        <v>199</v>
      </c>
      <c r="J32" s="67" t="s">
        <v>200</v>
      </c>
      <c r="K32" s="66">
        <v>4572</v>
      </c>
      <c r="L32" s="66" t="s">
        <v>201</v>
      </c>
      <c r="M32" s="67" t="s">
        <v>164</v>
      </c>
      <c r="N32" s="67" t="s">
        <v>180</v>
      </c>
      <c r="O32" s="68" t="s">
        <v>202</v>
      </c>
      <c r="P32" s="69" t="s">
        <v>203</v>
      </c>
    </row>
    <row r="33" spans="1:16" ht="12.75" customHeight="1" thickBot="1" x14ac:dyDescent="0.25">
      <c r="A33" s="57" t="str">
        <f t="shared" si="0"/>
        <v>IBVS 5898 </v>
      </c>
      <c r="B33" s="3" t="str">
        <f t="shared" si="1"/>
        <v>II</v>
      </c>
      <c r="C33" s="57">
        <f t="shared" si="2"/>
        <v>54620.484100000001</v>
      </c>
      <c r="D33" s="15" t="str">
        <f t="shared" si="3"/>
        <v>vis</v>
      </c>
      <c r="E33" s="65">
        <f>VLOOKUP(C33,Active!C$21:E$969,3,FALSE)</f>
        <v>18666.12316595739</v>
      </c>
      <c r="F33" s="3" t="s">
        <v>89</v>
      </c>
      <c r="G33" s="15" t="str">
        <f t="shared" si="4"/>
        <v>54620.4841</v>
      </c>
      <c r="H33" s="57">
        <f t="shared" si="5"/>
        <v>5131.5</v>
      </c>
      <c r="I33" s="66" t="s">
        <v>204</v>
      </c>
      <c r="J33" s="67" t="s">
        <v>205</v>
      </c>
      <c r="K33" s="66">
        <v>5131.5</v>
      </c>
      <c r="L33" s="66" t="s">
        <v>206</v>
      </c>
      <c r="M33" s="67" t="s">
        <v>164</v>
      </c>
      <c r="N33" s="67" t="s">
        <v>180</v>
      </c>
      <c r="O33" s="68" t="s">
        <v>171</v>
      </c>
      <c r="P33" s="69" t="s">
        <v>207</v>
      </c>
    </row>
    <row r="34" spans="1:16" ht="12.75" customHeight="1" thickBot="1" x14ac:dyDescent="0.25">
      <c r="A34" s="57" t="str">
        <f t="shared" si="0"/>
        <v>IBVS 5898 </v>
      </c>
      <c r="B34" s="3" t="str">
        <f t="shared" si="1"/>
        <v>II</v>
      </c>
      <c r="C34" s="57">
        <f t="shared" si="2"/>
        <v>54680.392899999999</v>
      </c>
      <c r="D34" s="15" t="str">
        <f t="shared" si="3"/>
        <v>vis</v>
      </c>
      <c r="E34" s="65">
        <f>VLOOKUP(C34,Active!C$21:E$969,3,FALSE)</f>
        <v>18811.115634233141</v>
      </c>
      <c r="F34" s="3" t="s">
        <v>89</v>
      </c>
      <c r="G34" s="15" t="str">
        <f t="shared" si="4"/>
        <v>54680.3929</v>
      </c>
      <c r="H34" s="57">
        <f t="shared" si="5"/>
        <v>5276.5</v>
      </c>
      <c r="I34" s="66" t="s">
        <v>215</v>
      </c>
      <c r="J34" s="67" t="s">
        <v>216</v>
      </c>
      <c r="K34" s="66">
        <v>5276.5</v>
      </c>
      <c r="L34" s="66" t="s">
        <v>217</v>
      </c>
      <c r="M34" s="67" t="s">
        <v>164</v>
      </c>
      <c r="N34" s="67" t="s">
        <v>180</v>
      </c>
      <c r="O34" s="68" t="s">
        <v>171</v>
      </c>
      <c r="P34" s="69" t="s">
        <v>207</v>
      </c>
    </row>
    <row r="35" spans="1:16" ht="12.75" customHeight="1" thickBot="1" x14ac:dyDescent="0.25">
      <c r="A35" s="57" t="str">
        <f t="shared" si="0"/>
        <v>BAVM 209 </v>
      </c>
      <c r="B35" s="3" t="str">
        <f t="shared" si="1"/>
        <v>II</v>
      </c>
      <c r="C35" s="57">
        <f t="shared" si="2"/>
        <v>54776.2503</v>
      </c>
      <c r="D35" s="15" t="str">
        <f t="shared" si="3"/>
        <v>vis</v>
      </c>
      <c r="E35" s="65">
        <f>VLOOKUP(C35,Active!C$21:E$969,3,FALSE)</f>
        <v>19043.111618604333</v>
      </c>
      <c r="F35" s="3" t="s">
        <v>89</v>
      </c>
      <c r="G35" s="15" t="str">
        <f t="shared" si="4"/>
        <v>54776.2503</v>
      </c>
      <c r="H35" s="57">
        <f t="shared" si="5"/>
        <v>5508.5</v>
      </c>
      <c r="I35" s="66" t="s">
        <v>221</v>
      </c>
      <c r="J35" s="67" t="s">
        <v>222</v>
      </c>
      <c r="K35" s="66">
        <v>5508.5</v>
      </c>
      <c r="L35" s="66" t="s">
        <v>210</v>
      </c>
      <c r="M35" s="67" t="s">
        <v>164</v>
      </c>
      <c r="N35" s="67" t="s">
        <v>223</v>
      </c>
      <c r="O35" s="68" t="s">
        <v>224</v>
      </c>
      <c r="P35" s="69" t="s">
        <v>225</v>
      </c>
    </row>
    <row r="36" spans="1:16" ht="12.75" customHeight="1" thickBot="1" x14ac:dyDescent="0.25">
      <c r="A36" s="57" t="str">
        <f t="shared" si="0"/>
        <v>IBVS 5898 </v>
      </c>
      <c r="B36" s="3" t="str">
        <f t="shared" si="1"/>
        <v>I</v>
      </c>
      <c r="C36" s="57">
        <f t="shared" si="2"/>
        <v>54942.5533</v>
      </c>
      <c r="D36" s="15" t="str">
        <f t="shared" si="3"/>
        <v>vis</v>
      </c>
      <c r="E36" s="65">
        <f>VLOOKUP(C36,Active!C$21:E$969,3,FALSE)</f>
        <v>19445.601443999989</v>
      </c>
      <c r="F36" s="3" t="s">
        <v>89</v>
      </c>
      <c r="G36" s="15" t="str">
        <f t="shared" si="4"/>
        <v>54942.5533</v>
      </c>
      <c r="H36" s="57">
        <f t="shared" si="5"/>
        <v>5911</v>
      </c>
      <c r="I36" s="66" t="s">
        <v>226</v>
      </c>
      <c r="J36" s="67" t="s">
        <v>227</v>
      </c>
      <c r="K36" s="66" t="s">
        <v>228</v>
      </c>
      <c r="L36" s="66" t="s">
        <v>229</v>
      </c>
      <c r="M36" s="67" t="s">
        <v>164</v>
      </c>
      <c r="N36" s="67" t="s">
        <v>89</v>
      </c>
      <c r="O36" s="68" t="s">
        <v>171</v>
      </c>
      <c r="P36" s="69" t="s">
        <v>207</v>
      </c>
    </row>
    <row r="37" spans="1:16" ht="12.75" customHeight="1" thickBot="1" x14ac:dyDescent="0.25">
      <c r="A37" s="57" t="str">
        <f t="shared" si="0"/>
        <v>IBVS 5898 </v>
      </c>
      <c r="B37" s="3" t="str">
        <f t="shared" si="1"/>
        <v>I</v>
      </c>
      <c r="C37" s="57">
        <f t="shared" si="2"/>
        <v>54969.409699999997</v>
      </c>
      <c r="D37" s="15" t="str">
        <f t="shared" si="3"/>
        <v>vis</v>
      </c>
      <c r="E37" s="65">
        <f>VLOOKUP(C37,Active!C$21:E$969,3,FALSE)</f>
        <v>19510.599836973986</v>
      </c>
      <c r="F37" s="3" t="s">
        <v>89</v>
      </c>
      <c r="G37" s="15" t="str">
        <f t="shared" si="4"/>
        <v>54969.4097</v>
      </c>
      <c r="H37" s="57">
        <f t="shared" si="5"/>
        <v>5976</v>
      </c>
      <c r="I37" s="66" t="s">
        <v>230</v>
      </c>
      <c r="J37" s="67" t="s">
        <v>231</v>
      </c>
      <c r="K37" s="66" t="s">
        <v>232</v>
      </c>
      <c r="L37" s="66" t="s">
        <v>233</v>
      </c>
      <c r="M37" s="67" t="s">
        <v>164</v>
      </c>
      <c r="N37" s="67" t="s">
        <v>89</v>
      </c>
      <c r="O37" s="68" t="s">
        <v>171</v>
      </c>
      <c r="P37" s="69" t="s">
        <v>207</v>
      </c>
    </row>
    <row r="38" spans="1:16" ht="12.75" customHeight="1" thickBot="1" x14ac:dyDescent="0.25">
      <c r="A38" s="57" t="str">
        <f t="shared" si="0"/>
        <v>IBVS 5980 </v>
      </c>
      <c r="B38" s="3" t="str">
        <f t="shared" si="1"/>
        <v>II</v>
      </c>
      <c r="C38" s="57">
        <f t="shared" si="2"/>
        <v>55065.4738</v>
      </c>
      <c r="D38" s="15" t="str">
        <f t="shared" si="3"/>
        <v>vis</v>
      </c>
      <c r="E38" s="65">
        <f>VLOOKUP(C38,Active!C$21:E$969,3,FALSE)</f>
        <v>19743.096080792755</v>
      </c>
      <c r="F38" s="3" t="s">
        <v>89</v>
      </c>
      <c r="G38" s="15" t="str">
        <f t="shared" si="4"/>
        <v>55065.4738</v>
      </c>
      <c r="H38" s="57">
        <f t="shared" si="5"/>
        <v>6208.5</v>
      </c>
      <c r="I38" s="66" t="s">
        <v>234</v>
      </c>
      <c r="J38" s="67" t="s">
        <v>235</v>
      </c>
      <c r="K38" s="66" t="s">
        <v>236</v>
      </c>
      <c r="L38" s="66" t="s">
        <v>237</v>
      </c>
      <c r="M38" s="67" t="s">
        <v>164</v>
      </c>
      <c r="N38" s="67" t="s">
        <v>89</v>
      </c>
      <c r="O38" s="68" t="s">
        <v>171</v>
      </c>
      <c r="P38" s="69" t="s">
        <v>238</v>
      </c>
    </row>
    <row r="39" spans="1:16" ht="12.75" customHeight="1" thickBot="1" x14ac:dyDescent="0.25">
      <c r="A39" s="57" t="str">
        <f t="shared" si="0"/>
        <v>IBVS 5965 </v>
      </c>
      <c r="B39" s="3" t="str">
        <f t="shared" si="1"/>
        <v>II</v>
      </c>
      <c r="C39" s="57">
        <f t="shared" si="2"/>
        <v>55380.313199999997</v>
      </c>
      <c r="D39" s="15" t="str">
        <f t="shared" si="3"/>
        <v>vis</v>
      </c>
      <c r="E39" s="65">
        <f>VLOOKUP(C39,Active!C$21:E$969,3,FALSE)</f>
        <v>20505.076653203789</v>
      </c>
      <c r="F39" s="3" t="s">
        <v>89</v>
      </c>
      <c r="G39" s="15" t="str">
        <f t="shared" si="4"/>
        <v>55380.3132</v>
      </c>
      <c r="H39" s="57">
        <f t="shared" si="5"/>
        <v>6970.5</v>
      </c>
      <c r="I39" s="66" t="s">
        <v>249</v>
      </c>
      <c r="J39" s="67" t="s">
        <v>250</v>
      </c>
      <c r="K39" s="66" t="s">
        <v>251</v>
      </c>
      <c r="L39" s="66" t="s">
        <v>252</v>
      </c>
      <c r="M39" s="67" t="s">
        <v>164</v>
      </c>
      <c r="N39" s="67" t="s">
        <v>253</v>
      </c>
      <c r="O39" s="68" t="s">
        <v>254</v>
      </c>
      <c r="P39" s="69" t="s">
        <v>255</v>
      </c>
    </row>
    <row r="40" spans="1:16" ht="12.75" customHeight="1" thickBot="1" x14ac:dyDescent="0.25">
      <c r="A40" s="57" t="str">
        <f t="shared" si="0"/>
        <v>IBVS 5965 </v>
      </c>
      <c r="B40" s="3" t="str">
        <f t="shared" si="1"/>
        <v>I</v>
      </c>
      <c r="C40" s="57">
        <f t="shared" si="2"/>
        <v>55380.5193</v>
      </c>
      <c r="D40" s="15" t="str">
        <f t="shared" si="3"/>
        <v>vis</v>
      </c>
      <c r="E40" s="65">
        <f>VLOOKUP(C40,Active!C$21:E$969,3,FALSE)</f>
        <v>20505.575460519442</v>
      </c>
      <c r="F40" s="3" t="s">
        <v>89</v>
      </c>
      <c r="G40" s="15" t="str">
        <f t="shared" si="4"/>
        <v>55380.5193</v>
      </c>
      <c r="H40" s="57">
        <f t="shared" si="5"/>
        <v>6971</v>
      </c>
      <c r="I40" s="66" t="s">
        <v>256</v>
      </c>
      <c r="J40" s="67" t="s">
        <v>257</v>
      </c>
      <c r="K40" s="66" t="s">
        <v>258</v>
      </c>
      <c r="L40" s="66" t="s">
        <v>259</v>
      </c>
      <c r="M40" s="67" t="s">
        <v>164</v>
      </c>
      <c r="N40" s="67" t="s">
        <v>253</v>
      </c>
      <c r="O40" s="68" t="s">
        <v>254</v>
      </c>
      <c r="P40" s="69" t="s">
        <v>255</v>
      </c>
    </row>
    <row r="41" spans="1:16" ht="12.75" customHeight="1" thickBot="1" x14ac:dyDescent="0.25">
      <c r="A41" s="57" t="str">
        <f t="shared" si="0"/>
        <v>IBVS 5965 </v>
      </c>
      <c r="B41" s="3" t="str">
        <f t="shared" si="1"/>
        <v>I</v>
      </c>
      <c r="C41" s="57">
        <f t="shared" si="2"/>
        <v>55390.436800000003</v>
      </c>
      <c r="D41" s="15" t="str">
        <f t="shared" si="3"/>
        <v>vis</v>
      </c>
      <c r="E41" s="65">
        <f>VLOOKUP(C41,Active!C$21:E$969,3,FALSE)</f>
        <v>20529.577991101349</v>
      </c>
      <c r="F41" s="3" t="s">
        <v>89</v>
      </c>
      <c r="G41" s="15" t="str">
        <f t="shared" si="4"/>
        <v>55390.4368</v>
      </c>
      <c r="H41" s="57">
        <f t="shared" si="5"/>
        <v>6995</v>
      </c>
      <c r="I41" s="66" t="s">
        <v>260</v>
      </c>
      <c r="J41" s="67" t="s">
        <v>261</v>
      </c>
      <c r="K41" s="66" t="s">
        <v>262</v>
      </c>
      <c r="L41" s="66" t="s">
        <v>242</v>
      </c>
      <c r="M41" s="67" t="s">
        <v>164</v>
      </c>
      <c r="N41" s="67" t="s">
        <v>253</v>
      </c>
      <c r="O41" s="68" t="s">
        <v>263</v>
      </c>
      <c r="P41" s="69" t="s">
        <v>255</v>
      </c>
    </row>
    <row r="42" spans="1:16" ht="12.75" customHeight="1" thickBot="1" x14ac:dyDescent="0.25">
      <c r="A42" s="57" t="str">
        <f t="shared" si="0"/>
        <v>IBVS 6039 </v>
      </c>
      <c r="B42" s="3" t="str">
        <f t="shared" si="1"/>
        <v>I</v>
      </c>
      <c r="C42" s="57">
        <f t="shared" si="2"/>
        <v>55468.526899999997</v>
      </c>
      <c r="D42" s="15" t="str">
        <f t="shared" si="3"/>
        <v>vis</v>
      </c>
      <c r="E42" s="65">
        <f>VLOOKUP(C42,Active!C$21:E$969,3,FALSE)</f>
        <v>20718.57320293834</v>
      </c>
      <c r="F42" s="3" t="s">
        <v>89</v>
      </c>
      <c r="G42" s="15" t="str">
        <f t="shared" si="4"/>
        <v>55468.5269</v>
      </c>
      <c r="H42" s="57">
        <f t="shared" si="5"/>
        <v>7184</v>
      </c>
      <c r="I42" s="66" t="s">
        <v>272</v>
      </c>
      <c r="J42" s="67" t="s">
        <v>273</v>
      </c>
      <c r="K42" s="66" t="s">
        <v>274</v>
      </c>
      <c r="L42" s="66" t="s">
        <v>275</v>
      </c>
      <c r="M42" s="67" t="s">
        <v>164</v>
      </c>
      <c r="N42" s="67" t="s">
        <v>253</v>
      </c>
      <c r="O42" s="68" t="s">
        <v>276</v>
      </c>
      <c r="P42" s="69" t="s">
        <v>277</v>
      </c>
    </row>
    <row r="43" spans="1:16" ht="12.75" customHeight="1" thickBot="1" x14ac:dyDescent="0.25">
      <c r="A43" s="57" t="str">
        <f t="shared" ref="A43:A63" si="6">P43</f>
        <v>IBVS 5980 </v>
      </c>
      <c r="B43" s="3" t="str">
        <f t="shared" ref="B43:B63" si="7">IF(H43=INT(H43),"I","II")</f>
        <v>I</v>
      </c>
      <c r="C43" s="57">
        <f t="shared" ref="C43:C63" si="8">1*G43</f>
        <v>55481.335599999999</v>
      </c>
      <c r="D43" s="15" t="str">
        <f t="shared" ref="D43:D63" si="9">VLOOKUP(F43,I$1:J$5,2,FALSE)</f>
        <v>vis</v>
      </c>
      <c r="E43" s="65">
        <f>VLOOKUP(C43,Active!C$21:E$969,3,FALSE)</f>
        <v>20749.573073214557</v>
      </c>
      <c r="F43" s="3" t="s">
        <v>89</v>
      </c>
      <c r="G43" s="15" t="str">
        <f t="shared" ref="G43:G63" si="10">MID(I43,3,LEN(I43)-3)</f>
        <v>55481.3356</v>
      </c>
      <c r="H43" s="57">
        <f t="shared" ref="H43:H63" si="11">1*K43</f>
        <v>7215</v>
      </c>
      <c r="I43" s="66" t="s">
        <v>278</v>
      </c>
      <c r="J43" s="67" t="s">
        <v>279</v>
      </c>
      <c r="K43" s="66" t="s">
        <v>280</v>
      </c>
      <c r="L43" s="66" t="s">
        <v>281</v>
      </c>
      <c r="M43" s="67" t="s">
        <v>164</v>
      </c>
      <c r="N43" s="67" t="s">
        <v>165</v>
      </c>
      <c r="O43" s="68" t="s">
        <v>171</v>
      </c>
      <c r="P43" s="69" t="s">
        <v>238</v>
      </c>
    </row>
    <row r="44" spans="1:16" ht="12.75" customHeight="1" thickBot="1" x14ac:dyDescent="0.25">
      <c r="A44" s="57" t="str">
        <f t="shared" si="6"/>
        <v>IBVS 6044 </v>
      </c>
      <c r="B44" s="3" t="str">
        <f t="shared" si="7"/>
        <v>II</v>
      </c>
      <c r="C44" s="57">
        <f t="shared" si="8"/>
        <v>55628.634700000002</v>
      </c>
      <c r="D44" s="15" t="str">
        <f t="shared" si="9"/>
        <v>vis</v>
      </c>
      <c r="E44" s="65">
        <f>VLOOKUP(C44,Active!C$21:E$969,3,FALSE)</f>
        <v>21106.069282182158</v>
      </c>
      <c r="F44" s="3" t="s">
        <v>89</v>
      </c>
      <c r="G44" s="15" t="str">
        <f t="shared" si="10"/>
        <v>55628.6347</v>
      </c>
      <c r="H44" s="57">
        <f t="shared" si="11"/>
        <v>7571.5</v>
      </c>
      <c r="I44" s="66" t="s">
        <v>282</v>
      </c>
      <c r="J44" s="67" t="s">
        <v>283</v>
      </c>
      <c r="K44" s="66" t="s">
        <v>284</v>
      </c>
      <c r="L44" s="66" t="s">
        <v>285</v>
      </c>
      <c r="M44" s="67" t="s">
        <v>164</v>
      </c>
      <c r="N44" s="67" t="s">
        <v>89</v>
      </c>
      <c r="O44" s="68" t="s">
        <v>171</v>
      </c>
      <c r="P44" s="69" t="s">
        <v>286</v>
      </c>
    </row>
    <row r="45" spans="1:16" ht="12.75" customHeight="1" thickBot="1" x14ac:dyDescent="0.25">
      <c r="A45" s="57" t="str">
        <f t="shared" si="6"/>
        <v>IBVS 6041 </v>
      </c>
      <c r="B45" s="3" t="str">
        <f t="shared" si="7"/>
        <v>II</v>
      </c>
      <c r="C45" s="57">
        <f t="shared" si="8"/>
        <v>55815.389499999997</v>
      </c>
      <c r="D45" s="15" t="str">
        <f t="shared" si="9"/>
        <v>vis</v>
      </c>
      <c r="E45" s="65">
        <f>VLOOKUP(C45,Active!C$21:E$969,3,FALSE)</f>
        <v>21558.056960358736</v>
      </c>
      <c r="F45" s="3" t="s">
        <v>89</v>
      </c>
      <c r="G45" s="15" t="str">
        <f t="shared" si="10"/>
        <v>55815.3895</v>
      </c>
      <c r="H45" s="57">
        <f t="shared" si="11"/>
        <v>8023.5</v>
      </c>
      <c r="I45" s="66" t="s">
        <v>293</v>
      </c>
      <c r="J45" s="67" t="s">
        <v>294</v>
      </c>
      <c r="K45" s="66" t="s">
        <v>295</v>
      </c>
      <c r="L45" s="66" t="s">
        <v>296</v>
      </c>
      <c r="M45" s="67" t="s">
        <v>164</v>
      </c>
      <c r="N45" s="67" t="s">
        <v>253</v>
      </c>
      <c r="O45" s="68" t="s">
        <v>297</v>
      </c>
      <c r="P45" s="69" t="s">
        <v>298</v>
      </c>
    </row>
    <row r="46" spans="1:16" ht="12.75" customHeight="1" thickBot="1" x14ac:dyDescent="0.25">
      <c r="A46" s="57" t="str">
        <f t="shared" si="6"/>
        <v>BAVM 228 </v>
      </c>
      <c r="B46" s="3" t="str">
        <f t="shared" si="7"/>
        <v>I</v>
      </c>
      <c r="C46" s="57">
        <f t="shared" si="8"/>
        <v>56154.399799999999</v>
      </c>
      <c r="D46" s="15" t="str">
        <f t="shared" si="9"/>
        <v>vis</v>
      </c>
      <c r="E46" s="65">
        <f>VLOOKUP(C46,Active!C$21:E$969,3,FALSE)</f>
        <v>22378.536425277169</v>
      </c>
      <c r="F46" s="3" t="s">
        <v>89</v>
      </c>
      <c r="G46" s="15" t="str">
        <f t="shared" si="10"/>
        <v>56154.3998</v>
      </c>
      <c r="H46" s="57">
        <f t="shared" si="11"/>
        <v>8844</v>
      </c>
      <c r="I46" s="66" t="s">
        <v>303</v>
      </c>
      <c r="J46" s="67" t="s">
        <v>304</v>
      </c>
      <c r="K46" s="66" t="s">
        <v>305</v>
      </c>
      <c r="L46" s="66" t="s">
        <v>259</v>
      </c>
      <c r="M46" s="67" t="s">
        <v>164</v>
      </c>
      <c r="N46" s="67" t="s">
        <v>180</v>
      </c>
      <c r="O46" s="68" t="s">
        <v>306</v>
      </c>
      <c r="P46" s="69" t="s">
        <v>307</v>
      </c>
    </row>
    <row r="47" spans="1:16" ht="12.75" customHeight="1" thickBot="1" x14ac:dyDescent="0.25">
      <c r="A47" s="57" t="str">
        <f t="shared" si="6"/>
        <v>IBVS 6044 </v>
      </c>
      <c r="B47" s="3" t="str">
        <f t="shared" si="7"/>
        <v>I</v>
      </c>
      <c r="C47" s="57">
        <f t="shared" si="8"/>
        <v>56188.282800000001</v>
      </c>
      <c r="D47" s="15" t="str">
        <f t="shared" si="9"/>
        <v>vis</v>
      </c>
      <c r="E47" s="65">
        <f>VLOOKUP(C47,Active!C$21:E$969,3,FALSE)</f>
        <v>22460.540735204719</v>
      </c>
      <c r="F47" s="3" t="s">
        <v>89</v>
      </c>
      <c r="G47" s="15" t="str">
        <f t="shared" si="10"/>
        <v>56188.2828</v>
      </c>
      <c r="H47" s="57">
        <f t="shared" si="11"/>
        <v>8926</v>
      </c>
      <c r="I47" s="66" t="s">
        <v>308</v>
      </c>
      <c r="J47" s="67" t="s">
        <v>309</v>
      </c>
      <c r="K47" s="66" t="s">
        <v>310</v>
      </c>
      <c r="L47" s="66" t="s">
        <v>220</v>
      </c>
      <c r="M47" s="67" t="s">
        <v>164</v>
      </c>
      <c r="N47" s="67" t="s">
        <v>89</v>
      </c>
      <c r="O47" s="68" t="s">
        <v>171</v>
      </c>
      <c r="P47" s="69" t="s">
        <v>286</v>
      </c>
    </row>
    <row r="48" spans="1:16" ht="12.75" customHeight="1" thickBot="1" x14ac:dyDescent="0.25">
      <c r="A48" s="57" t="str">
        <f t="shared" si="6"/>
        <v>IBVS 6044 </v>
      </c>
      <c r="B48" s="3" t="str">
        <f t="shared" si="7"/>
        <v>II</v>
      </c>
      <c r="C48" s="57">
        <f t="shared" si="8"/>
        <v>56189.3145</v>
      </c>
      <c r="D48" s="15" t="str">
        <f t="shared" si="9"/>
        <v>vis</v>
      </c>
      <c r="E48" s="65">
        <f>VLOOKUP(C48,Active!C$21:E$969,3,FALSE)</f>
        <v>22463.037676046799</v>
      </c>
      <c r="F48" s="3" t="s">
        <v>89</v>
      </c>
      <c r="G48" s="15" t="str">
        <f t="shared" si="10"/>
        <v>56189.3145</v>
      </c>
      <c r="H48" s="57">
        <f t="shared" si="11"/>
        <v>8928.5</v>
      </c>
      <c r="I48" s="66" t="s">
        <v>311</v>
      </c>
      <c r="J48" s="67" t="s">
        <v>312</v>
      </c>
      <c r="K48" s="66" t="s">
        <v>313</v>
      </c>
      <c r="L48" s="66" t="s">
        <v>242</v>
      </c>
      <c r="M48" s="67" t="s">
        <v>164</v>
      </c>
      <c r="N48" s="67" t="s">
        <v>165</v>
      </c>
      <c r="O48" s="68" t="s">
        <v>171</v>
      </c>
      <c r="P48" s="69" t="s">
        <v>286</v>
      </c>
    </row>
    <row r="49" spans="1:16" ht="12.75" customHeight="1" thickBot="1" x14ac:dyDescent="0.25">
      <c r="A49" s="57" t="str">
        <f t="shared" si="6"/>
        <v>IBVS 6044 </v>
      </c>
      <c r="B49" s="3" t="str">
        <f t="shared" si="7"/>
        <v>I</v>
      </c>
      <c r="C49" s="57">
        <f t="shared" si="8"/>
        <v>56219.269899999999</v>
      </c>
      <c r="D49" s="15" t="str">
        <f t="shared" si="9"/>
        <v>vis</v>
      </c>
      <c r="E49" s="65">
        <f>VLOOKUP(C49,Active!C$21:E$969,3,FALSE)</f>
        <v>22535.53633040455</v>
      </c>
      <c r="F49" s="3" t="s">
        <v>89</v>
      </c>
      <c r="G49" s="15" t="str">
        <f t="shared" si="10"/>
        <v>56219.2699</v>
      </c>
      <c r="H49" s="57">
        <f t="shared" si="11"/>
        <v>9001</v>
      </c>
      <c r="I49" s="66" t="s">
        <v>314</v>
      </c>
      <c r="J49" s="67" t="s">
        <v>315</v>
      </c>
      <c r="K49" s="66" t="s">
        <v>316</v>
      </c>
      <c r="L49" s="66" t="s">
        <v>242</v>
      </c>
      <c r="M49" s="67" t="s">
        <v>164</v>
      </c>
      <c r="N49" s="67" t="s">
        <v>165</v>
      </c>
      <c r="O49" s="68" t="s">
        <v>171</v>
      </c>
      <c r="P49" s="69" t="s">
        <v>286</v>
      </c>
    </row>
    <row r="50" spans="1:16" ht="12.75" customHeight="1" thickBot="1" x14ac:dyDescent="0.25">
      <c r="A50" s="57" t="str">
        <f t="shared" si="6"/>
        <v>BAVM 232 </v>
      </c>
      <c r="B50" s="3" t="str">
        <f t="shared" si="7"/>
        <v>II</v>
      </c>
      <c r="C50" s="57">
        <f t="shared" si="8"/>
        <v>56450.442999999999</v>
      </c>
      <c r="D50" s="15" t="str">
        <f t="shared" si="9"/>
        <v>vis</v>
      </c>
      <c r="E50" s="65">
        <f>VLOOKUP(C50,Active!C$21:E$969,3,FALSE)</f>
        <v>23095.026060927587</v>
      </c>
      <c r="F50" s="3" t="s">
        <v>89</v>
      </c>
      <c r="G50" s="15" t="str">
        <f t="shared" si="10"/>
        <v>56450.4430</v>
      </c>
      <c r="H50" s="57">
        <f t="shared" si="11"/>
        <v>9560.5</v>
      </c>
      <c r="I50" s="66" t="s">
        <v>317</v>
      </c>
      <c r="J50" s="67" t="s">
        <v>318</v>
      </c>
      <c r="K50" s="66" t="s">
        <v>319</v>
      </c>
      <c r="L50" s="66" t="s">
        <v>320</v>
      </c>
      <c r="M50" s="67" t="s">
        <v>164</v>
      </c>
      <c r="N50" s="67" t="s">
        <v>89</v>
      </c>
      <c r="O50" s="68" t="s">
        <v>197</v>
      </c>
      <c r="P50" s="69" t="s">
        <v>321</v>
      </c>
    </row>
    <row r="51" spans="1:16" ht="12.75" customHeight="1" thickBot="1" x14ac:dyDescent="0.25">
      <c r="A51" s="57" t="str">
        <f t="shared" si="6"/>
        <v>IBVS 2966 </v>
      </c>
      <c r="B51" s="3" t="str">
        <f t="shared" si="7"/>
        <v>I</v>
      </c>
      <c r="C51" s="57">
        <f t="shared" si="8"/>
        <v>46644.502999999997</v>
      </c>
      <c r="D51" s="15" t="str">
        <f t="shared" si="9"/>
        <v>vis</v>
      </c>
      <c r="E51" s="65">
        <f>VLOOKUP(C51,Active!C$21:E$969,3,FALSE)</f>
        <v>-637.50479203534894</v>
      </c>
      <c r="F51" s="3" t="s">
        <v>89</v>
      </c>
      <c r="G51" s="15" t="str">
        <f t="shared" si="10"/>
        <v>46644.503</v>
      </c>
      <c r="H51" s="57">
        <f t="shared" si="11"/>
        <v>-14174</v>
      </c>
      <c r="I51" s="66" t="s">
        <v>91</v>
      </c>
      <c r="J51" s="67" t="s">
        <v>92</v>
      </c>
      <c r="K51" s="66">
        <v>-14174</v>
      </c>
      <c r="L51" s="66" t="s">
        <v>93</v>
      </c>
      <c r="M51" s="67" t="s">
        <v>94</v>
      </c>
      <c r="N51" s="67" t="s">
        <v>95</v>
      </c>
      <c r="O51" s="68" t="s">
        <v>96</v>
      </c>
      <c r="P51" s="69" t="s">
        <v>97</v>
      </c>
    </row>
    <row r="52" spans="1:16" ht="12.75" customHeight="1" thickBot="1" x14ac:dyDescent="0.25">
      <c r="A52" s="57" t="str">
        <f t="shared" si="6"/>
        <v>IBVS 2966 </v>
      </c>
      <c r="B52" s="3" t="str">
        <f t="shared" si="7"/>
        <v>I</v>
      </c>
      <c r="C52" s="57">
        <f t="shared" si="8"/>
        <v>46649.462</v>
      </c>
      <c r="D52" s="15" t="str">
        <f t="shared" si="9"/>
        <v>vis</v>
      </c>
      <c r="E52" s="65">
        <f>VLOOKUP(C52,Active!C$21:E$969,3,FALSE)</f>
        <v>-625.50292168942553</v>
      </c>
      <c r="F52" s="3" t="s">
        <v>89</v>
      </c>
      <c r="G52" s="15" t="str">
        <f t="shared" si="10"/>
        <v>46649.462</v>
      </c>
      <c r="H52" s="57">
        <f t="shared" si="11"/>
        <v>-14162</v>
      </c>
      <c r="I52" s="66" t="s">
        <v>98</v>
      </c>
      <c r="J52" s="67" t="s">
        <v>99</v>
      </c>
      <c r="K52" s="66">
        <v>-14162</v>
      </c>
      <c r="L52" s="66" t="s">
        <v>100</v>
      </c>
      <c r="M52" s="67" t="s">
        <v>94</v>
      </c>
      <c r="N52" s="67" t="s">
        <v>95</v>
      </c>
      <c r="O52" s="68" t="s">
        <v>96</v>
      </c>
      <c r="P52" s="69" t="s">
        <v>97</v>
      </c>
    </row>
    <row r="53" spans="1:16" ht="12.75" customHeight="1" thickBot="1" x14ac:dyDescent="0.25">
      <c r="A53" s="57" t="str">
        <f t="shared" si="6"/>
        <v> BBS 106/113 </v>
      </c>
      <c r="B53" s="3" t="str">
        <f t="shared" si="7"/>
        <v>I</v>
      </c>
      <c r="C53" s="57">
        <f t="shared" si="8"/>
        <v>49219.474999999999</v>
      </c>
      <c r="D53" s="15" t="str">
        <f t="shared" si="9"/>
        <v>vis</v>
      </c>
      <c r="E53" s="65">
        <f>VLOOKUP(C53,Active!C$21:E$969,3,FALSE)</f>
        <v>5594.4936125557151</v>
      </c>
      <c r="F53" s="3" t="s">
        <v>89</v>
      </c>
      <c r="G53" s="15" t="str">
        <f t="shared" si="10"/>
        <v>49219.475</v>
      </c>
      <c r="H53" s="57">
        <f t="shared" si="11"/>
        <v>-7941</v>
      </c>
      <c r="I53" s="66" t="s">
        <v>128</v>
      </c>
      <c r="J53" s="67" t="s">
        <v>129</v>
      </c>
      <c r="K53" s="66">
        <v>-7941</v>
      </c>
      <c r="L53" s="66" t="s">
        <v>130</v>
      </c>
      <c r="M53" s="67" t="s">
        <v>109</v>
      </c>
      <c r="N53" s="67"/>
      <c r="O53" s="68" t="s">
        <v>110</v>
      </c>
      <c r="P53" s="68" t="s">
        <v>131</v>
      </c>
    </row>
    <row r="54" spans="1:16" ht="12.75" customHeight="1" thickBot="1" x14ac:dyDescent="0.25">
      <c r="A54" s="57" t="str">
        <f t="shared" si="6"/>
        <v>VSB 46 </v>
      </c>
      <c r="B54" s="3" t="str">
        <f t="shared" si="7"/>
        <v>I</v>
      </c>
      <c r="C54" s="57">
        <f t="shared" si="8"/>
        <v>54338.079899999997</v>
      </c>
      <c r="D54" s="15" t="str">
        <f t="shared" si="9"/>
        <v>vis</v>
      </c>
      <c r="E54" s="65">
        <f>VLOOKUP(C54,Active!C$21:E$969,3,FALSE)</f>
        <v>17982.642909143007</v>
      </c>
      <c r="F54" s="3" t="s">
        <v>89</v>
      </c>
      <c r="G54" s="15" t="str">
        <f t="shared" si="10"/>
        <v>54338.0799</v>
      </c>
      <c r="H54" s="57">
        <f t="shared" si="11"/>
        <v>4448</v>
      </c>
      <c r="I54" s="66" t="s">
        <v>189</v>
      </c>
      <c r="J54" s="67" t="s">
        <v>190</v>
      </c>
      <c r="K54" s="66">
        <v>4448</v>
      </c>
      <c r="L54" s="66" t="s">
        <v>191</v>
      </c>
      <c r="M54" s="67" t="s">
        <v>164</v>
      </c>
      <c r="N54" s="67" t="s">
        <v>89</v>
      </c>
      <c r="O54" s="68" t="s">
        <v>192</v>
      </c>
      <c r="P54" s="69" t="s">
        <v>193</v>
      </c>
    </row>
    <row r="55" spans="1:16" ht="12.75" customHeight="1" thickBot="1" x14ac:dyDescent="0.25">
      <c r="A55" s="57" t="str">
        <f t="shared" si="6"/>
        <v>OEJV 0094 </v>
      </c>
      <c r="B55" s="3" t="str">
        <f t="shared" si="7"/>
        <v>I</v>
      </c>
      <c r="C55" s="57">
        <f t="shared" si="8"/>
        <v>54624.407800000001</v>
      </c>
      <c r="D55" s="15" t="str">
        <f t="shared" si="9"/>
        <v>vis</v>
      </c>
      <c r="E55" s="65" t="e">
        <f>VLOOKUP(C55,Active!C$21:E$969,3,FALSE)</f>
        <v>#N/A</v>
      </c>
      <c r="F55" s="3" t="s">
        <v>89</v>
      </c>
      <c r="G55" s="15" t="str">
        <f t="shared" si="10"/>
        <v>54624.4078</v>
      </c>
      <c r="H55" s="57">
        <f t="shared" si="11"/>
        <v>5141</v>
      </c>
      <c r="I55" s="66" t="s">
        <v>208</v>
      </c>
      <c r="J55" s="67" t="s">
        <v>209</v>
      </c>
      <c r="K55" s="66">
        <v>5141</v>
      </c>
      <c r="L55" s="66" t="s">
        <v>210</v>
      </c>
      <c r="M55" s="67" t="s">
        <v>164</v>
      </c>
      <c r="N55" s="67" t="s">
        <v>165</v>
      </c>
      <c r="O55" s="68" t="s">
        <v>211</v>
      </c>
      <c r="P55" s="69" t="s">
        <v>212</v>
      </c>
    </row>
    <row r="56" spans="1:16" ht="12.75" customHeight="1" thickBot="1" x14ac:dyDescent="0.25">
      <c r="A56" s="57" t="str">
        <f t="shared" si="6"/>
        <v>OEJV 0094 </v>
      </c>
      <c r="B56" s="3" t="str">
        <f t="shared" si="7"/>
        <v>II</v>
      </c>
      <c r="C56" s="57">
        <f t="shared" si="8"/>
        <v>54675.437700000002</v>
      </c>
      <c r="D56" s="15" t="str">
        <f t="shared" si="9"/>
        <v>vis</v>
      </c>
      <c r="E56" s="65" t="e">
        <f>VLOOKUP(C56,Active!C$21:E$969,3,FALSE)</f>
        <v>#N/A</v>
      </c>
      <c r="F56" s="3" t="s">
        <v>89</v>
      </c>
      <c r="G56" s="15" t="str">
        <f t="shared" si="10"/>
        <v>54675.4377</v>
      </c>
      <c r="H56" s="57">
        <f t="shared" si="11"/>
        <v>5264.5</v>
      </c>
      <c r="I56" s="66" t="s">
        <v>213</v>
      </c>
      <c r="J56" s="67" t="s">
        <v>214</v>
      </c>
      <c r="K56" s="66">
        <v>5264.5</v>
      </c>
      <c r="L56" s="66" t="s">
        <v>175</v>
      </c>
      <c r="M56" s="67" t="s">
        <v>164</v>
      </c>
      <c r="N56" s="67" t="s">
        <v>165</v>
      </c>
      <c r="O56" s="68" t="s">
        <v>211</v>
      </c>
      <c r="P56" s="69" t="s">
        <v>212</v>
      </c>
    </row>
    <row r="57" spans="1:16" ht="12.75" customHeight="1" thickBot="1" x14ac:dyDescent="0.25">
      <c r="A57" s="57" t="str">
        <f t="shared" si="6"/>
        <v>OEJV 0094 </v>
      </c>
      <c r="B57" s="3" t="str">
        <f t="shared" si="7"/>
        <v>I</v>
      </c>
      <c r="C57" s="57">
        <f t="shared" si="8"/>
        <v>54710.348700000002</v>
      </c>
      <c r="D57" s="15" t="str">
        <f t="shared" si="9"/>
        <v>vis</v>
      </c>
      <c r="E57" s="65" t="e">
        <f>VLOOKUP(C57,Active!C$21:E$969,3,FALSE)</f>
        <v>#N/A</v>
      </c>
      <c r="F57" s="3" t="s">
        <v>89</v>
      </c>
      <c r="G57" s="15" t="str">
        <f t="shared" si="10"/>
        <v>54710.3487</v>
      </c>
      <c r="H57" s="57">
        <f t="shared" si="11"/>
        <v>5349</v>
      </c>
      <c r="I57" s="66" t="s">
        <v>218</v>
      </c>
      <c r="J57" s="67" t="s">
        <v>219</v>
      </c>
      <c r="K57" s="66">
        <v>5349</v>
      </c>
      <c r="L57" s="66" t="s">
        <v>220</v>
      </c>
      <c r="M57" s="67" t="s">
        <v>164</v>
      </c>
      <c r="N57" s="67" t="s">
        <v>165</v>
      </c>
      <c r="O57" s="68" t="s">
        <v>211</v>
      </c>
      <c r="P57" s="69" t="s">
        <v>212</v>
      </c>
    </row>
    <row r="58" spans="1:16" ht="12.75" customHeight="1" thickBot="1" x14ac:dyDescent="0.25">
      <c r="A58" s="57" t="str">
        <f t="shared" si="6"/>
        <v>VSB 51 </v>
      </c>
      <c r="B58" s="3" t="str">
        <f t="shared" si="7"/>
        <v>I</v>
      </c>
      <c r="C58" s="57">
        <f t="shared" si="8"/>
        <v>55282.184399999998</v>
      </c>
      <c r="D58" s="15" t="str">
        <f t="shared" si="9"/>
        <v>vis</v>
      </c>
      <c r="E58" s="65">
        <f>VLOOKUP(C58,Active!C$21:E$969,3,FALSE)</f>
        <v>20267.583381415036</v>
      </c>
      <c r="F58" s="3" t="s">
        <v>89</v>
      </c>
      <c r="G58" s="15" t="str">
        <f t="shared" si="10"/>
        <v>55282.1844</v>
      </c>
      <c r="H58" s="57">
        <f t="shared" si="11"/>
        <v>6733</v>
      </c>
      <c r="I58" s="66" t="s">
        <v>239</v>
      </c>
      <c r="J58" s="67" t="s">
        <v>240</v>
      </c>
      <c r="K58" s="66" t="s">
        <v>241</v>
      </c>
      <c r="L58" s="66" t="s">
        <v>242</v>
      </c>
      <c r="M58" s="67" t="s">
        <v>164</v>
      </c>
      <c r="N58" s="67" t="s">
        <v>243</v>
      </c>
      <c r="O58" s="68" t="s">
        <v>244</v>
      </c>
      <c r="P58" s="69" t="s">
        <v>245</v>
      </c>
    </row>
    <row r="59" spans="1:16" ht="12.75" customHeight="1" thickBot="1" x14ac:dyDescent="0.25">
      <c r="A59" s="57" t="str">
        <f t="shared" si="6"/>
        <v>VSB 51 </v>
      </c>
      <c r="B59" s="3" t="str">
        <f t="shared" si="7"/>
        <v>I</v>
      </c>
      <c r="C59" s="57">
        <f t="shared" si="8"/>
        <v>55363.994200000001</v>
      </c>
      <c r="D59" s="15" t="str">
        <f t="shared" si="9"/>
        <v>vis</v>
      </c>
      <c r="E59" s="65">
        <f>VLOOKUP(C59,Active!C$21:E$969,3,FALSE)</f>
        <v>20465.581085110429</v>
      </c>
      <c r="F59" s="3" t="s">
        <v>89</v>
      </c>
      <c r="G59" s="15" t="str">
        <f t="shared" si="10"/>
        <v>55363.9942</v>
      </c>
      <c r="H59" s="57">
        <f t="shared" si="11"/>
        <v>6931</v>
      </c>
      <c r="I59" s="66" t="s">
        <v>246</v>
      </c>
      <c r="J59" s="67" t="s">
        <v>247</v>
      </c>
      <c r="K59" s="66" t="s">
        <v>248</v>
      </c>
      <c r="L59" s="66" t="s">
        <v>237</v>
      </c>
      <c r="M59" s="67" t="s">
        <v>164</v>
      </c>
      <c r="N59" s="67" t="s">
        <v>243</v>
      </c>
      <c r="O59" s="68" t="s">
        <v>244</v>
      </c>
      <c r="P59" s="69" t="s">
        <v>245</v>
      </c>
    </row>
    <row r="60" spans="1:16" ht="12.75" customHeight="1" thickBot="1" x14ac:dyDescent="0.25">
      <c r="A60" s="57" t="str">
        <f t="shared" si="6"/>
        <v>VSB 51 </v>
      </c>
      <c r="B60" s="3" t="str">
        <f t="shared" si="7"/>
        <v>II</v>
      </c>
      <c r="C60" s="57">
        <f t="shared" si="8"/>
        <v>55412.127399999998</v>
      </c>
      <c r="D60" s="15" t="str">
        <f t="shared" si="9"/>
        <v>vis</v>
      </c>
      <c r="E60" s="65">
        <f>VLOOKUP(C60,Active!C$21:E$969,3,FALSE)</f>
        <v>20582.074012259865</v>
      </c>
      <c r="F60" s="3" t="s">
        <v>89</v>
      </c>
      <c r="G60" s="15" t="str">
        <f t="shared" si="10"/>
        <v>55412.1274</v>
      </c>
      <c r="H60" s="57">
        <f t="shared" si="11"/>
        <v>7047.5</v>
      </c>
      <c r="I60" s="66" t="s">
        <v>264</v>
      </c>
      <c r="J60" s="67" t="s">
        <v>265</v>
      </c>
      <c r="K60" s="66" t="s">
        <v>266</v>
      </c>
      <c r="L60" s="66" t="s">
        <v>267</v>
      </c>
      <c r="M60" s="67" t="s">
        <v>164</v>
      </c>
      <c r="N60" s="67" t="s">
        <v>89</v>
      </c>
      <c r="O60" s="68" t="s">
        <v>192</v>
      </c>
      <c r="P60" s="69" t="s">
        <v>245</v>
      </c>
    </row>
    <row r="61" spans="1:16" ht="12.75" customHeight="1" thickBot="1" x14ac:dyDescent="0.25">
      <c r="A61" s="57" t="str">
        <f t="shared" si="6"/>
        <v>VSB 51 </v>
      </c>
      <c r="B61" s="3" t="str">
        <f t="shared" si="7"/>
        <v>I</v>
      </c>
      <c r="C61" s="57">
        <f t="shared" si="8"/>
        <v>55413.161200000002</v>
      </c>
      <c r="D61" s="15" t="str">
        <f t="shared" si="9"/>
        <v>vis</v>
      </c>
      <c r="E61" s="65">
        <f>VLOOKUP(C61,Active!C$21:E$969,3,FALSE)</f>
        <v>20584.576035563692</v>
      </c>
      <c r="F61" s="3" t="s">
        <v>89</v>
      </c>
      <c r="G61" s="15" t="str">
        <f t="shared" si="10"/>
        <v>55413.1612</v>
      </c>
      <c r="H61" s="57">
        <f t="shared" si="11"/>
        <v>7050</v>
      </c>
      <c r="I61" s="66" t="s">
        <v>268</v>
      </c>
      <c r="J61" s="67" t="s">
        <v>269</v>
      </c>
      <c r="K61" s="66" t="s">
        <v>270</v>
      </c>
      <c r="L61" s="66" t="s">
        <v>271</v>
      </c>
      <c r="M61" s="67" t="s">
        <v>164</v>
      </c>
      <c r="N61" s="67" t="s">
        <v>89</v>
      </c>
      <c r="O61" s="68" t="s">
        <v>192</v>
      </c>
      <c r="P61" s="69" t="s">
        <v>245</v>
      </c>
    </row>
    <row r="62" spans="1:16" ht="12.75" customHeight="1" thickBot="1" x14ac:dyDescent="0.25">
      <c r="A62" s="57" t="str">
        <f t="shared" si="6"/>
        <v>BAVM 225 </v>
      </c>
      <c r="B62" s="3" t="str">
        <f t="shared" si="7"/>
        <v>II</v>
      </c>
      <c r="C62" s="57">
        <f t="shared" si="8"/>
        <v>55671.597900000001</v>
      </c>
      <c r="D62" s="15" t="str">
        <f t="shared" si="9"/>
        <v>vis</v>
      </c>
      <c r="E62" s="65">
        <f>VLOOKUP(C62,Active!C$21:E$969,3,FALSE)</f>
        <v>21210.049672592664</v>
      </c>
      <c r="F62" s="3" t="s">
        <v>89</v>
      </c>
      <c r="G62" s="15" t="str">
        <f t="shared" si="10"/>
        <v>55671.5979</v>
      </c>
      <c r="H62" s="57">
        <f t="shared" si="11"/>
        <v>7675.5</v>
      </c>
      <c r="I62" s="66" t="s">
        <v>287</v>
      </c>
      <c r="J62" s="67" t="s">
        <v>288</v>
      </c>
      <c r="K62" s="66" t="s">
        <v>289</v>
      </c>
      <c r="L62" s="66" t="s">
        <v>290</v>
      </c>
      <c r="M62" s="67" t="s">
        <v>164</v>
      </c>
      <c r="N62" s="67" t="s">
        <v>180</v>
      </c>
      <c r="O62" s="68" t="s">
        <v>291</v>
      </c>
      <c r="P62" s="69" t="s">
        <v>292</v>
      </c>
    </row>
    <row r="63" spans="1:16" ht="12.75" customHeight="1" thickBot="1" x14ac:dyDescent="0.25">
      <c r="A63" s="57" t="str">
        <f t="shared" si="6"/>
        <v>BAVM 225 </v>
      </c>
      <c r="B63" s="3" t="str">
        <f t="shared" si="7"/>
        <v>I</v>
      </c>
      <c r="C63" s="57">
        <f t="shared" si="8"/>
        <v>55830.469899999996</v>
      </c>
      <c r="D63" s="15" t="str">
        <f t="shared" si="9"/>
        <v>vis</v>
      </c>
      <c r="E63" s="65">
        <f>VLOOKUP(C63,Active!C$21:E$969,3,FALSE)</f>
        <v>21594.554844118476</v>
      </c>
      <c r="F63" s="3" t="s">
        <v>89</v>
      </c>
      <c r="G63" s="15" t="str">
        <f t="shared" si="10"/>
        <v>55830.4699</v>
      </c>
      <c r="H63" s="57">
        <f t="shared" si="11"/>
        <v>8060</v>
      </c>
      <c r="I63" s="66" t="s">
        <v>299</v>
      </c>
      <c r="J63" s="67" t="s">
        <v>300</v>
      </c>
      <c r="K63" s="66" t="s">
        <v>301</v>
      </c>
      <c r="L63" s="66" t="s">
        <v>275</v>
      </c>
      <c r="M63" s="67" t="s">
        <v>164</v>
      </c>
      <c r="N63" s="67" t="s">
        <v>89</v>
      </c>
      <c r="O63" s="68" t="s">
        <v>302</v>
      </c>
      <c r="P63" s="69" t="s">
        <v>292</v>
      </c>
    </row>
    <row r="64" spans="1:1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</sheetData>
  <phoneticPr fontId="7" type="noConversion"/>
  <hyperlinks>
    <hyperlink ref="P51" r:id="rId1" display="http://www.konkoly.hu/cgi-bin/IBVS?2966"/>
    <hyperlink ref="P52" r:id="rId2" display="http://www.konkoly.hu/cgi-bin/IBVS?2966"/>
    <hyperlink ref="P11" r:id="rId3" display="http://www.konkoly.hu/cgi-bin/IBVS?3090"/>
    <hyperlink ref="P22" r:id="rId4" display="http://www.konkoly.hu/cgi-bin/IBVS?5027"/>
    <hyperlink ref="P23" r:id="rId5" display="http://www.konkoly.hu/cgi-bin/IBVS?5027"/>
    <hyperlink ref="P24" r:id="rId6" display="http://www.konkoly.hu/cgi-bin/IBVS?5677"/>
    <hyperlink ref="P25" r:id="rId7" display="http://www.konkoly.hu/cgi-bin/IBVS?5760"/>
    <hyperlink ref="P26" r:id="rId8" display="http://www.konkoly.hu/cgi-bin/IBVS?5777"/>
    <hyperlink ref="P27" r:id="rId9" display="http://www.konkoly.hu/cgi-bin/IBVS?5820"/>
    <hyperlink ref="P28" r:id="rId10" display="http://www.bav-astro.de/sfs/BAVM_link.php?BAVMnr=234"/>
    <hyperlink ref="P29" r:id="rId11" display="http://www.bav-astro.de/sfs/BAVM_link.php?BAVMnr=234"/>
    <hyperlink ref="P30" r:id="rId12" display="http://www.bav-astro.de/sfs/BAVM_link.php?BAVMnr=234"/>
    <hyperlink ref="P54" r:id="rId13" display="http://vsolj.cetus-net.org/no46.pdf"/>
    <hyperlink ref="P31" r:id="rId14" display="http://www.bav-astro.de/sfs/BAVM_link.php?BAVMnr=193"/>
    <hyperlink ref="P32" r:id="rId15" display="http://www.bav-astro.de/sfs/BAVM_link.php?BAVMnr=201"/>
    <hyperlink ref="P33" r:id="rId16" display="http://www.konkoly.hu/cgi-bin/IBVS?5898"/>
    <hyperlink ref="P55" r:id="rId17" display="http://var.astro.cz/oejv/issues/oejv0094.pdf"/>
    <hyperlink ref="P56" r:id="rId18" display="http://var.astro.cz/oejv/issues/oejv0094.pdf"/>
    <hyperlink ref="P34" r:id="rId19" display="http://www.konkoly.hu/cgi-bin/IBVS?5898"/>
    <hyperlink ref="P57" r:id="rId20" display="http://var.astro.cz/oejv/issues/oejv0094.pdf"/>
    <hyperlink ref="P35" r:id="rId21" display="http://www.bav-astro.de/sfs/BAVM_link.php?BAVMnr=209"/>
    <hyperlink ref="P36" r:id="rId22" display="http://www.konkoly.hu/cgi-bin/IBVS?5898"/>
    <hyperlink ref="P37" r:id="rId23" display="http://www.konkoly.hu/cgi-bin/IBVS?5898"/>
    <hyperlink ref="P38" r:id="rId24" display="http://www.konkoly.hu/cgi-bin/IBVS?5980"/>
    <hyperlink ref="P58" r:id="rId25" display="http://vsolj.cetus-net.org/vsoljno51.pdf"/>
    <hyperlink ref="P59" r:id="rId26" display="http://vsolj.cetus-net.org/vsoljno51.pdf"/>
    <hyperlink ref="P39" r:id="rId27" display="http://www.konkoly.hu/cgi-bin/IBVS?5965"/>
    <hyperlink ref="P40" r:id="rId28" display="http://www.konkoly.hu/cgi-bin/IBVS?5965"/>
    <hyperlink ref="P41" r:id="rId29" display="http://www.konkoly.hu/cgi-bin/IBVS?5965"/>
    <hyperlink ref="P60" r:id="rId30" display="http://vsolj.cetus-net.org/vsoljno51.pdf"/>
    <hyperlink ref="P61" r:id="rId31" display="http://vsolj.cetus-net.org/vsoljno51.pdf"/>
    <hyperlink ref="P42" r:id="rId32" display="http://www.konkoly.hu/cgi-bin/IBVS?6039"/>
    <hyperlink ref="P43" r:id="rId33" display="http://www.konkoly.hu/cgi-bin/IBVS?5980"/>
    <hyperlink ref="P44" r:id="rId34" display="http://www.konkoly.hu/cgi-bin/IBVS?6044"/>
    <hyperlink ref="P62" r:id="rId35" display="http://www.bav-astro.de/sfs/BAVM_link.php?BAVMnr=225"/>
    <hyperlink ref="P45" r:id="rId36" display="http://www.konkoly.hu/cgi-bin/IBVS?6041"/>
    <hyperlink ref="P63" r:id="rId37" display="http://www.bav-astro.de/sfs/BAVM_link.php?BAVMnr=225"/>
    <hyperlink ref="P46" r:id="rId38" display="http://www.bav-astro.de/sfs/BAVM_link.php?BAVMnr=228"/>
    <hyperlink ref="P47" r:id="rId39" display="http://www.konkoly.hu/cgi-bin/IBVS?6044"/>
    <hyperlink ref="P48" r:id="rId40" display="http://www.konkoly.hu/cgi-bin/IBVS?6044"/>
    <hyperlink ref="P49" r:id="rId41" display="http://www.konkoly.hu/cgi-bin/IBVS?6044"/>
    <hyperlink ref="P50" r:id="rId42" display="http://www.bav-astro.de/sfs/BAVM_link.php?BAVMnr=23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2023-01-13T05:01:54Z</dcterms:modified>
</cp:coreProperties>
</file>