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EB5F087-0E57-40EC-9CB1-CDB983CE6BC9}" xr6:coauthVersionLast="47" xr6:coauthVersionMax="47" xr10:uidLastSave="{00000000-0000-0000-0000-000000000000}"/>
  <bookViews>
    <workbookView xWindow="13725" yWindow="102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32" i="1"/>
  <c r="F32" i="1" s="1"/>
  <c r="G32" i="1" s="1"/>
  <c r="K32" i="1" s="1"/>
  <c r="Q32" i="1"/>
  <c r="E31" i="1"/>
  <c r="F31" i="1" s="1"/>
  <c r="G31" i="1" s="1"/>
  <c r="K31" i="1" s="1"/>
  <c r="E30" i="1"/>
  <c r="F30" i="1"/>
  <c r="G30" i="1" s="1"/>
  <c r="K30" i="1" s="1"/>
  <c r="D9" i="1"/>
  <c r="C9" i="1"/>
  <c r="Q31" i="1"/>
  <c r="Q30" i="1"/>
  <c r="E26" i="1"/>
  <c r="F26" i="1"/>
  <c r="G26" i="1" s="1"/>
  <c r="K26" i="1" s="1"/>
  <c r="E27" i="1"/>
  <c r="F27" i="1" s="1"/>
  <c r="G27" i="1" s="1"/>
  <c r="K27" i="1" s="1"/>
  <c r="E28" i="1"/>
  <c r="F28" i="1"/>
  <c r="G28" i="1" s="1"/>
  <c r="K28" i="1" s="1"/>
  <c r="E29" i="1"/>
  <c r="F29" i="1" s="1"/>
  <c r="G29" i="1" s="1"/>
  <c r="K29" i="1" s="1"/>
  <c r="E22" i="1"/>
  <c r="F22" i="1" s="1"/>
  <c r="G22" i="1" s="1"/>
  <c r="K22" i="1" s="1"/>
  <c r="E23" i="1"/>
  <c r="F23" i="1" s="1"/>
  <c r="G23" i="1" s="1"/>
  <c r="K23" i="1" s="1"/>
  <c r="E25" i="1"/>
  <c r="F25" i="1"/>
  <c r="G25" i="1" s="1"/>
  <c r="K25" i="1" s="1"/>
  <c r="Q26" i="1"/>
  <c r="Q27" i="1"/>
  <c r="Q28" i="1"/>
  <c r="Q29" i="1"/>
  <c r="Q25" i="1"/>
  <c r="Q22" i="1"/>
  <c r="Q23" i="1"/>
  <c r="E21" i="1"/>
  <c r="F21" i="1" s="1"/>
  <c r="G21" i="1" s="1"/>
  <c r="K21" i="1" s="1"/>
  <c r="F16" i="1"/>
  <c r="F17" i="1" s="1"/>
  <c r="C17" i="1"/>
  <c r="Q21" i="1"/>
  <c r="C12" i="1"/>
  <c r="C11" i="1"/>
  <c r="O32" i="1" l="1"/>
  <c r="O24" i="1"/>
  <c r="O31" i="1"/>
  <c r="O22" i="1"/>
  <c r="O28" i="1"/>
  <c r="O26" i="1"/>
  <c r="O29" i="1"/>
  <c r="O25" i="1"/>
  <c r="O23" i="1"/>
  <c r="C15" i="1"/>
  <c r="O30" i="1"/>
  <c r="O21" i="1"/>
  <c r="O27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<sst xmlns="http://schemas.openxmlformats.org/spreadsheetml/2006/main" count="70" uniqueCount="53">
  <si>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</si>
  <si>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</si>
  <si>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</si>
  <si>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</si>
  <si>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</si>
  <si>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</si>
  <si>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</si>
  <si>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</si>
  <si>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</si>
  <si>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</si>
  <si>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</si>
  <si>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</si>
  <si>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</si>
  <si>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</si>
  <si>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</si>
  <si>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</si>
  <si>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</si>
  <si>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</si>
  <si>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</si>
  <si>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</si>
  <si>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</si>
  <si>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</si>
  <si>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</si>
  <si>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</si>
  <si>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</si>
  <si>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</si>
  <si>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</si>
  <si>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</si>
  <si>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</si>
  <si>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</si>
  <si>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</si>
  <si>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</si>
  <si>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</si>
  <si>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</si>
  <si>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</si>
  <si>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</si>
  <si>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V2154 Cyg / GSC 3594-1060</t>
  </si>
  <si>
    <t>Kreiner</t>
  </si>
  <si>
    <t>IBVS 6007</t>
  </si>
  <si>
    <t>I</t>
  </si>
  <si>
    <t>II</t>
  </si>
  <si>
    <t>not avail.</t>
  </si>
  <si>
    <t>EA</t>
  </si>
  <si>
    <t>IBVS 6048</t>
  </si>
  <si>
    <t>IBVS 6114</t>
  </si>
  <si>
    <t>OEJV 0203</t>
  </si>
  <si>
    <t>OEJV 0211</t>
  </si>
  <si>
    <t>pg</t>
  </si>
  <si>
    <t>vis</t>
  </si>
  <si>
    <t>PE</t>
  </si>
  <si>
    <t>CCD</t>
  </si>
  <si>
    <t>JBAV, 60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</si>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</sst>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V2154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71-4EDD-A3BD-878746CDC1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71-4EDD-A3BD-878746CDC1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71-4EDD-A3BD-878746CDC1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4.7485800001595635E-2</c:v>
                </c:pt>
                <c:pt idx="2">
                  <c:v>4.2947349997120909E-2</c:v>
                </c:pt>
                <c:pt idx="3">
                  <c:v>4.980519999662647E-2</c:v>
                </c:pt>
                <c:pt idx="4">
                  <c:v>5.010519999632379E-2</c:v>
                </c:pt>
                <c:pt idx="5">
                  <c:v>5.0158899997768458E-2</c:v>
                </c:pt>
                <c:pt idx="6">
                  <c:v>4.9256199999945238E-2</c:v>
                </c:pt>
                <c:pt idx="7">
                  <c:v>5.2231500005291309E-2</c:v>
                </c:pt>
                <c:pt idx="8">
                  <c:v>5.1065650004602503E-2</c:v>
                </c:pt>
                <c:pt idx="9">
                  <c:v>6.3914400161593221E-2</c:v>
                </c:pt>
                <c:pt idx="10">
                  <c:v>6.5858499998284969E-2</c:v>
                </c:pt>
                <c:pt idx="11">
                  <c:v>7.4392199843714479E-2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71-4EDD-A3BD-878746CDC1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71-4EDD-A3BD-878746CDC1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71-4EDD-A3BD-878746CDC1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71-4EDD-A3BD-878746CDC1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2.1083569454105222E-2</c:v>
                </c:pt>
                <c:pt idx="1">
                  <c:v>4.6939428321501941E-2</c:v>
                </c:pt>
                <c:pt idx="2">
                  <c:v>4.6970356382348116E-2</c:v>
                </c:pt>
                <c:pt idx="3">
                  <c:v>4.739303988057908E-2</c:v>
                </c:pt>
                <c:pt idx="4">
                  <c:v>4.739303988057908E-2</c:v>
                </c:pt>
                <c:pt idx="5">
                  <c:v>4.9063155166272174E-2</c:v>
                </c:pt>
                <c:pt idx="6">
                  <c:v>5.0073471820580334E-2</c:v>
                </c:pt>
                <c:pt idx="7">
                  <c:v>5.1908536764119655E-2</c:v>
                </c:pt>
                <c:pt idx="8">
                  <c:v>5.478484642281331E-2</c:v>
                </c:pt>
                <c:pt idx="9">
                  <c:v>6.3805530836279073E-2</c:v>
                </c:pt>
                <c:pt idx="10">
                  <c:v>6.448594817489478E-2</c:v>
                </c:pt>
                <c:pt idx="11">
                  <c:v>7.4403546352899419E-2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71-4EDD-A3BD-878746CD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6432"/>
        <c:axId val="1"/>
      </c:scatterChart>
      <c:valAx>
        <c:axId val="74944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6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9525</xdr:rowOff>
    </xdr:from>
    <xdr:to>
      <xdr:col>17</xdr:col>
      <xdr:colOff>76200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A4861C-139D-5620-D233-42AC792BC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t="s">
        <v>42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41</v>
      </c>
      <c r="D4" s="9" t="s">
        <v>41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52500.715199999999</v>
      </c>
      <c r="D7" s="28" t="s">
        <v>37</v>
      </c>
    </row>
    <row r="8" spans="1:6" x14ac:dyDescent="0.2">
      <c r="A8" t="s">
        <v>3</v>
      </c>
      <c r="C8">
        <v>2.6306123000000001</v>
      </c>
      <c r="D8" s="28" t="s">
        <v>37</v>
      </c>
    </row>
    <row r="9" spans="1:6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2.1083569454105222E-2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2.0618707230778886E-5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59303.553011346354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2.630632918707231</v>
      </c>
      <c r="E16" s="16" t="s">
        <v>30</v>
      </c>
      <c r="F16" s="17">
        <f ca="1">NOW()+15018.5+$C$5/24</f>
        <v>59957.753337499998</v>
      </c>
    </row>
    <row r="17" spans="1:17" ht="13.5" thickBot="1" x14ac:dyDescent="0.25">
      <c r="A17" s="16" t="s">
        <v>27</v>
      </c>
      <c r="B17" s="12"/>
      <c r="C17" s="12">
        <f>COUNT(C21:C2190)</f>
        <v>12</v>
      </c>
      <c r="E17" s="16" t="s">
        <v>34</v>
      </c>
      <c r="F17" s="17">
        <f ca="1">ROUND(2*(F16-$C$7)/$C$8,0)/2+F15</f>
        <v>2835.5</v>
      </c>
    </row>
    <row r="18" spans="1:17" ht="14.25" thickTop="1" thickBot="1" x14ac:dyDescent="0.25">
      <c r="A18" s="18" t="s">
        <v>5</v>
      </c>
      <c r="B18" s="12"/>
      <c r="C18" s="21">
        <f ca="1">+C15</f>
        <v>59303.553011346354</v>
      </c>
      <c r="D18" s="22">
        <f ca="1">+C16</f>
        <v>2.630632918707231</v>
      </c>
      <c r="E18" s="16" t="s">
        <v>35</v>
      </c>
      <c r="F18" s="25">
        <f ca="1">ROUND(2*(F16-$C$15)/$C$16,0)/2+F15</f>
        <v>249.5</v>
      </c>
    </row>
    <row r="19" spans="1:17" ht="13.5" thickTop="1" x14ac:dyDescent="0.2">
      <c r="E19" s="16" t="s">
        <v>31</v>
      </c>
      <c r="F19" s="20">
        <f ca="1">+$C$15+$C$16*F18-15018.5-$C$5/24</f>
        <v>44941.791757897146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8" t="s">
        <v>37</v>
      </c>
      <c r="C21" s="10">
        <v>52500.715199999999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2.1083569454105222E-2</v>
      </c>
      <c r="Q21" s="2">
        <f>+C21-15018.5</f>
        <v>37482.215199999999</v>
      </c>
    </row>
    <row r="22" spans="1:17" x14ac:dyDescent="0.2">
      <c r="A22" s="29" t="s">
        <v>38</v>
      </c>
      <c r="B22" s="30" t="s">
        <v>39</v>
      </c>
      <c r="C22" s="29">
        <v>55799.550510000001</v>
      </c>
      <c r="D22" s="29">
        <v>1E-4</v>
      </c>
      <c r="E22">
        <f>+(C22-C$7)/C$8</f>
        <v>1254.0180512346885</v>
      </c>
      <c r="F22">
        <f>ROUND(2*E22,0)/2</f>
        <v>1254</v>
      </c>
      <c r="G22">
        <f>+C22-(C$7+F22*C$8)</f>
        <v>4.7485800001595635E-2</v>
      </c>
      <c r="K22">
        <f>+G22</f>
        <v>4.7485800001595635E-2</v>
      </c>
      <c r="O22">
        <f ca="1">+C$11+C$12*$F22</f>
        <v>4.6939428321501941E-2</v>
      </c>
      <c r="Q22" s="2">
        <f>+C22-15018.5</f>
        <v>40781.050510000001</v>
      </c>
    </row>
    <row r="23" spans="1:17" x14ac:dyDescent="0.2">
      <c r="A23" s="29" t="s">
        <v>38</v>
      </c>
      <c r="B23" s="30" t="s">
        <v>40</v>
      </c>
      <c r="C23" s="29">
        <v>55803.491889999998</v>
      </c>
      <c r="D23" s="29">
        <v>9.8999999999999999E-4</v>
      </c>
      <c r="E23">
        <f>+(C23-C$7)/C$8</f>
        <v>1255.51632598996</v>
      </c>
      <c r="F23">
        <f>ROUND(2*E23,0)/2</f>
        <v>1255.5</v>
      </c>
      <c r="G23">
        <f>+C23-(C$7+F23*C$8)</f>
        <v>4.2947349997120909E-2</v>
      </c>
      <c r="K23">
        <f>+G23</f>
        <v>4.2947349997120909E-2</v>
      </c>
      <c r="O23">
        <f ca="1">+C$11+C$12*$F23</f>
        <v>4.6970356382348116E-2</v>
      </c>
      <c r="Q23" s="2">
        <f>+C23-15018.5</f>
        <v>40784.991889999998</v>
      </c>
    </row>
    <row r="24" spans="1:17" x14ac:dyDescent="0.2">
      <c r="A24" s="42" t="s">
        <v>51</v>
      </c>
      <c r="B24" s="43" t="s">
        <v>39</v>
      </c>
      <c r="C24" s="44">
        <v>55857.426299999999</v>
      </c>
      <c r="D24" s="42">
        <v>3.5000000000000001E-3</v>
      </c>
      <c r="E24">
        <f>+(C24-C$7)/C$8</f>
        <v>1276.0189329305579</v>
      </c>
      <c r="F24">
        <f>ROUND(2*E24,0)/2</f>
        <v>1276</v>
      </c>
      <c r="G24">
        <f>+C24-(C$7+F24*C$8)</f>
        <v>4.980519999662647E-2</v>
      </c>
      <c r="K24">
        <f>+G24</f>
        <v>4.980519999662647E-2</v>
      </c>
      <c r="O24">
        <f ca="1">+C$11+C$12*$F24</f>
        <v>4.739303988057908E-2</v>
      </c>
      <c r="Q24" s="2">
        <f>+C24-15018.5</f>
        <v>40838.926299999999</v>
      </c>
    </row>
    <row r="25" spans="1:17" x14ac:dyDescent="0.2">
      <c r="A25" s="31" t="s">
        <v>43</v>
      </c>
      <c r="B25" s="32" t="s">
        <v>39</v>
      </c>
      <c r="C25" s="33">
        <v>55857.426599999999</v>
      </c>
      <c r="D25" s="33">
        <v>1E-3</v>
      </c>
      <c r="E25">
        <f>+(C25-C$7)/C$8</f>
        <v>1276.0190469724482</v>
      </c>
      <c r="F25">
        <f>ROUND(2*E25,0)/2</f>
        <v>1276</v>
      </c>
      <c r="G25">
        <f>+C25-(C$7+F25*C$8)</f>
        <v>5.010519999632379E-2</v>
      </c>
      <c r="K25">
        <f>+G25</f>
        <v>5.010519999632379E-2</v>
      </c>
      <c r="O25">
        <f ca="1">+C$11+C$12*$F25</f>
        <v>4.739303988057908E-2</v>
      </c>
      <c r="Q25" s="2">
        <f>+C25-15018.5</f>
        <v>40838.926599999999</v>
      </c>
    </row>
    <row r="26" spans="1:17" x14ac:dyDescent="0.2">
      <c r="A26" s="34" t="s">
        <v>44</v>
      </c>
      <c r="B26" s="35" t="s">
        <v>39</v>
      </c>
      <c r="C26" s="34">
        <v>56070.506249999999</v>
      </c>
      <c r="D26" s="34">
        <v>2.2000000000000001E-4</v>
      </c>
      <c r="E26">
        <f>+(C26-C$7)/C$8</f>
        <v>1357.0190673859465</v>
      </c>
      <c r="F26">
        <f>ROUND(2*E26,0)/2</f>
        <v>1357</v>
      </c>
      <c r="G26">
        <f>+C26-(C$7+F26*C$8)</f>
        <v>5.0158899997768458E-2</v>
      </c>
      <c r="K26">
        <f>+G26</f>
        <v>5.0158899997768458E-2</v>
      </c>
      <c r="O26">
        <f ca="1">+C$11+C$12*$F26</f>
        <v>4.9063155166272174E-2</v>
      </c>
      <c r="Q26" s="2">
        <f>+C26-15018.5</f>
        <v>41052.006249999999</v>
      </c>
    </row>
    <row r="27" spans="1:17" x14ac:dyDescent="0.2">
      <c r="A27" s="34" t="s">
        <v>44</v>
      </c>
      <c r="B27" s="35" t="s">
        <v>39</v>
      </c>
      <c r="C27" s="34">
        <v>56199.405350000001</v>
      </c>
      <c r="D27" s="34">
        <v>3.8999999999999999E-4</v>
      </c>
      <c r="E27">
        <f>+(C27-C$7)/C$8</f>
        <v>1406.0187242338986</v>
      </c>
      <c r="F27">
        <f>ROUND(2*E27,0)/2</f>
        <v>1406</v>
      </c>
      <c r="G27">
        <f>+C27-(C$7+F27*C$8)</f>
        <v>4.9256199999945238E-2</v>
      </c>
      <c r="K27">
        <f>+G27</f>
        <v>4.9256199999945238E-2</v>
      </c>
      <c r="O27">
        <f ca="1">+C$11+C$12*$F27</f>
        <v>5.0073471820580334E-2</v>
      </c>
      <c r="Q27" s="2">
        <f>+C27-15018.5</f>
        <v>41180.905350000001</v>
      </c>
    </row>
    <row r="28" spans="1:17" x14ac:dyDescent="0.2">
      <c r="A28" s="34" t="s">
        <v>44</v>
      </c>
      <c r="B28" s="35" t="s">
        <v>39</v>
      </c>
      <c r="C28" s="34">
        <v>56433.53282</v>
      </c>
      <c r="D28" s="34">
        <v>1.47E-3</v>
      </c>
      <c r="E28">
        <f>+(C28-C$7)/C$8</f>
        <v>1495.0198552633551</v>
      </c>
      <c r="F28">
        <f>ROUND(2*E28,0)/2</f>
        <v>1495</v>
      </c>
      <c r="G28">
        <f>+C28-(C$7+F28*C$8)</f>
        <v>5.2231500005291309E-2</v>
      </c>
      <c r="K28">
        <f>+G28</f>
        <v>5.2231500005291309E-2</v>
      </c>
      <c r="O28">
        <f ca="1">+C$11+C$12*$F28</f>
        <v>5.1908536764119655E-2</v>
      </c>
      <c r="Q28" s="2">
        <f>+C28-15018.5</f>
        <v>41415.03282</v>
      </c>
    </row>
    <row r="29" spans="1:17" x14ac:dyDescent="0.2">
      <c r="A29" s="34" t="s">
        <v>44</v>
      </c>
      <c r="B29" s="35" t="s">
        <v>40</v>
      </c>
      <c r="C29" s="34">
        <v>56800.502070000002</v>
      </c>
      <c r="D29" s="34">
        <v>1.0499999999999999E-3</v>
      </c>
      <c r="E29">
        <f>+(C29-C$7)/C$8</f>
        <v>1634.519412077562</v>
      </c>
      <c r="F29">
        <f>ROUND(2*E29,0)/2</f>
        <v>1634.5</v>
      </c>
      <c r="G29">
        <f>+C29-(C$7+F29*C$8)</f>
        <v>5.1065650004602503E-2</v>
      </c>
      <c r="K29">
        <f>+G29</f>
        <v>5.1065650004602503E-2</v>
      </c>
      <c r="O29">
        <f ca="1">+C$11+C$12*$F29</f>
        <v>5.478484642281331E-2</v>
      </c>
      <c r="Q29" s="2">
        <f>+C29-15018.5</f>
        <v>41782.002070000002</v>
      </c>
    </row>
    <row r="30" spans="1:17" x14ac:dyDescent="0.2">
      <c r="A30" s="39" t="s">
        <v>46</v>
      </c>
      <c r="B30" s="40" t="s">
        <v>39</v>
      </c>
      <c r="C30" s="41">
        <v>57951.407800000161</v>
      </c>
      <c r="D30" s="41">
        <v>4.0000000000000002E-4</v>
      </c>
      <c r="E30">
        <f>+(C30-C$7)/C$8</f>
        <v>2072.0242963967598</v>
      </c>
      <c r="F30">
        <f>ROUND(2*E30,0)/2</f>
        <v>2072</v>
      </c>
      <c r="G30">
        <f>+C30-(C$7+F30*C$8)</f>
        <v>6.3914400161593221E-2</v>
      </c>
      <c r="K30">
        <f>+G30</f>
        <v>6.3914400161593221E-2</v>
      </c>
      <c r="O30">
        <f ca="1">+C$11+C$12*$F30</f>
        <v>6.3805530836279073E-2</v>
      </c>
      <c r="Q30" s="2">
        <f>+C30-15018.5</f>
        <v>42932.907800000161</v>
      </c>
    </row>
    <row r="31" spans="1:17" x14ac:dyDescent="0.2">
      <c r="A31" s="36" t="s">
        <v>45</v>
      </c>
      <c r="B31" s="37" t="s">
        <v>39</v>
      </c>
      <c r="C31" s="38">
        <v>58038.219949999999</v>
      </c>
      <c r="D31" s="38">
        <v>1.8000000000000001E-4</v>
      </c>
      <c r="E31">
        <f>+(C31-C$7)/C$8</f>
        <v>2105.025035426163</v>
      </c>
      <c r="F31">
        <f>ROUND(2*E31,0)/2</f>
        <v>2105</v>
      </c>
      <c r="G31">
        <f>+C31-(C$7+F31*C$8)</f>
        <v>6.5858499998284969E-2</v>
      </c>
      <c r="K31">
        <f>+G31</f>
        <v>6.5858499998284969E-2</v>
      </c>
      <c r="O31">
        <f ca="1">+C$11+C$12*$F31</f>
        <v>6.448594817489478E-2</v>
      </c>
      <c r="Q31" s="2">
        <f>+C31-15018.5</f>
        <v>43019.719949999999</v>
      </c>
    </row>
    <row r="32" spans="1:17" x14ac:dyDescent="0.2">
      <c r="A32" s="42" t="s">
        <v>52</v>
      </c>
      <c r="B32" s="43" t="s">
        <v>39</v>
      </c>
      <c r="C32" s="44">
        <v>59303.55299999984</v>
      </c>
      <c r="D32" s="42">
        <v>1E-3</v>
      </c>
      <c r="E32">
        <f>+(C32-C$7)/C$8</f>
        <v>2586.0282794237069</v>
      </c>
      <c r="F32">
        <f>ROUND(2*E32,0)/2</f>
        <v>2586</v>
      </c>
      <c r="G32">
        <f>+C32-(C$7+F32*C$8)</f>
        <v>7.4392199843714479E-2</v>
      </c>
      <c r="K32">
        <f>+G32</f>
        <v>7.4392199843714479E-2</v>
      </c>
      <c r="O32">
        <f ca="1">+C$11+C$12*$F32</f>
        <v>7.4403546352899419E-2</v>
      </c>
      <c r="Q32" s="2">
        <f>+C32-15018.5</f>
        <v>44285.05299999984</v>
      </c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9:D30" name="Range1"/>
  </protectedRanges>
  <sortState xmlns:xlrd2="http://schemas.microsoft.com/office/spreadsheetml/2017/richdata2" ref="A21:Q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2023-01-13T05:04:48Z</dcterms:modified>
</cp:coreProperties>
</file>