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EE86103-44FB-4DCB-88CD-E383A34211F9}" xr6:coauthVersionLast="47" xr6:coauthVersionMax="47" xr10:uidLastSave="{00000000-0000-0000-0000-000000000000}"/>
  <bookViews>
    <workbookView xWindow="13740" yWindow="48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6" i="1"/>
  <c r="F26" i="1" s="1"/>
  <c r="G26" i="1" s="1"/>
  <c r="K26" i="1" s="1"/>
  <c r="Q26" i="1"/>
  <c r="E30" i="1"/>
  <c r="F30" i="1"/>
  <c r="G30" i="1" s="1"/>
  <c r="K30" i="1" s="1"/>
  <c r="Q30" i="1"/>
  <c r="E31" i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2" i="1"/>
  <c r="F32" i="1" s="1"/>
  <c r="G32" i="1" s="1"/>
  <c r="K32" i="1" s="1"/>
  <c r="Q32" i="1"/>
  <c r="E29" i="1"/>
  <c r="F29" i="1"/>
  <c r="G29" i="1" s="1"/>
  <c r="K29" i="1" s="1"/>
  <c r="Q29" i="1"/>
  <c r="E28" i="1"/>
  <c r="F28" i="1" s="1"/>
  <c r="G28" i="1" s="1"/>
  <c r="J28" i="1" s="1"/>
  <c r="E23" i="1"/>
  <c r="F23" i="1" s="1"/>
  <c r="G23" i="1" s="1"/>
  <c r="J23" i="1" s="1"/>
  <c r="E24" i="1"/>
  <c r="F24" i="1" s="1"/>
  <c r="G24" i="1" s="1"/>
  <c r="J24" i="1" s="1"/>
  <c r="E25" i="1"/>
  <c r="F25" i="1"/>
  <c r="G25" i="1"/>
  <c r="J25" i="1" s="1"/>
  <c r="E27" i="1"/>
  <c r="F27" i="1" s="1"/>
  <c r="G27" i="1" s="1"/>
  <c r="J27" i="1" s="1"/>
  <c r="Q28" i="1"/>
  <c r="C9" i="1"/>
  <c r="D9" i="1"/>
  <c r="Q27" i="1"/>
  <c r="Q24" i="1"/>
  <c r="Q25" i="1"/>
  <c r="Q23" i="1"/>
  <c r="A21" i="1"/>
  <c r="C21" i="1"/>
  <c r="E21" i="1"/>
  <c r="F21" i="1" s="1"/>
  <c r="F16" i="1"/>
  <c r="F17" i="1" s="1"/>
  <c r="Q21" i="1"/>
  <c r="C11" i="1"/>
  <c r="G21" i="1" l="1"/>
  <c r="I21" i="1" s="1"/>
  <c r="C17" i="1"/>
  <c r="C12" i="1"/>
  <c r="O30" i="1" l="1"/>
  <c r="O35" i="1"/>
  <c r="O26" i="1"/>
  <c r="O34" i="1"/>
  <c r="O22" i="1"/>
  <c r="O33" i="1"/>
  <c r="O31" i="1"/>
  <c r="C16" i="1"/>
  <c r="D18" i="1" s="1"/>
  <c r="O32" i="1"/>
  <c r="O23" i="1"/>
  <c r="C15" i="1"/>
  <c r="O21" i="1"/>
  <c r="O29" i="1"/>
  <c r="O24" i="1"/>
  <c r="O25" i="1"/>
  <c r="O28" i="1"/>
  <c r="O27" i="1"/>
  <c r="C18" i="1" l="1"/>
  <c r="F18" i="1"/>
  <c r="F19" i="1" s="1"/>
</calcChain>
</file>

<file path=xl/sharedStrings.xml><?xml version="1.0" encoding="utf-8"?>
<sst xmlns="http://schemas.openxmlformats.org/spreadsheetml/2006/main" count="77" uniqueCount="56">
  <si>
    <t>IBVS 6196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</si>
  <si>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</si>
  <si>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</si>
  <si>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</si>
  <si>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</si>
  <si>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</si>
  <si>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</si>
  <si>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</si>
  <si>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</si>
  <si>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</si>
  <si>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</si>
  <si>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</si>
  <si>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</si>
  <si>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</si>
  <si>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</si>
  <si>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</si>
  <si>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</si>
  <si>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</si>
  <si>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</si>
  <si>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</si>
  <si>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</si>
  <si>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</si>
  <si>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</si>
  <si>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</si>
  <si>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</si>
  <si>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</si>
  <si>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</si>
  <si>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</si>
  <si>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</si>
  <si>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</si>
  <si>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</si>
  <si>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</si>
  <si>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</si>
  <si>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</si>
  <si>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</si>
  <si>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</si>
  <si>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</si>
  <si>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</si>
  <si>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</si>
  <si>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</si>
  <si>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V2247 Cyg</t>
  </si>
  <si>
    <t>V2247 Cyg / GSC 2695-1350</t>
  </si>
  <si>
    <t>EA</t>
  </si>
  <si>
    <t>OEJV 0091</t>
  </si>
  <si>
    <t>IBVS 6048</t>
  </si>
  <si>
    <t>I</t>
  </si>
  <si>
    <t>IBVS 6118</t>
  </si>
  <si>
    <t>G2695-1350</t>
  </si>
  <si>
    <t>IBVS 6149</t>
  </si>
  <si>
    <t>IBVS 6157</t>
  </si>
  <si>
    <t>pg</t>
  </si>
  <si>
    <t>vis</t>
  </si>
  <si>
    <t>PE</t>
  </si>
  <si>
    <t>CCD</t>
  </si>
  <si>
    <t>JAVSO..45..121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</si>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</sst>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24" borderId="5" xfId="0" applyFont="1" applyFill="1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72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V2247 Cyg - O-C Diagr.</a:t>
            </a:r>
          </a:p>
        </c:rich>
      </c:tx>
      <c:layout>
        <c:manualLayout>
          <c:xMode val="edge"/>
          <c:yMode val="edge"/>
          <c:x val="0.397935779816513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568807339449"/>
          <c:y val="0.14035127795846455"/>
          <c:w val="0.85206422018348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C-4A2F-AC68-A94FEAF1C5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C-4A2F-AC68-A94FEAF1C5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-1.3199999993958045E-2</c:v>
                </c:pt>
                <c:pt idx="3">
                  <c:v>-9.6599999960744753E-3</c:v>
                </c:pt>
                <c:pt idx="4">
                  <c:v>-9.5900000014808029E-3</c:v>
                </c:pt>
                <c:pt idx="6">
                  <c:v>-9.7200000018347055E-3</c:v>
                </c:pt>
                <c:pt idx="7">
                  <c:v>-1.7199999994772952E-2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C-4A2F-AC68-A94FEAF1C5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-1.9699999975273386E-3</c:v>
                </c:pt>
                <c:pt idx="5">
                  <c:v>-8.8899999973364174E-3</c:v>
                </c:pt>
                <c:pt idx="8">
                  <c:v>-1.2249999999767169E-2</c:v>
                </c:pt>
                <c:pt idx="9">
                  <c:v>-1.0249999999359716E-2</c:v>
                </c:pt>
                <c:pt idx="10">
                  <c:v>-1.1169999997946434E-2</c:v>
                </c:pt>
                <c:pt idx="11">
                  <c:v>-1.7719999996188562E-2</c:v>
                </c:pt>
                <c:pt idx="12">
                  <c:v>-1.7399999996996485E-2</c:v>
                </c:pt>
                <c:pt idx="13">
                  <c:v>-2.0179999999527354E-2</c:v>
                </c:pt>
                <c:pt idx="14">
                  <c:v>-1.5540000000328291E-2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2C-4A2F-AC68-A94FEAF1C5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2C-4A2F-AC68-A94FEAF1C5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2C-4A2F-AC68-A94FEAF1C5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2C-4A2F-AC68-A94FEAF1C5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5.6811404290442718E-3</c:v>
                </c:pt>
                <c:pt idx="1">
                  <c:v>-4.6592218884039961E-3</c:v>
                </c:pt>
                <c:pt idx="2">
                  <c:v>-8.2525419497529763E-3</c:v>
                </c:pt>
                <c:pt idx="3">
                  <c:v>-1.0807704549357767E-2</c:v>
                </c:pt>
                <c:pt idx="4">
                  <c:v>-1.0829291944592525E-2</c:v>
                </c:pt>
                <c:pt idx="5">
                  <c:v>-1.0829291944592525E-2</c:v>
                </c:pt>
                <c:pt idx="6">
                  <c:v>-1.1518126101628839E-2</c:v>
                </c:pt>
                <c:pt idx="7">
                  <c:v>-1.2550396091945368E-2</c:v>
                </c:pt>
                <c:pt idx="8">
                  <c:v>-1.2834957210948973E-2</c:v>
                </c:pt>
                <c:pt idx="9">
                  <c:v>-1.2834957210948973E-2</c:v>
                </c:pt>
                <c:pt idx="10">
                  <c:v>-1.3961426744108075E-2</c:v>
                </c:pt>
                <c:pt idx="11">
                  <c:v>-1.4030113910764115E-2</c:v>
                </c:pt>
                <c:pt idx="12">
                  <c:v>-1.404188885361944E-2</c:v>
                </c:pt>
                <c:pt idx="13">
                  <c:v>-1.8233768510113935E-2</c:v>
                </c:pt>
                <c:pt idx="14">
                  <c:v>-1.9356313062321259E-2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2C-4A2F-AC68-A94FEAF1C57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2C-4A2F-AC68-A94FEAF1C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55728"/>
        <c:axId val="1"/>
      </c:scatterChart>
      <c:valAx>
        <c:axId val="613255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6697247706422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55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01834862385323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3DAB17-3634-53B0-4A1E-66084307C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41</v>
      </c>
    </row>
    <row r="2" spans="1:6" x14ac:dyDescent="0.2">
      <c r="A2" t="s">
        <v>25</v>
      </c>
      <c r="B2" t="s">
        <v>42</v>
      </c>
      <c r="C2" s="3"/>
      <c r="D2" s="3"/>
      <c r="E2" s="30" t="s">
        <v>40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2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 s="8">
        <v>51378.67</v>
      </c>
      <c r="D7" s="29" t="s">
        <v>43</v>
      </c>
    </row>
    <row r="8" spans="1:6" x14ac:dyDescent="0.2">
      <c r="A8" t="s">
        <v>5</v>
      </c>
      <c r="C8" s="8">
        <v>1.2548600000000001</v>
      </c>
      <c r="D8" s="29" t="s">
        <v>43</v>
      </c>
    </row>
    <row r="9" spans="1:6" x14ac:dyDescent="0.2">
      <c r="A9" s="24" t="s">
        <v>34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6" x14ac:dyDescent="0.2">
      <c r="A11" s="10" t="s">
        <v>17</v>
      </c>
      <c r="B11" s="10"/>
      <c r="C11" s="21">
        <f ca="1">INTERCEPT(INDIRECT($D$9):G992,INDIRECT($C$9):F992)</f>
        <v>5.6811404290442718E-3</v>
      </c>
      <c r="D11" s="3"/>
      <c r="E11" s="10"/>
    </row>
    <row r="12" spans="1:6" x14ac:dyDescent="0.2">
      <c r="A12" s="10" t="s">
        <v>18</v>
      </c>
      <c r="B12" s="10"/>
      <c r="C12" s="21">
        <f ca="1">SLOPE(INDIRECT($D$9):G992,INDIRECT($C$9):F992)</f>
        <v>-3.9249809517738727E-6</v>
      </c>
      <c r="D12" s="3"/>
      <c r="E12" s="10"/>
    </row>
    <row r="13" spans="1:6" x14ac:dyDescent="0.2">
      <c r="A13" s="10" t="s">
        <v>20</v>
      </c>
      <c r="B13" s="10"/>
      <c r="C13" s="3" t="s">
        <v>15</v>
      </c>
    </row>
    <row r="14" spans="1:6" x14ac:dyDescent="0.2">
      <c r="A14" s="10"/>
      <c r="B14" s="10"/>
      <c r="C14" s="10"/>
    </row>
    <row r="15" spans="1:6" x14ac:dyDescent="0.2">
      <c r="A15" s="12" t="s">
        <v>19</v>
      </c>
      <c r="B15" s="10"/>
      <c r="C15" s="13">
        <f ca="1">(C7+C11)+(C8+C12)*INT(MAX(F21:F3533))</f>
        <v>59383.402583686933</v>
      </c>
      <c r="E15" s="14" t="s">
        <v>36</v>
      </c>
      <c r="F15" s="11">
        <v>1</v>
      </c>
    </row>
    <row r="16" spans="1:6" x14ac:dyDescent="0.2">
      <c r="A16" s="16" t="s">
        <v>6</v>
      </c>
      <c r="B16" s="10"/>
      <c r="C16" s="17">
        <f ca="1">+C8+C12</f>
        <v>1.2548560750190483</v>
      </c>
      <c r="E16" s="14" t="s">
        <v>32</v>
      </c>
      <c r="F16" s="15">
        <f ca="1">NOW()+15018.5+$C$5/24</f>
        <v>59957.759699305556</v>
      </c>
    </row>
    <row r="17" spans="1:21" ht="13.5" thickBot="1" x14ac:dyDescent="0.25">
      <c r="A17" s="14" t="s">
        <v>29</v>
      </c>
      <c r="B17" s="10"/>
      <c r="C17" s="10">
        <f>COUNT(C21:C2191)</f>
        <v>15</v>
      </c>
      <c r="E17" s="14" t="s">
        <v>37</v>
      </c>
      <c r="F17" s="15">
        <f ca="1">ROUND(2*(F16-$C$7)/$C$8,0)/2+F15</f>
        <v>6837.5</v>
      </c>
    </row>
    <row r="18" spans="1:21" ht="14.25" thickTop="1" thickBot="1" x14ac:dyDescent="0.25">
      <c r="A18" s="16" t="s">
        <v>7</v>
      </c>
      <c r="B18" s="10"/>
      <c r="C18" s="19">
        <f ca="1">+C15</f>
        <v>59383.402583686933</v>
      </c>
      <c r="D18" s="20">
        <f ca="1">+C16</f>
        <v>1.2548560750190483</v>
      </c>
      <c r="E18" s="14" t="s">
        <v>38</v>
      </c>
      <c r="F18" s="23">
        <f ca="1">ROUND(2*(F16-$C$15)/$C$16,0)/2+F15</f>
        <v>458.5</v>
      </c>
    </row>
    <row r="19" spans="1:21" ht="13.5" thickTop="1" x14ac:dyDescent="0.2">
      <c r="E19" s="14" t="s">
        <v>33</v>
      </c>
      <c r="F19" s="18">
        <f ca="1">+$C$15+$C$16*F18-15018.5-$C$5/24</f>
        <v>44940.649927416503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"/>
      <c r="S20" s="4"/>
      <c r="T20" s="4"/>
      <c r="U20" s="26" t="s">
        <v>35</v>
      </c>
    </row>
    <row r="21" spans="1:21" x14ac:dyDescent="0.2">
      <c r="A21" t="str">
        <f>D7</f>
        <v>OEJV 0091</v>
      </c>
      <c r="C21" s="8">
        <f>C$7</f>
        <v>51378.67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5.6811404290442718E-3</v>
      </c>
      <c r="Q21" s="2">
        <f>+C21-15018.5</f>
        <v>36360.17</v>
      </c>
      <c r="R21" s="2"/>
      <c r="S21" s="2"/>
      <c r="T21" s="2"/>
    </row>
    <row r="22" spans="1:21" x14ac:dyDescent="0.2">
      <c r="A22" s="45" t="s">
        <v>55</v>
      </c>
      <c r="B22" s="46" t="s">
        <v>1</v>
      </c>
      <c r="C22" s="47">
        <v>54684.596700000002</v>
      </c>
      <c r="D22" s="45">
        <v>4.8999999999999998E-3</v>
      </c>
      <c r="E22">
        <f>+(C22-C$7)/C$8</f>
        <v>2634.4984301037593</v>
      </c>
      <c r="F22">
        <f>ROUND(2*E22,0)/2</f>
        <v>2634.5</v>
      </c>
      <c r="G22">
        <f>+C22-(C$7+F22*C$8)</f>
        <v>-1.9699999975273386E-3</v>
      </c>
      <c r="K22">
        <f>+G22</f>
        <v>-1.9699999975273386E-3</v>
      </c>
      <c r="O22">
        <f ca="1">+C$11+C$12*$F22</f>
        <v>-4.6592218884039961E-3</v>
      </c>
      <c r="Q22" s="2">
        <f>+C22-15018.5</f>
        <v>39666.096700000002</v>
      </c>
      <c r="R22" s="2"/>
      <c r="S22" s="2"/>
      <c r="T22" s="2"/>
    </row>
    <row r="23" spans="1:21" x14ac:dyDescent="0.2">
      <c r="A23" s="31" t="s">
        <v>44</v>
      </c>
      <c r="B23" s="32" t="s">
        <v>45</v>
      </c>
      <c r="C23" s="33">
        <v>55833.409800000001</v>
      </c>
      <c r="D23" s="33">
        <v>1.1000000000000001E-3</v>
      </c>
      <c r="E23">
        <f>+(C23-C$7)/C$8</f>
        <v>3549.9894808982699</v>
      </c>
      <c r="F23">
        <f>ROUND(2*E23,0)/2</f>
        <v>3550</v>
      </c>
      <c r="G23">
        <f>+C23-(C$7+F23*C$8)</f>
        <v>-1.3199999993958045E-2</v>
      </c>
      <c r="J23">
        <f>+G23</f>
        <v>-1.3199999993958045E-2</v>
      </c>
      <c r="O23">
        <f ca="1">+C$11+C$12*$F23</f>
        <v>-8.2525419497529763E-3</v>
      </c>
      <c r="Q23" s="2">
        <f>+C23-15018.5</f>
        <v>40814.909800000001</v>
      </c>
      <c r="R23" s="2"/>
      <c r="S23" s="2"/>
      <c r="T23" s="2"/>
    </row>
    <row r="24" spans="1:21" x14ac:dyDescent="0.2">
      <c r="A24" s="34" t="s">
        <v>46</v>
      </c>
      <c r="B24" s="35" t="s">
        <v>45</v>
      </c>
      <c r="C24" s="33">
        <v>56650.3272</v>
      </c>
      <c r="D24" s="36">
        <v>5.9999999999999995E-4</v>
      </c>
      <c r="E24">
        <f>+(C24-C$7)/C$8</f>
        <v>4200.9923019300968</v>
      </c>
      <c r="F24">
        <f>ROUND(2*E24,0)/2</f>
        <v>4201</v>
      </c>
      <c r="G24">
        <f>+C24-(C$7+F24*C$8)</f>
        <v>-9.6599999960744753E-3</v>
      </c>
      <c r="J24">
        <f>+G24</f>
        <v>-9.6599999960744753E-3</v>
      </c>
      <c r="O24">
        <f ca="1">+C$11+C$12*$F24</f>
        <v>-1.0807704549357767E-2</v>
      </c>
      <c r="Q24" s="2">
        <f>+C24-15018.5</f>
        <v>41631.8272</v>
      </c>
      <c r="R24" s="2"/>
      <c r="S24" s="2"/>
      <c r="T24" s="2"/>
    </row>
    <row r="25" spans="1:21" x14ac:dyDescent="0.2">
      <c r="A25" s="34" t="s">
        <v>46</v>
      </c>
      <c r="B25" s="35" t="s">
        <v>45</v>
      </c>
      <c r="C25" s="33">
        <v>56657.228999999999</v>
      </c>
      <c r="D25" s="36">
        <v>1.4E-3</v>
      </c>
      <c r="E25">
        <f>+(C25-C$7)/C$8</f>
        <v>4206.4923577132113</v>
      </c>
      <c r="F25">
        <f>ROUND(2*E25,0)/2</f>
        <v>4206.5</v>
      </c>
      <c r="G25">
        <f>+C25-(C$7+F25*C$8)</f>
        <v>-9.5900000014808029E-3</v>
      </c>
      <c r="J25">
        <f>+G25</f>
        <v>-9.5900000014808029E-3</v>
      </c>
      <c r="O25">
        <f ca="1">+C$11+C$12*$F25</f>
        <v>-1.0829291944592525E-2</v>
      </c>
      <c r="Q25" s="2">
        <f>+C25-15018.5</f>
        <v>41638.728999999999</v>
      </c>
      <c r="R25" s="2"/>
      <c r="S25" s="2"/>
      <c r="T25" s="2"/>
    </row>
    <row r="26" spans="1:21" x14ac:dyDescent="0.2">
      <c r="A26" s="45" t="s">
        <v>55</v>
      </c>
      <c r="B26" s="46" t="s">
        <v>1</v>
      </c>
      <c r="C26" s="47">
        <v>56657.229700000004</v>
      </c>
      <c r="D26" s="45">
        <v>3.5000000000000001E-3</v>
      </c>
      <c r="E26">
        <f>+(C26-C$7)/C$8</f>
        <v>4206.4929155443679</v>
      </c>
      <c r="F26">
        <f>ROUND(2*E26,0)/2</f>
        <v>4206.5</v>
      </c>
      <c r="G26">
        <f>+C26-(C$7+F26*C$8)</f>
        <v>-8.8899999973364174E-3</v>
      </c>
      <c r="K26">
        <f>+G26</f>
        <v>-8.8899999973364174E-3</v>
      </c>
      <c r="O26">
        <f ca="1">+C$11+C$12*$F26</f>
        <v>-1.0829291944592525E-2</v>
      </c>
      <c r="Q26" s="2">
        <f>+C26-15018.5</f>
        <v>41638.729700000004</v>
      </c>
      <c r="R26" s="2"/>
      <c r="S26" s="2"/>
      <c r="T26" s="2"/>
    </row>
    <row r="27" spans="1:21" x14ac:dyDescent="0.2">
      <c r="A27" s="36" t="s">
        <v>48</v>
      </c>
      <c r="B27" s="35" t="s">
        <v>45</v>
      </c>
      <c r="C27" s="36">
        <v>56877.4568</v>
      </c>
      <c r="D27" s="36">
        <v>7.3000000000000001E-3</v>
      </c>
      <c r="E27">
        <f>+(C27-C$7)/C$8</f>
        <v>4381.9922541159976</v>
      </c>
      <c r="F27">
        <f>ROUND(2*E27,0)/2</f>
        <v>4382</v>
      </c>
      <c r="G27">
        <f>+C27-(C$7+F27*C$8)</f>
        <v>-9.7200000018347055E-3</v>
      </c>
      <c r="J27">
        <f>+G27</f>
        <v>-9.7200000018347055E-3</v>
      </c>
      <c r="O27">
        <f ca="1">+C$11+C$12*$F27</f>
        <v>-1.1518126101628839E-2</v>
      </c>
      <c r="Q27" s="2">
        <f>+C27-15018.5</f>
        <v>41858.9568</v>
      </c>
      <c r="R27" s="2"/>
      <c r="S27" s="2"/>
      <c r="T27" s="2"/>
    </row>
    <row r="28" spans="1:21" x14ac:dyDescent="0.2">
      <c r="A28" s="37" t="s">
        <v>49</v>
      </c>
      <c r="B28" s="38"/>
      <c r="C28" s="37">
        <v>57207.477500000001</v>
      </c>
      <c r="D28" s="37">
        <v>1.4E-3</v>
      </c>
      <c r="E28">
        <f>+(C28-C$7)/C$8</f>
        <v>4644.986293291684</v>
      </c>
      <c r="F28">
        <f>ROUND(2*E28,0)/2</f>
        <v>4645</v>
      </c>
      <c r="G28">
        <f>+C28-(C$7+F28*C$8)</f>
        <v>-1.7199999994772952E-2</v>
      </c>
      <c r="J28">
        <f>+G28</f>
        <v>-1.7199999994772952E-2</v>
      </c>
      <c r="O28">
        <f ca="1">+C$11+C$12*$F28</f>
        <v>-1.2550396091945368E-2</v>
      </c>
      <c r="Q28" s="2">
        <f>+C28-15018.5</f>
        <v>42188.977500000001</v>
      </c>
      <c r="R28" s="2"/>
      <c r="S28" s="2"/>
      <c r="T28" s="2"/>
    </row>
    <row r="29" spans="1:21" x14ac:dyDescent="0.2">
      <c r="A29" s="39" t="s">
        <v>0</v>
      </c>
      <c r="B29" s="40" t="s">
        <v>1</v>
      </c>
      <c r="C29" s="41">
        <v>57298.459799999997</v>
      </c>
      <c r="D29" s="41">
        <v>1.2999999999999999E-3</v>
      </c>
      <c r="E29">
        <f>+(C29-C$7)/C$8</f>
        <v>4717.4902379548303</v>
      </c>
      <c r="F29">
        <f>ROUND(2*E29,0)/2</f>
        <v>4717.5</v>
      </c>
      <c r="G29">
        <f>+C29-(C$7+F29*C$8)</f>
        <v>-1.2249999999767169E-2</v>
      </c>
      <c r="K29">
        <f>+G29</f>
        <v>-1.2249999999767169E-2</v>
      </c>
      <c r="O29">
        <f ca="1">+C$11+C$12*$F29</f>
        <v>-1.2834957210948973E-2</v>
      </c>
      <c r="Q29" s="2">
        <f>+C29-15018.5</f>
        <v>42279.959799999997</v>
      </c>
      <c r="R29" s="2"/>
      <c r="S29" s="2"/>
      <c r="T29" s="2"/>
    </row>
    <row r="30" spans="1:21" x14ac:dyDescent="0.2">
      <c r="A30" s="45" t="s">
        <v>55</v>
      </c>
      <c r="B30" s="46" t="s">
        <v>1</v>
      </c>
      <c r="C30" s="47">
        <v>57298.461799999997</v>
      </c>
      <c r="D30" s="45">
        <v>4.1999999999999997E-3</v>
      </c>
      <c r="E30">
        <f>+(C30-C$7)/C$8</f>
        <v>4717.4918317581232</v>
      </c>
      <c r="F30">
        <f>ROUND(2*E30,0)/2</f>
        <v>4717.5</v>
      </c>
      <c r="G30">
        <f>+C30-(C$7+F30*C$8)</f>
        <v>-1.0249999999359716E-2</v>
      </c>
      <c r="K30">
        <f>+G30</f>
        <v>-1.0249999999359716E-2</v>
      </c>
      <c r="O30">
        <f ca="1">+C$11+C$12*$F30</f>
        <v>-1.2834957210948973E-2</v>
      </c>
      <c r="Q30" s="2">
        <f>+C30-15018.5</f>
        <v>42279.961799999997</v>
      </c>
      <c r="R30" s="2"/>
      <c r="S30" s="2"/>
      <c r="T30" s="2"/>
    </row>
    <row r="31" spans="1:21" x14ac:dyDescent="0.2">
      <c r="A31" s="45" t="s">
        <v>55</v>
      </c>
      <c r="B31" s="46" t="s">
        <v>1</v>
      </c>
      <c r="C31" s="47">
        <v>57658.6057</v>
      </c>
      <c r="D31" s="45">
        <v>5.5999999999999999E-3</v>
      </c>
      <c r="E31">
        <f>+(C31-C$7)/C$8</f>
        <v>5004.4910986086106</v>
      </c>
      <c r="F31">
        <f>ROUND(2*E31,0)/2</f>
        <v>5004.5</v>
      </c>
      <c r="G31">
        <f>+C31-(C$7+F31*C$8)</f>
        <v>-1.1169999997946434E-2</v>
      </c>
      <c r="K31">
        <f>+G31</f>
        <v>-1.1169999997946434E-2</v>
      </c>
      <c r="O31">
        <f ca="1">+C$11+C$12*$F31</f>
        <v>-1.3961426744108075E-2</v>
      </c>
      <c r="Q31" s="2">
        <f>+C31-15018.5</f>
        <v>42640.1057</v>
      </c>
      <c r="R31" s="2"/>
      <c r="S31" s="2"/>
      <c r="T31" s="2"/>
    </row>
    <row r="32" spans="1:21" x14ac:dyDescent="0.2">
      <c r="A32" s="42" t="s">
        <v>54</v>
      </c>
      <c r="B32" s="43" t="s">
        <v>45</v>
      </c>
      <c r="C32" s="44">
        <v>57680.559200000003</v>
      </c>
      <c r="D32" s="44">
        <v>1E-4</v>
      </c>
      <c r="E32">
        <f>+(C32-C$7)/C$8</f>
        <v>5021.9858789028294</v>
      </c>
      <c r="F32">
        <f>ROUND(2*E32,0)/2</f>
        <v>5022</v>
      </c>
      <c r="G32">
        <f>+C32-(C$7+F32*C$8)</f>
        <v>-1.7719999996188562E-2</v>
      </c>
      <c r="K32">
        <f>+G32</f>
        <v>-1.7719999996188562E-2</v>
      </c>
      <c r="O32">
        <f ca="1">+C$11+C$12*$F32</f>
        <v>-1.4030113910764115E-2</v>
      </c>
      <c r="Q32" s="2">
        <f>+C32-15018.5</f>
        <v>42662.059200000003</v>
      </c>
      <c r="R32" s="2"/>
      <c r="S32" s="2"/>
      <c r="T32" s="2"/>
    </row>
    <row r="33" spans="1:20" x14ac:dyDescent="0.2">
      <c r="A33" s="45" t="s">
        <v>55</v>
      </c>
      <c r="B33" s="46" t="s">
        <v>45</v>
      </c>
      <c r="C33" s="47">
        <v>57684.324099999998</v>
      </c>
      <c r="D33" s="45">
        <v>3.5000000000000001E-3</v>
      </c>
      <c r="E33">
        <f>+(C33-C$7)/C$8</f>
        <v>5024.9861339113522</v>
      </c>
      <c r="F33">
        <f>ROUND(2*E33,0)/2</f>
        <v>5025</v>
      </c>
      <c r="G33">
        <f>+C33-(C$7+F33*C$8)</f>
        <v>-1.7399999996996485E-2</v>
      </c>
      <c r="K33">
        <f>+G33</f>
        <v>-1.7399999996996485E-2</v>
      </c>
      <c r="O33">
        <f ca="1">+C$11+C$12*$F33</f>
        <v>-1.404188885361944E-2</v>
      </c>
      <c r="Q33" s="2">
        <f>+C33-15018.5</f>
        <v>42665.824099999998</v>
      </c>
      <c r="R33" s="2"/>
      <c r="S33" s="2"/>
      <c r="T33" s="2"/>
    </row>
    <row r="34" spans="1:20" x14ac:dyDescent="0.2">
      <c r="A34" s="45" t="s">
        <v>55</v>
      </c>
      <c r="B34" s="46" t="s">
        <v>45</v>
      </c>
      <c r="C34" s="47">
        <v>59024.5118</v>
      </c>
      <c r="D34" s="45">
        <v>1.5E-3</v>
      </c>
      <c r="E34">
        <f>+(C34-C$7)/C$8</f>
        <v>6092.9839185247765</v>
      </c>
      <c r="F34">
        <f>ROUND(2*E34,0)/2</f>
        <v>6093</v>
      </c>
      <c r="G34">
        <f>+C34-(C$7+F34*C$8)</f>
        <v>-2.0179999999527354E-2</v>
      </c>
      <c r="K34">
        <f>+G34</f>
        <v>-2.0179999999527354E-2</v>
      </c>
      <c r="O34">
        <f ca="1">+C$11+C$12*$F34</f>
        <v>-1.8233768510113935E-2</v>
      </c>
      <c r="Q34" s="2">
        <f>+C34-15018.5</f>
        <v>44006.0118</v>
      </c>
    </row>
    <row r="35" spans="1:20" x14ac:dyDescent="0.2">
      <c r="A35" s="45" t="s">
        <v>55</v>
      </c>
      <c r="B35" s="46" t="s">
        <v>45</v>
      </c>
      <c r="C35" s="47">
        <v>59383.4064</v>
      </c>
      <c r="D35" s="45">
        <v>1.8E-3</v>
      </c>
      <c r="E35">
        <f>+(C35-C$7)/C$8</f>
        <v>6378.9876161484162</v>
      </c>
      <c r="F35">
        <f>ROUND(2*E35,0)/2</f>
        <v>6379</v>
      </c>
      <c r="G35">
        <f>+C35-(C$7+F35*C$8)</f>
        <v>-1.5540000000328291E-2</v>
      </c>
      <c r="K35">
        <f>+G35</f>
        <v>-1.5540000000328291E-2</v>
      </c>
      <c r="O35">
        <f ca="1">+C$11+C$12*$F35</f>
        <v>-1.9356313062321259E-2</v>
      </c>
      <c r="Q35" s="2">
        <f>+C35-15018.5</f>
        <v>44364.9064</v>
      </c>
    </row>
    <row r="36" spans="1:20" x14ac:dyDescent="0.2">
      <c r="C36" s="8"/>
      <c r="D36" s="8"/>
    </row>
    <row r="37" spans="1:20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5">
    <sortCondition ref="C21:C35"/>
  </sortState>
  <phoneticPr fontId="7" type="noConversion"/>
  <hyperlinks>
    <hyperlink ref="H85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2023-01-13T05:13:58Z</dcterms:modified>
</cp:coreProperties>
</file>