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4361198-F702-486F-869A-4091914331C5}" xr6:coauthVersionLast="47" xr6:coauthVersionMax="47" xr10:uidLastSave="{00000000-0000-0000-0000-000000000000}"/>
  <bookViews>
    <workbookView xWindow="13410" yWindow="55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5" i="1"/>
  <c r="F25" i="1"/>
  <c r="G25" i="1" s="1"/>
  <c r="K25" i="1" s="1"/>
  <c r="Q25" i="1"/>
  <c r="D9" i="1"/>
  <c r="C9" i="1"/>
  <c r="E23" i="1"/>
  <c r="F23" i="1" s="1"/>
  <c r="G23" i="1" s="1"/>
  <c r="K23" i="1" s="1"/>
  <c r="E21" i="1"/>
  <c r="F21" i="1"/>
  <c r="G21" i="1" s="1"/>
  <c r="K21" i="1" s="1"/>
  <c r="E22" i="1"/>
  <c r="F22" i="1" s="1"/>
  <c r="G22" i="1" s="1"/>
  <c r="K22" i="1" s="1"/>
  <c r="Q23" i="1"/>
  <c r="Q22" i="1"/>
  <c r="Q21" i="1"/>
  <c r="F16" i="1"/>
  <c r="F17" i="1" s="1"/>
  <c r="C17" i="1"/>
  <c r="C11" i="1"/>
  <c r="C12" i="1" l="1"/>
  <c r="O24" i="1" l="1"/>
  <c r="O25" i="1"/>
  <c r="C16" i="1"/>
  <c r="D18" i="1" s="1"/>
  <c r="O23" i="1"/>
  <c r="C15" i="1"/>
  <c r="O22" i="1"/>
  <c r="O21" i="1"/>
  <c r="C18" i="1" l="1"/>
  <c r="F18" i="1"/>
  <c r="F19" i="1" s="1"/>
</calcChain>
</file>

<file path=xl/sharedStrings.xml><?xml version="1.0" encoding="utf-8"?>
<sst xmlns="http://schemas.openxmlformats.org/spreadsheetml/2006/main" count="56" uniqueCount="50">
  <si>
    <t>IBVS 6244</t>
  </si>
  <si>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</si>
  <si>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</si>
  <si>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</si>
  <si>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</si>
  <si>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</si>
  <si>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</si>
  <si>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</si>
  <si>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</si>
  <si>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</si>
  <si>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</si>
  <si>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</si>
  <si>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</si>
  <si>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</si>
  <si>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</si>
  <si>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</si>
  <si>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</si>
  <si>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</si>
  <si>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</si>
  <si>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</si>
  <si>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</si>
  <si>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</si>
  <si>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</si>
  <si>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</si>
  <si>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</si>
  <si>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</si>
  <si>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</si>
  <si>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</si>
  <si>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</si>
  <si>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</si>
  <si>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</si>
  <si>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</si>
  <si>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</si>
  <si>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</si>
  <si>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</si>
  <si>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</si>
  <si>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</si>
  <si>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</si>
  <si>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</si>
  <si>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</si>
  <si>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</si>
  <si>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</si>
  <si>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</si>
  <si>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V2456 Cyg / GSC 2712-1862</t>
  </si>
  <si>
    <t>EB</t>
  </si>
  <si>
    <t>OEJV 0160</t>
  </si>
  <si>
    <t>I</t>
  </si>
  <si>
    <t>II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</si>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</sst>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41" applyFont="1" applyAlignment="1">
      <alignment horizontal="left"/>
    </xf>
    <xf numFmtId="0" fontId="30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V2456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D9-42EB-85F8-71F83A38C5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D9-42EB-85F8-71F83A38C5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D9-42EB-85F8-71F83A38C5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-8.2499995187390596E-5</c:v>
                </c:pt>
                <c:pt idx="2">
                  <c:v>5.8247500004654285E-2</c:v>
                </c:pt>
                <c:pt idx="3">
                  <c:v>9.1600000007019844E-2</c:v>
                </c:pt>
                <c:pt idx="4">
                  <c:v>0.10352500000590226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D9-42EB-85F8-71F83A38C5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D9-42EB-85F8-71F83A38C5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D9-42EB-85F8-71F83A38C5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D9-42EB-85F8-71F83A38C5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-3.1459264880857873E-4</c:v>
                </c:pt>
                <c:pt idx="1">
                  <c:v>-2.8523055626636308E-4</c:v>
                </c:pt>
                <c:pt idx="2">
                  <c:v>5.9456840402961758E-2</c:v>
                </c:pt>
                <c:pt idx="3">
                  <c:v>9.1686630650133813E-2</c:v>
                </c:pt>
                <c:pt idx="4">
                  <c:v>0.10274635217436838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D9-42EB-85F8-71F83A38C59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D9-42EB-85F8-71F83A38C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4296"/>
        <c:axId val="1"/>
      </c:scatterChart>
      <c:valAx>
        <c:axId val="74943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4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348DAB-308E-BADB-628B-1B7E2654E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28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5</v>
      </c>
      <c r="C4" s="27" t="s">
        <v>41</v>
      </c>
      <c r="D4" s="28" t="s">
        <v>41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55799.481399999997</v>
      </c>
      <c r="D7" s="29"/>
    </row>
    <row r="8" spans="1:6" x14ac:dyDescent="0.2">
      <c r="A8" t="s">
        <v>8</v>
      </c>
      <c r="C8" s="8">
        <v>0.69591499999999995</v>
      </c>
      <c r="D8" s="29" t="s">
        <v>42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  <c r="E9" s="10"/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-3.1459264880857873E-4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1.9574728361477105E-5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59463.576621352171</v>
      </c>
      <c r="E15" s="14" t="s">
        <v>38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0.6959345747283614</v>
      </c>
      <c r="E16" s="14" t="s">
        <v>35</v>
      </c>
      <c r="F16" s="15">
        <f ca="1">NOW()+15018.5+$C$5/24</f>
        <v>59957.767720949072</v>
      </c>
    </row>
    <row r="17" spans="1:21" ht="13.5" thickBot="1" x14ac:dyDescent="0.25">
      <c r="A17" s="14" t="s">
        <v>32</v>
      </c>
      <c r="B17" s="10"/>
      <c r="C17" s="10">
        <f>COUNT(C21:C2191)</f>
        <v>5</v>
      </c>
      <c r="E17" s="14" t="s">
        <v>39</v>
      </c>
      <c r="F17" s="15">
        <f ca="1">ROUND(2*(F16-$C$7)/$C$8,0)/2+F15</f>
        <v>5976.5</v>
      </c>
    </row>
    <row r="18" spans="1:21" ht="14.25" thickTop="1" thickBot="1" x14ac:dyDescent="0.25">
      <c r="A18" s="16" t="s">
        <v>10</v>
      </c>
      <c r="B18" s="10"/>
      <c r="C18" s="19">
        <f ca="1">+C15</f>
        <v>59463.576621352171</v>
      </c>
      <c r="D18" s="20">
        <f ca="1">+C16</f>
        <v>0.6959345747283614</v>
      </c>
      <c r="E18" s="14" t="s">
        <v>40</v>
      </c>
      <c r="F18" s="23">
        <f ca="1">ROUND(2*(F16-$C$15)/$C$16,0)/2+F15</f>
        <v>711</v>
      </c>
    </row>
    <row r="19" spans="1:21" ht="13.5" thickTop="1" x14ac:dyDescent="0.2">
      <c r="A19" s="24"/>
      <c r="E19" s="14" t="s">
        <v>36</v>
      </c>
      <c r="F19" s="18">
        <f ca="1">+$C$15+$C$16*F18-15018.5-$C$5/24</f>
        <v>44940.28193731737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48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1</v>
      </c>
    </row>
    <row r="21" spans="1:21" x14ac:dyDescent="0.2">
      <c r="A21" s="30" t="s">
        <v>45</v>
      </c>
      <c r="B21" s="31" t="s">
        <v>46</v>
      </c>
      <c r="C21" s="32">
        <v>55799.481399999997</v>
      </c>
      <c r="D21" s="32">
        <v>5.0000000000000001E-4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-3.1459264880857873E-4</v>
      </c>
      <c r="Q21" s="2">
        <f>+C21-15018.5</f>
        <v>40780.981399999997</v>
      </c>
    </row>
    <row r="22" spans="1:21" x14ac:dyDescent="0.2">
      <c r="A22" s="30" t="s">
        <v>45</v>
      </c>
      <c r="B22" s="31" t="s">
        <v>47</v>
      </c>
      <c r="C22" s="32">
        <v>55800.52519</v>
      </c>
      <c r="D22" s="32">
        <v>1E-3</v>
      </c>
      <c r="E22">
        <f>+(C22-C$7)/C$8</f>
        <v>1.4998814510441005</v>
      </c>
      <c r="F22">
        <f>ROUND(2*E22,0)/2</f>
        <v>1.5</v>
      </c>
      <c r="G22">
        <f>+C22-(C$7+F22*C$8)</f>
        <v>-8.2499995187390596E-5</v>
      </c>
      <c r="K22">
        <f>+G22</f>
        <v>-8.2499995187390596E-5</v>
      </c>
      <c r="O22">
        <f ca="1">+C$11+C$12*$F22</f>
        <v>-2.8523055626636308E-4</v>
      </c>
      <c r="Q22" s="2">
        <f>+C22-15018.5</f>
        <v>40782.02519</v>
      </c>
    </row>
    <row r="23" spans="1:21" x14ac:dyDescent="0.2">
      <c r="A23" s="33" t="s">
        <v>0</v>
      </c>
      <c r="B23" s="34" t="s">
        <v>46</v>
      </c>
      <c r="C23" s="34">
        <v>57924.516100000001</v>
      </c>
      <c r="D23" s="34">
        <v>1.5E-3</v>
      </c>
      <c r="E23">
        <f>+(C23-C$7)/C$8</f>
        <v>3053.5836991586675</v>
      </c>
      <c r="F23">
        <f>ROUND(2*E23,0)/2</f>
        <v>3053.5</v>
      </c>
      <c r="G23">
        <f>+C23-(C$7+F23*C$8)</f>
        <v>5.8247500004654285E-2</v>
      </c>
      <c r="K23">
        <f>+G23</f>
        <v>5.8247500004654285E-2</v>
      </c>
      <c r="O23">
        <f ca="1">+C$11+C$12*$F23</f>
        <v>5.9456840402961758E-2</v>
      </c>
      <c r="Q23" s="2">
        <f>+C23-15018.5</f>
        <v>42906.016100000001</v>
      </c>
    </row>
    <row r="24" spans="1:21" x14ac:dyDescent="0.2">
      <c r="A24" s="35" t="s">
        <v>49</v>
      </c>
      <c r="B24" s="36" t="s">
        <v>46</v>
      </c>
      <c r="C24" s="37">
        <v>59070.373500000002</v>
      </c>
      <c r="D24" s="35">
        <v>1.1999999999999999E-3</v>
      </c>
      <c r="E24">
        <f t="shared" ref="E24:E25" si="0">+(C24-C$7)/C$8</f>
        <v>4700.1316252703346</v>
      </c>
      <c r="F24">
        <f t="shared" ref="F24:F25" si="1">ROUND(2*E24,0)/2</f>
        <v>4700</v>
      </c>
      <c r="G24">
        <f t="shared" ref="G24:G25" si="2">+C24-(C$7+F24*C$8)</f>
        <v>9.1600000007019844E-2</v>
      </c>
      <c r="K24">
        <f t="shared" ref="K24:K25" si="3">+G24</f>
        <v>9.1600000007019844E-2</v>
      </c>
      <c r="O24">
        <f t="shared" ref="O24:O25" ca="1" si="4">+C$11+C$12*$F24</f>
        <v>9.1686630650133813E-2</v>
      </c>
      <c r="Q24" s="2">
        <f t="shared" ref="Q24:Q25" si="5">+C24-15018.5</f>
        <v>44051.873500000002</v>
      </c>
    </row>
    <row r="25" spans="1:21" x14ac:dyDescent="0.2">
      <c r="A25" s="35" t="s">
        <v>49</v>
      </c>
      <c r="B25" s="36" t="s">
        <v>46</v>
      </c>
      <c r="C25" s="37">
        <v>59463.577400000002</v>
      </c>
      <c r="D25" s="35">
        <v>5.9999999999999995E-4</v>
      </c>
      <c r="E25">
        <f t="shared" si="0"/>
        <v>5265.1487609837486</v>
      </c>
      <c r="F25">
        <f t="shared" si="1"/>
        <v>5265</v>
      </c>
      <c r="G25">
        <f t="shared" si="2"/>
        <v>0.10352500000590226</v>
      </c>
      <c r="K25">
        <f t="shared" si="3"/>
        <v>0.10352500000590226</v>
      </c>
      <c r="O25">
        <f t="shared" ca="1" si="4"/>
        <v>0.10274635217436838</v>
      </c>
      <c r="Q25" s="2">
        <f t="shared" si="5"/>
        <v>44445.077400000002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557" r:id="rId1" display="http://vsolj.cetus-net.org/bulletin.html"/>
    <hyperlink ref="H64550" r:id="rId2" display="https://www.aavso.org/ejaavso"/>
    <hyperlink ref="AP701" r:id="rId3" display="http://cdsbib.u-strasbg.fr/cgi-bin/cdsbib?1990RMxAA..21..381G"/>
    <hyperlink ref="AP705" r:id="rId4" display="http://cdsbib.u-strasbg.fr/cgi-bin/cdsbib?1990RMxAA..21..381G"/>
    <hyperlink ref="AP704" r:id="rId5" display="http://cdsbib.u-strasbg.fr/cgi-bin/cdsbib?1990RMxAA..21..381G"/>
    <hyperlink ref="AP685" r:id="rId6" display="http://cdsbib.u-strasbg.fr/cgi-bin/cdsbib?1990RMxAA..21..381G"/>
    <hyperlink ref="I64557" r:id="rId7" display="http://vsolj.cetus-net.org/bulletin.html"/>
    <hyperlink ref="AQ841" r:id="rId8" display="http://cdsbib.u-strasbg.fr/cgi-bin/cdsbib?1990RMxAA..21..381G"/>
    <hyperlink ref="AQ55607" r:id="rId9" display="http://cdsbib.u-strasbg.fr/cgi-bin/cdsbib?1990RMxAA..21..381G"/>
    <hyperlink ref="AQ842" r:id="rId10" display="http://cdsbib.u-strasbg.fr/cgi-bin/cdsbib?1990RMxAA..21..381G"/>
    <hyperlink ref="H64554" r:id="rId11" display="https://www.aavso.org/ejaavso"/>
    <hyperlink ref="H1727" r:id="rId12" display="http://vsolj.cetus-net.org/bulletin.html"/>
    <hyperlink ref="AP2971" r:id="rId13" display="http://cdsbib.u-strasbg.fr/cgi-bin/cdsbib?1990RMxAA..21..381G"/>
    <hyperlink ref="AP2974" r:id="rId14" display="http://cdsbib.u-strasbg.fr/cgi-bin/cdsbib?1990RMxAA..21..381G"/>
    <hyperlink ref="AP2972" r:id="rId15" display="http://cdsbib.u-strasbg.fr/cgi-bin/cdsbib?1990RMxAA..21..381G"/>
    <hyperlink ref="AP2956" r:id="rId16" display="http://cdsbib.u-strasbg.fr/cgi-bin/cdsbib?1990RMxAA..21..381G"/>
    <hyperlink ref="I1727" r:id="rId17" display="http://vsolj.cetus-net.org/bulletin.html"/>
    <hyperlink ref="AQ3185" r:id="rId18" display="http://cdsbib.u-strasbg.fr/cgi-bin/cdsbib?1990RMxAA..21..381G"/>
    <hyperlink ref="AQ65422" r:id="rId19" display="http://cdsbib.u-strasbg.fr/cgi-bin/cdsbib?1990RMxAA..21..381G"/>
    <hyperlink ref="AQ318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2023-01-13T05:25:31Z</dcterms:modified>
</cp:coreProperties>
</file>