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5D22838-41D5-453E-B43A-67AE45002ECD}" xr6:coauthVersionLast="47" xr6:coauthVersionMax="47" xr10:uidLastSave="{00000000-0000-0000-0000-000000000000}"/>
  <bookViews>
    <workbookView xWindow="14415" yWindow="1125" windowWidth="12975" windowHeight="14640"/>
  </bookViews>
  <sheets>
    <sheet name="Active 1" sheetId="1" r:id="rId1"/>
    <sheet name="Active 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3" i="2"/>
  <c r="F33" i="2" s="1"/>
  <c r="G33" i="2" s="1"/>
  <c r="K33" i="2" s="1"/>
  <c r="Q33" i="2"/>
  <c r="E34" i="2"/>
  <c r="F34" i="2" s="1"/>
  <c r="G34" i="2" s="1"/>
  <c r="K34" i="2" s="1"/>
  <c r="Q34" i="2"/>
  <c r="Q32" i="2"/>
  <c r="Q32" i="1"/>
  <c r="C7" i="2"/>
  <c r="E32" i="2" s="1"/>
  <c r="F32" i="2" s="1"/>
  <c r="C8" i="2"/>
  <c r="E31" i="2" s="1"/>
  <c r="F31" i="2" s="1"/>
  <c r="G31" i="2" s="1"/>
  <c r="K31" i="2" s="1"/>
  <c r="D8" i="2"/>
  <c r="D9" i="2"/>
  <c r="E9" i="2"/>
  <c r="F16" i="2"/>
  <c r="F17" i="2" s="1"/>
  <c r="C17" i="2"/>
  <c r="Q21" i="2"/>
  <c r="Q22" i="2"/>
  <c r="Q23" i="2"/>
  <c r="E24" i="2"/>
  <c r="F24" i="2" s="1"/>
  <c r="G24" i="2" s="1"/>
  <c r="K24" i="2" s="1"/>
  <c r="Q24" i="2"/>
  <c r="Q25" i="2"/>
  <c r="E26" i="2"/>
  <c r="F26" i="2" s="1"/>
  <c r="G26" i="2" s="1"/>
  <c r="K26" i="2" s="1"/>
  <c r="Q26" i="2"/>
  <c r="E27" i="2"/>
  <c r="F27" i="2"/>
  <c r="G27" i="2" s="1"/>
  <c r="K27" i="2" s="1"/>
  <c r="Q27" i="2"/>
  <c r="Q28" i="2"/>
  <c r="Q29" i="2"/>
  <c r="Q30" i="2"/>
  <c r="Q31" i="2"/>
  <c r="Q30" i="1"/>
  <c r="Q31" i="1"/>
  <c r="Q29" i="1"/>
  <c r="E9" i="1"/>
  <c r="D9" i="1"/>
  <c r="Q24" i="1"/>
  <c r="Q25" i="1"/>
  <c r="Q26" i="1"/>
  <c r="Q27" i="1"/>
  <c r="Q28" i="1"/>
  <c r="Q22" i="1"/>
  <c r="Q23" i="1"/>
  <c r="C7" i="1"/>
  <c r="D8" i="1"/>
  <c r="F16" i="1"/>
  <c r="F17" i="1" s="1"/>
  <c r="C17" i="1"/>
  <c r="Q21" i="1"/>
  <c r="E27" i="1"/>
  <c r="F27" i="1" s="1"/>
  <c r="E23" i="1"/>
  <c r="F23" i="1" s="1"/>
  <c r="E29" i="1" l="1"/>
  <c r="F29" i="1" s="1"/>
  <c r="G27" i="1"/>
  <c r="K27" i="1" s="1"/>
  <c r="G24" i="1"/>
  <c r="K24" i="1" s="1"/>
  <c r="E26" i="1"/>
  <c r="F26" i="1" s="1"/>
  <c r="E21" i="1"/>
  <c r="F21" i="1" s="1"/>
  <c r="G21" i="1" s="1"/>
  <c r="J21" i="1" s="1"/>
  <c r="E32" i="1"/>
  <c r="F32" i="1" s="1"/>
  <c r="E29" i="2"/>
  <c r="F29" i="2" s="1"/>
  <c r="G29" i="2" s="1"/>
  <c r="K29" i="2" s="1"/>
  <c r="E21" i="2"/>
  <c r="F21" i="2" s="1"/>
  <c r="E30" i="2"/>
  <c r="F30" i="2" s="1"/>
  <c r="G30" i="2" s="1"/>
  <c r="K30" i="2" s="1"/>
  <c r="E22" i="2"/>
  <c r="F22" i="2" s="1"/>
  <c r="G22" i="2" s="1"/>
  <c r="E22" i="1"/>
  <c r="F22" i="1" s="1"/>
  <c r="G22" i="1" s="1"/>
  <c r="E24" i="1"/>
  <c r="F24" i="1" s="1"/>
  <c r="G29" i="1"/>
  <c r="K29" i="1" s="1"/>
  <c r="E25" i="1"/>
  <c r="F25" i="1" s="1"/>
  <c r="G25" i="1" s="1"/>
  <c r="K25" i="1" s="1"/>
  <c r="E25" i="2"/>
  <c r="F25" i="2" s="1"/>
  <c r="G25" i="2" s="1"/>
  <c r="K25" i="2" s="1"/>
  <c r="G32" i="2"/>
  <c r="K32" i="2" s="1"/>
  <c r="E28" i="1"/>
  <c r="F28" i="1" s="1"/>
  <c r="G28" i="1" s="1"/>
  <c r="K28" i="1" s="1"/>
  <c r="E31" i="1"/>
  <c r="F31" i="1" s="1"/>
  <c r="G31" i="1" s="1"/>
  <c r="K31" i="1" s="1"/>
  <c r="E28" i="2"/>
  <c r="F28" i="2" s="1"/>
  <c r="G28" i="2" s="1"/>
  <c r="K28" i="2" s="1"/>
  <c r="E30" i="1"/>
  <c r="F30" i="1" s="1"/>
  <c r="G30" i="1" s="1"/>
  <c r="K30" i="1" s="1"/>
  <c r="G32" i="1"/>
  <c r="K32" i="1" s="1"/>
  <c r="G23" i="1"/>
  <c r="K23" i="1" s="1"/>
  <c r="G26" i="1"/>
  <c r="K26" i="1" s="1"/>
  <c r="E23" i="2"/>
  <c r="F23" i="2" s="1"/>
  <c r="G23" i="2" s="1"/>
  <c r="K23" i="2" s="1"/>
  <c r="G21" i="2"/>
  <c r="J21" i="2" s="1"/>
  <c r="C12" i="2"/>
  <c r="C11" i="2"/>
  <c r="C12" i="1"/>
  <c r="C11" i="1"/>
  <c r="O34" i="1" l="1"/>
  <c r="O33" i="1"/>
  <c r="O34" i="2"/>
  <c r="O33" i="2"/>
  <c r="O21" i="1"/>
  <c r="O27" i="1"/>
  <c r="O26" i="1"/>
  <c r="O29" i="1"/>
  <c r="C15" i="1"/>
  <c r="O32" i="1"/>
  <c r="O28" i="1"/>
  <c r="O31" i="1"/>
  <c r="O24" i="1"/>
  <c r="O22" i="1"/>
  <c r="O30" i="1"/>
  <c r="O25" i="1"/>
  <c r="O23" i="1"/>
  <c r="C16" i="1"/>
  <c r="D18" i="1" s="1"/>
  <c r="O29" i="2"/>
  <c r="C15" i="2"/>
  <c r="O26" i="2"/>
  <c r="O31" i="2"/>
  <c r="O22" i="2"/>
  <c r="O23" i="2"/>
  <c r="O24" i="2"/>
  <c r="O27" i="2"/>
  <c r="O28" i="2"/>
  <c r="O21" i="2"/>
  <c r="O32" i="2"/>
  <c r="O25" i="2"/>
  <c r="O30" i="2"/>
  <c r="C16" i="2"/>
  <c r="D18" i="2" s="1"/>
  <c r="K22" i="1"/>
  <c r="K22" i="2"/>
  <c r="C18" i="2" l="1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<sst xmlns="http://schemas.openxmlformats.org/spreadsheetml/2006/main" count="140" uniqueCount="56">
  <si>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</si>
  <si>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</si>
  <si>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</si>
  <si>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</si>
  <si>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</si>
  <si>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</si>
  <si>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</si>
  <si>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</si>
  <si>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</si>
  <si>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</si>
  <si>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</si>
  <si>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</si>
  <si>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</si>
  <si>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</si>
  <si>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</si>
  <si>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</si>
  <si>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</si>
  <si>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</si>
  <si>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</si>
  <si>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</si>
  <si>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</si>
  <si>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</si>
  <si>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</si>
  <si>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</si>
  <si>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</si>
  <si>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</si>
  <si>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</si>
  <si>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</si>
  <si>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</si>
  <si>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</si>
  <si>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</si>
  <si>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</si>
  <si>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</si>
  <si>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</si>
  <si>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</si>
  <si>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</si>
  <si>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</si>
  <si>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</si>
  <si>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</si>
  <si>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</si>
  <si>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</si>
  <si>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</si>
  <si>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</si>
  <si>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V2551 Cyg</t>
  </si>
  <si>
    <t>G3950-0275</t>
  </si>
  <si>
    <t xml:space="preserve"> V2551 Cyg </t>
  </si>
  <si>
    <t>EW</t>
  </si>
  <si>
    <t>V2551 Cyg / GSC 3950-0275</t>
  </si>
  <si>
    <t>IBVS 5570</t>
  </si>
  <si>
    <t>IBVS 6152</t>
  </si>
  <si>
    <t>IBVS 6157</t>
  </si>
  <si>
    <t>JAVSO..44..164</t>
  </si>
  <si>
    <t>II</t>
  </si>
  <si>
    <t>VSB 067</t>
  </si>
  <si>
    <t>V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</si>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</sst>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1" xfId="0" applyFont="1" applyFill="1" applyBorder="1">
      <alignment vertical="top"/>
    </xf>
    <xf numFmtId="0" fontId="1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2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6-4410-A8E6-639E608E8A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6-4410-A8E6-639E608E8A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6-4410-A8E6-639E608E8A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-0.16253305358986836</c:v>
                </c:pt>
                <c:pt idx="2">
                  <c:v>-0.16229174130421598</c:v>
                </c:pt>
                <c:pt idx="3">
                  <c:v>-0.16343900862557348</c:v>
                </c:pt>
                <c:pt idx="4">
                  <c:v>-0.1632976963519468</c:v>
                </c:pt>
                <c:pt idx="5">
                  <c:v>-0.16351470716472249</c:v>
                </c:pt>
                <c:pt idx="6">
                  <c:v>-0.16337339489109581</c:v>
                </c:pt>
                <c:pt idx="7">
                  <c:v>-0.16147253849339904</c:v>
                </c:pt>
                <c:pt idx="8">
                  <c:v>-0.16286050128837815</c:v>
                </c:pt>
                <c:pt idx="9">
                  <c:v>-0.16442550032661529</c:v>
                </c:pt>
                <c:pt idx="10">
                  <c:v>-0.16188418805541005</c:v>
                </c:pt>
                <c:pt idx="11">
                  <c:v>-0.16043034473113948</c:v>
                </c:pt>
                <c:pt idx="12">
                  <c:v>-0.16022474805504316</c:v>
                </c:pt>
                <c:pt idx="13">
                  <c:v>-0.16348343577556079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6-4410-A8E6-639E608E8AD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6-4410-A8E6-639E608E8A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6-4410-A8E6-639E608E8A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6-4410-A8E6-639E608E8AD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-0.16673494135560915</c:v>
                </c:pt>
                <c:pt idx="1">
                  <c:v>-0.1629927807279036</c:v>
                </c:pt>
                <c:pt idx="2">
                  <c:v>-0.16299269810490996</c:v>
                </c:pt>
                <c:pt idx="3">
                  <c:v>-0.1630321918958674</c:v>
                </c:pt>
                <c:pt idx="4">
                  <c:v>-0.16303210927287376</c:v>
                </c:pt>
                <c:pt idx="5">
                  <c:v>-0.16302814336917928</c:v>
                </c:pt>
                <c:pt idx="6">
                  <c:v>-0.16302806074618564</c:v>
                </c:pt>
                <c:pt idx="7">
                  <c:v>-0.16283786261483843</c:v>
                </c:pt>
                <c:pt idx="8">
                  <c:v>-0.16257644346297806</c:v>
                </c:pt>
                <c:pt idx="9">
                  <c:v>-0.16234757777060976</c:v>
                </c:pt>
                <c:pt idx="10">
                  <c:v>-0.16234749514761615</c:v>
                </c:pt>
                <c:pt idx="11">
                  <c:v>-0.16183159717536069</c:v>
                </c:pt>
                <c:pt idx="12">
                  <c:v>-0.16159199049381989</c:v>
                </c:pt>
                <c:pt idx="13">
                  <c:v>-0.16159190787082625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6-4410-A8E6-639E608E8AD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22646</c:v>
                </c:pt>
                <c:pt idx="2">
                  <c:v>22646.5</c:v>
                </c:pt>
                <c:pt idx="3">
                  <c:v>22407.5</c:v>
                </c:pt>
                <c:pt idx="4">
                  <c:v>22408</c:v>
                </c:pt>
                <c:pt idx="5">
                  <c:v>22432</c:v>
                </c:pt>
                <c:pt idx="6">
                  <c:v>22432.5</c:v>
                </c:pt>
                <c:pt idx="7">
                  <c:v>23583.5</c:v>
                </c:pt>
                <c:pt idx="8">
                  <c:v>25165.5</c:v>
                </c:pt>
                <c:pt idx="9">
                  <c:v>26550.5</c:v>
                </c:pt>
                <c:pt idx="10">
                  <c:v>26551</c:v>
                </c:pt>
                <c:pt idx="11">
                  <c:v>29673</c:v>
                </c:pt>
                <c:pt idx="12">
                  <c:v>31123</c:v>
                </c:pt>
                <c:pt idx="13">
                  <c:v>31123.5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6-4410-A8E6-639E608E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1536"/>
        <c:axId val="1"/>
      </c:scatterChart>
      <c:valAx>
        <c:axId val="5038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1-4E77-B15B-D0471D998FF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11-4E77-B15B-D0471D998F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1-4E77-B15B-D0471D998F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-7.0228600001428276E-2</c:v>
                </c:pt>
                <c:pt idx="2">
                  <c:v>-6.99906000008923E-2</c:v>
                </c:pt>
                <c:pt idx="3">
                  <c:v>-6.9554599998809863E-2</c:v>
                </c:pt>
                <c:pt idx="4">
                  <c:v>-6.9416600003023632E-2</c:v>
                </c:pt>
                <c:pt idx="5">
                  <c:v>-6.9792600006621797E-2</c:v>
                </c:pt>
                <c:pt idx="6">
                  <c:v>-6.9654600003559608E-2</c:v>
                </c:pt>
                <c:pt idx="7">
                  <c:v>-7.5378600005933549E-2</c:v>
                </c:pt>
                <c:pt idx="8">
                  <c:v>-8.7246600000071339E-2</c:v>
                </c:pt>
                <c:pt idx="9">
                  <c:v>-9.798659999796655E-2</c:v>
                </c:pt>
                <c:pt idx="10">
                  <c:v>-9.5448600004601758E-2</c:v>
                </c:pt>
                <c:pt idx="11">
                  <c:v>-0.11467660000198521</c:v>
                </c:pt>
                <c:pt idx="12">
                  <c:v>-0.12407660000462784</c:v>
                </c:pt>
                <c:pt idx="13">
                  <c:v>-0.12733859999570996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11-4E77-B15B-D0471D998F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11-4E77-B15B-D0471D998F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11-4E77-B15B-D0471D998F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11-4E77-B15B-D0471D998FF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7.5582599349000273E-2</c:v>
                </c:pt>
                <c:pt idx="1">
                  <c:v>-7.0688327145052771E-2</c:v>
                </c:pt>
                <c:pt idx="2">
                  <c:v>-7.0691556796774885E-2</c:v>
                </c:pt>
                <c:pt idx="3">
                  <c:v>-6.914778327360957E-2</c:v>
                </c:pt>
                <c:pt idx="4">
                  <c:v>-6.9151012925331656E-2</c:v>
                </c:pt>
                <c:pt idx="5">
                  <c:v>-6.9306036207992611E-2</c:v>
                </c:pt>
                <c:pt idx="6">
                  <c:v>-6.9309265859714725E-2</c:v>
                </c:pt>
                <c:pt idx="7">
                  <c:v>-7.6743924123996249E-2</c:v>
                </c:pt>
                <c:pt idx="8">
                  <c:v>-8.6962542172730695E-2</c:v>
                </c:pt>
                <c:pt idx="9">
                  <c:v>-9.5908677442956503E-2</c:v>
                </c:pt>
                <c:pt idx="10">
                  <c:v>-9.5911907094678617E-2</c:v>
                </c:pt>
                <c:pt idx="11">
                  <c:v>-0.11607785244749089</c:v>
                </c:pt>
                <c:pt idx="12">
                  <c:v>-0.1254438424415901</c:v>
                </c:pt>
                <c:pt idx="13">
                  <c:v>-0.12544707209331221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11-4E77-B15B-D0471D998FF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11-4E77-B15B-D0471D99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6128"/>
        <c:axId val="1"/>
      </c:scatterChart>
      <c:valAx>
        <c:axId val="503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C929BE-753E-A705-68B1-B0198361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9812F4AE-0023-9010-BD11-AA5EE0DD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8" t="s">
        <v>43</v>
      </c>
      <c r="G1" s="31">
        <v>2010</v>
      </c>
      <c r="H1" s="39"/>
      <c r="I1" s="32" t="s">
        <v>44</v>
      </c>
      <c r="J1" s="40" t="s">
        <v>45</v>
      </c>
      <c r="K1" s="33">
        <v>20.353653100000002</v>
      </c>
      <c r="L1" s="34">
        <v>52.454529000000001</v>
      </c>
      <c r="M1" s="41">
        <v>51461.944348600002</v>
      </c>
      <c r="N1" s="35">
        <v>0.24232400000000001</v>
      </c>
      <c r="O1" s="32" t="s">
        <v>46</v>
      </c>
    </row>
    <row r="2" spans="1:15" x14ac:dyDescent="0.2">
      <c r="A2" t="s">
        <v>25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51461.908000000003</v>
      </c>
      <c r="D4" s="28">
        <v>0.24232400000000001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f>M1</f>
        <v>51461.944348600002</v>
      </c>
      <c r="D7" s="32" t="s">
        <v>48</v>
      </c>
    </row>
    <row r="8" spans="1:15" x14ac:dyDescent="0.2">
      <c r="A8" t="s">
        <v>5</v>
      </c>
      <c r="C8" s="8">
        <v>0.24231737545056881</v>
      </c>
      <c r="D8" s="29" t="str">
        <f>D7</f>
        <v>IBVS 5570</v>
      </c>
    </row>
    <row r="9" spans="1:15" x14ac:dyDescent="0.2">
      <c r="A9" s="24" t="s">
        <v>34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-0.16673494135560915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1.6524598726951961E-7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59003.426432757566</v>
      </c>
      <c r="E15" s="14" t="s">
        <v>36</v>
      </c>
      <c r="F15" s="36">
        <v>1</v>
      </c>
    </row>
    <row r="16" spans="1:15" x14ac:dyDescent="0.2">
      <c r="A16" s="16" t="s">
        <v>6</v>
      </c>
      <c r="B16" s="10"/>
      <c r="C16" s="17">
        <f ca="1">+C8+C12</f>
        <v>0.24231754069655609</v>
      </c>
      <c r="E16" s="14" t="s">
        <v>32</v>
      </c>
      <c r="F16" s="37">
        <f ca="1">NOW()+15018.5+$C$5/24</f>
        <v>59957.775685763889</v>
      </c>
    </row>
    <row r="17" spans="1:18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15">
        <f ca="1">ROUND(2*(F16-$C$7)/$C$8,0)/2+F15</f>
        <v>35062</v>
      </c>
    </row>
    <row r="18" spans="1:18" ht="14.25" thickTop="1" thickBot="1" x14ac:dyDescent="0.25">
      <c r="A18" s="16" t="s">
        <v>7</v>
      </c>
      <c r="B18" s="10"/>
      <c r="C18" s="19">
        <f ca="1">+C15</f>
        <v>59003.426432757566</v>
      </c>
      <c r="D18" s="20">
        <f ca="1">+C16</f>
        <v>0.24231754069655609</v>
      </c>
      <c r="E18" s="14" t="s">
        <v>38</v>
      </c>
      <c r="F18" s="23">
        <f ca="1">ROUND(2*(F16-$C$15)/$C$16,0)/2+F15</f>
        <v>3939.5</v>
      </c>
    </row>
    <row r="19" spans="1:18" ht="13.5" thickTop="1" x14ac:dyDescent="0.2">
      <c r="E19" s="14" t="s">
        <v>33</v>
      </c>
      <c r="F19" s="18">
        <f ca="1">+$C$15+$C$16*F18-15018.5-$C$5/24</f>
        <v>44939.932217664988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6" t="s">
        <v>35</v>
      </c>
    </row>
    <row r="21" spans="1:18" x14ac:dyDescent="0.2">
      <c r="A21" t="s">
        <v>48</v>
      </c>
      <c r="C21" s="8">
        <v>51461.944348600002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-0.16673494135560915</v>
      </c>
      <c r="Q21" s="2">
        <f>+C21-15018.5</f>
        <v>36443.444348600002</v>
      </c>
    </row>
    <row r="22" spans="1:18" x14ac:dyDescent="0.2">
      <c r="A22" s="42" t="s">
        <v>49</v>
      </c>
      <c r="B22" s="43"/>
      <c r="C22" s="42">
        <v>56949.301099999997</v>
      </c>
      <c r="D22" s="42">
        <v>8.0000000000000004E-4</v>
      </c>
      <c r="E22">
        <f>+(C22-C$7)/C$8</f>
        <v>22645.329255472152</v>
      </c>
      <c r="F22">
        <f>ROUND(2*E22,0)/2+0.5</f>
        <v>22646</v>
      </c>
      <c r="G22">
        <f>+C22-(C$7+F22*C$8)</f>
        <v>-0.16253305358986836</v>
      </c>
      <c r="K22">
        <f>+G22</f>
        <v>-0.16253305358986836</v>
      </c>
      <c r="O22">
        <f ca="1">+C$11+C$12*$F22</f>
        <v>-0.1629927807279036</v>
      </c>
      <c r="Q22" s="2">
        <f>+C22-15018.5</f>
        <v>41930.801099999997</v>
      </c>
    </row>
    <row r="23" spans="1:18" x14ac:dyDescent="0.2">
      <c r="A23" s="42" t="s">
        <v>49</v>
      </c>
      <c r="B23" s="43"/>
      <c r="C23" s="42">
        <v>56949.422500000001</v>
      </c>
      <c r="D23" s="42">
        <v>2.2000000000000001E-3</v>
      </c>
      <c r="E23">
        <f>+(C23-C$7)/C$8</f>
        <v>22645.830251324296</v>
      </c>
      <c r="F23">
        <f>ROUND(2*E23,0)/2+0.5</f>
        <v>22646.5</v>
      </c>
      <c r="G23">
        <f>+C23-(C$7+F23*C$8)</f>
        <v>-0.16229174130421598</v>
      </c>
      <c r="K23">
        <f>+G23</f>
        <v>-0.16229174130421598</v>
      </c>
      <c r="O23">
        <f ca="1">+C$11+C$12*$F23</f>
        <v>-0.16299269810490996</v>
      </c>
      <c r="Q23" s="2">
        <f>+C23-15018.5</f>
        <v>41930.922500000001</v>
      </c>
    </row>
    <row r="24" spans="1:18" x14ac:dyDescent="0.2">
      <c r="A24" s="44" t="s">
        <v>50</v>
      </c>
      <c r="B24" s="45"/>
      <c r="C24" s="44">
        <v>56891.5075</v>
      </c>
      <c r="D24" s="44">
        <v>2.0000000000000001E-4</v>
      </c>
      <c r="E24">
        <f>+(C24-C$7)/C$8</f>
        <v>22406.825516759502</v>
      </c>
      <c r="F24">
        <f>ROUND(2*E24,0)/2+0.5</f>
        <v>22407.5</v>
      </c>
      <c r="G24">
        <f>+C24-(C$7+F24*C$8)</f>
        <v>-0.16343900862557348</v>
      </c>
      <c r="K24">
        <f>+G24</f>
        <v>-0.16343900862557348</v>
      </c>
      <c r="O24">
        <f ca="1">+C$11+C$12*$F24</f>
        <v>-0.1630321918958674</v>
      </c>
      <c r="Q24" s="2">
        <f>+C24-15018.5</f>
        <v>41873.0075</v>
      </c>
    </row>
    <row r="25" spans="1:18" x14ac:dyDescent="0.2">
      <c r="A25" s="44" t="s">
        <v>50</v>
      </c>
      <c r="B25" s="45"/>
      <c r="C25" s="44">
        <v>56891.628799999999</v>
      </c>
      <c r="D25" s="44">
        <v>8.9999999999999998E-4</v>
      </c>
      <c r="E25">
        <f>+(C25-C$7)/C$8</f>
        <v>22407.326099929709</v>
      </c>
      <c r="F25">
        <f>ROUND(2*E25,0)/2+0.5</f>
        <v>22408</v>
      </c>
      <c r="G25">
        <f>+C25-(C$7+F25*C$8)</f>
        <v>-0.1632976963519468</v>
      </c>
      <c r="K25">
        <f>+G25</f>
        <v>-0.1632976963519468</v>
      </c>
      <c r="O25">
        <f ca="1">+C$11+C$12*$F25</f>
        <v>-0.16303210927287376</v>
      </c>
      <c r="Q25" s="2">
        <f>+C25-15018.5</f>
        <v>41873.128799999999</v>
      </c>
    </row>
    <row r="26" spans="1:18" x14ac:dyDescent="0.2">
      <c r="A26" s="44" t="s">
        <v>50</v>
      </c>
      <c r="B26" s="45"/>
      <c r="C26" s="44">
        <v>56897.444199999998</v>
      </c>
      <c r="D26" s="44">
        <v>2.9999999999999997E-4</v>
      </c>
      <c r="E26">
        <f t="shared" ref="E26:E31" si="0">+(C26-C$7)/C$8</f>
        <v>22431.325204365312</v>
      </c>
      <c r="F26">
        <f t="shared" ref="F26:F32" si="1">ROUND(2*E26,0)/2+0.5</f>
        <v>22432</v>
      </c>
      <c r="G26">
        <f t="shared" ref="G26:G31" si="2">+C26-(C$7+F26*C$8)</f>
        <v>-0.16351470716472249</v>
      </c>
      <c r="K26">
        <f t="shared" ref="K26:K31" si="3">+G26</f>
        <v>-0.16351470716472249</v>
      </c>
      <c r="O26">
        <f t="shared" ref="O26:O31" ca="1" si="4">+C$11+C$12*$F26</f>
        <v>-0.16302814336917928</v>
      </c>
      <c r="Q26" s="2">
        <f t="shared" ref="Q26:Q31" si="5">+C26-15018.5</f>
        <v>41878.944199999998</v>
      </c>
    </row>
    <row r="27" spans="1:18" x14ac:dyDescent="0.2">
      <c r="A27" s="44" t="s">
        <v>50</v>
      </c>
      <c r="B27" s="45"/>
      <c r="C27" s="44">
        <v>56897.565499999997</v>
      </c>
      <c r="D27" s="44">
        <v>2.0000000000000001E-4</v>
      </c>
      <c r="E27">
        <f t="shared" si="0"/>
        <v>22431.825787535516</v>
      </c>
      <c r="F27">
        <f t="shared" si="1"/>
        <v>22432.5</v>
      </c>
      <c r="G27">
        <f t="shared" si="2"/>
        <v>-0.16337339489109581</v>
      </c>
      <c r="K27">
        <f t="shared" si="3"/>
        <v>-0.16337339489109581</v>
      </c>
      <c r="O27">
        <f t="shared" ca="1" si="4"/>
        <v>-0.16302806074618564</v>
      </c>
      <c r="Q27" s="2">
        <f t="shared" si="5"/>
        <v>41879.065499999997</v>
      </c>
    </row>
    <row r="28" spans="1:18" x14ac:dyDescent="0.2">
      <c r="A28" s="44" t="s">
        <v>50</v>
      </c>
      <c r="B28" s="45"/>
      <c r="C28" s="44">
        <v>57176.474699999999</v>
      </c>
      <c r="D28" s="44">
        <v>1.6000000000000001E-3</v>
      </c>
      <c r="E28">
        <f t="shared" si="0"/>
        <v>23582.833632026213</v>
      </c>
      <c r="F28">
        <f t="shared" si="1"/>
        <v>23583.5</v>
      </c>
      <c r="G28">
        <f t="shared" si="2"/>
        <v>-0.16147253849339904</v>
      </c>
      <c r="K28">
        <f t="shared" si="3"/>
        <v>-0.16147253849339904</v>
      </c>
      <c r="O28">
        <f t="shared" ca="1" si="4"/>
        <v>-0.16283786261483843</v>
      </c>
      <c r="Q28" s="2">
        <f t="shared" si="5"/>
        <v>42157.974699999999</v>
      </c>
    </row>
    <row r="29" spans="1:18" x14ac:dyDescent="0.2">
      <c r="A29" s="58" t="s">
        <v>51</v>
      </c>
      <c r="B29" s="59" t="s">
        <v>52</v>
      </c>
      <c r="C29" s="57">
        <v>57559.8194</v>
      </c>
      <c r="D29" s="57">
        <v>1E-4</v>
      </c>
      <c r="E29">
        <f t="shared" si="0"/>
        <v>25164.827904154674</v>
      </c>
      <c r="F29">
        <f t="shared" si="1"/>
        <v>25165.5</v>
      </c>
      <c r="G29">
        <f t="shared" si="2"/>
        <v>-0.16286050128837815</v>
      </c>
      <c r="K29">
        <f t="shared" si="3"/>
        <v>-0.16286050128837815</v>
      </c>
      <c r="O29">
        <f t="shared" ca="1" si="4"/>
        <v>-0.16257644346297806</v>
      </c>
      <c r="Q29" s="2">
        <f t="shared" si="5"/>
        <v>42541.3194</v>
      </c>
    </row>
    <row r="30" spans="1:18" x14ac:dyDescent="0.2">
      <c r="A30" s="60" t="s">
        <v>0</v>
      </c>
      <c r="B30" s="61" t="s">
        <v>1</v>
      </c>
      <c r="C30" s="61">
        <v>57895.4274</v>
      </c>
      <c r="D30" s="61">
        <v>2.8E-3</v>
      </c>
      <c r="E30">
        <f t="shared" si="0"/>
        <v>26549.821445686579</v>
      </c>
      <c r="F30">
        <f t="shared" si="1"/>
        <v>26550.5</v>
      </c>
      <c r="G30">
        <f t="shared" si="2"/>
        <v>-0.16442550032661529</v>
      </c>
      <c r="K30">
        <f t="shared" si="3"/>
        <v>-0.16442550032661529</v>
      </c>
      <c r="O30">
        <f t="shared" ca="1" si="4"/>
        <v>-0.16234757777060976</v>
      </c>
      <c r="Q30" s="2">
        <f t="shared" si="5"/>
        <v>42876.9274</v>
      </c>
    </row>
    <row r="31" spans="1:18" x14ac:dyDescent="0.2">
      <c r="A31" s="60" t="s">
        <v>0</v>
      </c>
      <c r="B31" s="61" t="s">
        <v>1</v>
      </c>
      <c r="C31" s="61">
        <v>57895.551099999997</v>
      </c>
      <c r="D31" s="61">
        <v>5.3E-3</v>
      </c>
      <c r="E31">
        <f t="shared" si="0"/>
        <v>26550.331933222882</v>
      </c>
      <c r="F31">
        <f t="shared" si="1"/>
        <v>26551</v>
      </c>
      <c r="G31">
        <f t="shared" si="2"/>
        <v>-0.16188418805541005</v>
      </c>
      <c r="K31">
        <f t="shared" si="3"/>
        <v>-0.16188418805541005</v>
      </c>
      <c r="O31">
        <f t="shared" ca="1" si="4"/>
        <v>-0.16234749514761615</v>
      </c>
      <c r="Q31" s="2">
        <f t="shared" si="5"/>
        <v>42877.051099999997</v>
      </c>
    </row>
    <row r="32" spans="1:18" x14ac:dyDescent="0.2">
      <c r="A32" s="62" t="s">
        <v>53</v>
      </c>
      <c r="B32" s="63" t="s">
        <v>1</v>
      </c>
      <c r="C32" s="64">
        <v>58652.0674</v>
      </c>
      <c r="D32" s="64" t="s">
        <v>54</v>
      </c>
      <c r="E32">
        <f>+(C32-C$7)/C$8</f>
        <v>29672.337932971452</v>
      </c>
      <c r="F32">
        <f t="shared" si="1"/>
        <v>29673</v>
      </c>
      <c r="G32">
        <f>+C32-(C$7+F32*C$8)</f>
        <v>-0.16043034473113948</v>
      </c>
      <c r="K32">
        <f>+G32</f>
        <v>-0.16043034473113948</v>
      </c>
      <c r="O32">
        <f ca="1">+C$11+C$12*$F32</f>
        <v>-0.16183159717536069</v>
      </c>
      <c r="Q32" s="2">
        <f>+C32-15018.5</f>
        <v>43633.5674</v>
      </c>
    </row>
    <row r="33" spans="1:17" x14ac:dyDescent="0.2">
      <c r="A33" s="65" t="s">
        <v>55</v>
      </c>
      <c r="B33" s="66" t="s">
        <v>1</v>
      </c>
      <c r="C33" s="67">
        <v>59003.427799999998</v>
      </c>
      <c r="D33" s="65">
        <v>1.4E-3</v>
      </c>
      <c r="E33">
        <f t="shared" ref="E33:E34" si="6">+(C33-C$7)/C$8</f>
        <v>31122.33878143175</v>
      </c>
      <c r="F33">
        <f t="shared" ref="F33:F34" si="7">ROUND(2*E33,0)/2+0.5</f>
        <v>31123</v>
      </c>
      <c r="G33">
        <f t="shared" ref="G33:G34" si="8">+C33-(C$7+F33*C$8)</f>
        <v>-0.16022474805504316</v>
      </c>
      <c r="K33">
        <f t="shared" ref="K33:K34" si="9">+G33</f>
        <v>-0.16022474805504316</v>
      </c>
      <c r="O33">
        <f t="shared" ref="O33:O34" ca="1" si="10">+C$11+C$12*$F33</f>
        <v>-0.16159199049381989</v>
      </c>
      <c r="Q33" s="2">
        <f t="shared" ref="Q33:Q34" si="11">+C33-15018.5</f>
        <v>43984.927799999998</v>
      </c>
    </row>
    <row r="34" spans="1:17" x14ac:dyDescent="0.2">
      <c r="A34" s="65" t="s">
        <v>55</v>
      </c>
      <c r="B34" s="66" t="s">
        <v>1</v>
      </c>
      <c r="C34" s="67">
        <v>59003.545700000002</v>
      </c>
      <c r="D34" s="65">
        <v>8.0000000000000004E-4</v>
      </c>
      <c r="E34">
        <f t="shared" si="6"/>
        <v>31122.825333416666</v>
      </c>
      <c r="F34">
        <f t="shared" si="7"/>
        <v>31123.5</v>
      </c>
      <c r="G34">
        <f t="shared" si="8"/>
        <v>-0.16348343577556079</v>
      </c>
      <c r="K34">
        <f t="shared" si="9"/>
        <v>-0.16348343577556079</v>
      </c>
      <c r="O34">
        <f t="shared" ca="1" si="10"/>
        <v>-0.16159190787082625</v>
      </c>
      <c r="Q34" s="2">
        <f t="shared" si="11"/>
        <v>43985.045700000002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7" type="noConversion"/>
  <hyperlinks>
    <hyperlink ref="H64545" r:id="rId1" display="http://vsolj.cetus-net.org/bulletin.html"/>
    <hyperlink ref="H64538" r:id="rId2" display="https://www.aavso.org/ejaavso"/>
    <hyperlink ref="AP689" r:id="rId3" display="http://cdsbib.u-strasbg.fr/cgi-bin/cdsbib?1990RMxAA..21..381G"/>
    <hyperlink ref="AP693" r:id="rId4" display="http://cdsbib.u-strasbg.fr/cgi-bin/cdsbib?1990RMxAA..21..381G"/>
    <hyperlink ref="AP692" r:id="rId5" display="http://cdsbib.u-strasbg.fr/cgi-bin/cdsbib?1990RMxAA..21..381G"/>
    <hyperlink ref="AP673" r:id="rId6" display="http://cdsbib.u-strasbg.fr/cgi-bin/cdsbib?1990RMxAA..21..381G"/>
    <hyperlink ref="I64545" r:id="rId7" display="http://vsolj.cetus-net.org/bulletin.html"/>
    <hyperlink ref="AQ829" r:id="rId8" display="http://cdsbib.u-strasbg.fr/cgi-bin/cdsbib?1990RMxAA..21..381G"/>
    <hyperlink ref="AQ55595" r:id="rId9" display="http://cdsbib.u-strasbg.fr/cgi-bin/cdsbib?1990RMxAA..21..381G"/>
    <hyperlink ref="AQ830" r:id="rId10" display="http://cdsbib.u-strasbg.fr/cgi-bin/cdsbib?1990RMxAA..21..381G"/>
    <hyperlink ref="H64542" r:id="rId11" display="https://www.aavso.org/ejaavso"/>
    <hyperlink ref="H1715" r:id="rId12" display="http://vsolj.cetus-net.org/bulletin.html"/>
    <hyperlink ref="AP2959" r:id="rId13" display="http://cdsbib.u-strasbg.fr/cgi-bin/cdsbib?1990RMxAA..21..381G"/>
    <hyperlink ref="AP2962" r:id="rId14" display="http://cdsbib.u-strasbg.fr/cgi-bin/cdsbib?1990RMxAA..21..381G"/>
    <hyperlink ref="AP2960" r:id="rId15" display="http://cdsbib.u-strasbg.fr/cgi-bin/cdsbib?1990RMxAA..21..381G"/>
    <hyperlink ref="AP2944" r:id="rId16" display="http://cdsbib.u-strasbg.fr/cgi-bin/cdsbib?1990RMxAA..21..381G"/>
    <hyperlink ref="I1715" r:id="rId17" display="http://vsolj.cetus-net.org/bulletin.html"/>
    <hyperlink ref="AQ3173" r:id="rId18" display="http://cdsbib.u-strasbg.fr/cgi-bin/cdsbib?1990RMxAA..21..381G"/>
    <hyperlink ref="AQ65410" r:id="rId19" display="http://cdsbib.u-strasbg.fr/cgi-bin/cdsbib?1990RMxAA..21..381G"/>
    <hyperlink ref="AQ317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8" t="s">
        <v>43</v>
      </c>
      <c r="G1" s="31">
        <v>2010</v>
      </c>
      <c r="H1" s="39"/>
      <c r="I1" s="32" t="s">
        <v>44</v>
      </c>
      <c r="J1" s="40" t="s">
        <v>45</v>
      </c>
      <c r="K1" s="51">
        <v>20.353653100000002</v>
      </c>
      <c r="L1" s="34">
        <v>52.454529000000001</v>
      </c>
      <c r="M1" s="41">
        <v>51461.944348600002</v>
      </c>
      <c r="N1" s="35">
        <v>0.24232400000000001</v>
      </c>
      <c r="O1" s="32" t="s">
        <v>46</v>
      </c>
    </row>
    <row r="2" spans="1:15" x14ac:dyDescent="0.2">
      <c r="A2" t="s">
        <v>25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2" t="s">
        <v>2</v>
      </c>
      <c r="C4" s="27">
        <v>51461.908000000003</v>
      </c>
      <c r="D4" s="28">
        <v>0.24232400000000001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2" t="s">
        <v>3</v>
      </c>
    </row>
    <row r="7" spans="1:15" x14ac:dyDescent="0.2">
      <c r="A7" t="s">
        <v>4</v>
      </c>
      <c r="C7" s="8">
        <f>M1</f>
        <v>51461.944348600002</v>
      </c>
      <c r="D7" s="32" t="s">
        <v>48</v>
      </c>
    </row>
    <row r="8" spans="1:15" x14ac:dyDescent="0.2">
      <c r="A8" t="s">
        <v>5</v>
      </c>
      <c r="C8" s="8">
        <f>N1</f>
        <v>0.24232400000000001</v>
      </c>
      <c r="D8" s="29" t="str">
        <f>D7</f>
        <v>IBVS 5570</v>
      </c>
    </row>
    <row r="9" spans="1:15" x14ac:dyDescent="0.2">
      <c r="A9" s="53" t="s">
        <v>34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7.5582599349000273E-2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-6.4593034442063613E-6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59003.426432757558</v>
      </c>
      <c r="E15" s="14" t="s">
        <v>36</v>
      </c>
      <c r="F15" s="36">
        <v>1</v>
      </c>
    </row>
    <row r="16" spans="1:15" x14ac:dyDescent="0.2">
      <c r="A16" s="12" t="s">
        <v>6</v>
      </c>
      <c r="B16" s="10"/>
      <c r="C16" s="13">
        <f ca="1">+C8+C12</f>
        <v>0.24231754069655581</v>
      </c>
      <c r="E16" s="14" t="s">
        <v>32</v>
      </c>
      <c r="F16" s="54">
        <f ca="1">NOW()+15018.5+$C$5/24</f>
        <v>59957.775685763889</v>
      </c>
    </row>
    <row r="17" spans="1:18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21">
        <f ca="1">ROUND(2*(F16-$C$7)/$C$8,0)/2+F15</f>
        <v>35061</v>
      </c>
    </row>
    <row r="18" spans="1:18" ht="14.25" thickTop="1" thickBot="1" x14ac:dyDescent="0.25">
      <c r="A18" s="12" t="s">
        <v>7</v>
      </c>
      <c r="B18" s="10"/>
      <c r="C18" s="19">
        <f ca="1">+C15</f>
        <v>59003.426432757558</v>
      </c>
      <c r="D18" s="20">
        <f ca="1">+C16</f>
        <v>0.24231754069655581</v>
      </c>
      <c r="E18" s="14" t="s">
        <v>38</v>
      </c>
      <c r="F18" s="23">
        <f ca="1">ROUND(2*(F16-$C$15)/$C$16,0)/2+F15</f>
        <v>3939.5</v>
      </c>
    </row>
    <row r="19" spans="1:18" ht="13.5" thickTop="1" x14ac:dyDescent="0.2">
      <c r="E19" s="14" t="s">
        <v>33</v>
      </c>
      <c r="F19" s="18">
        <f ca="1">+$C$15+$C$16*F18-15018.5-$C$5/24</f>
        <v>44939.932217664973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7" t="s">
        <v>23</v>
      </c>
      <c r="Q20" s="4" t="s">
        <v>16</v>
      </c>
      <c r="R20" s="26" t="s">
        <v>35</v>
      </c>
    </row>
    <row r="21" spans="1:18" x14ac:dyDescent="0.2">
      <c r="A21" t="s">
        <v>48</v>
      </c>
      <c r="C21" s="8">
        <v>51461.944348600002</v>
      </c>
      <c r="D21" s="8" t="s">
        <v>15</v>
      </c>
      <c r="E21">
        <f t="shared" ref="E21:E31" si="0">+(C21-C$7)/C$8</f>
        <v>0</v>
      </c>
      <c r="F21">
        <f>ROUND(2*E21,0)/2</f>
        <v>0</v>
      </c>
      <c r="G21">
        <f t="shared" ref="G21:G31" si="1">+C21-(C$7+F21*C$8)</f>
        <v>0</v>
      </c>
      <c r="J21">
        <f>+G21</f>
        <v>0</v>
      </c>
      <c r="O21">
        <f t="shared" ref="O21:O31" ca="1" si="2">+C$11+C$12*$F21</f>
        <v>7.5582599349000273E-2</v>
      </c>
      <c r="Q21" s="2">
        <f t="shared" ref="Q21:Q31" si="3">+C21-15018.5</f>
        <v>36443.444348600002</v>
      </c>
    </row>
    <row r="22" spans="1:18" x14ac:dyDescent="0.2">
      <c r="A22" s="55" t="s">
        <v>49</v>
      </c>
      <c r="B22" s="56"/>
      <c r="C22" s="55">
        <v>56949.301099999997</v>
      </c>
      <c r="D22" s="55">
        <v>8.0000000000000004E-4</v>
      </c>
      <c r="E22">
        <f t="shared" si="0"/>
        <v>22644.710187187382</v>
      </c>
      <c r="F22">
        <f t="shared" ref="F22:F31" si="4">ROUND(2*E22,0)/2+0.5</f>
        <v>22645</v>
      </c>
      <c r="G22">
        <f t="shared" si="1"/>
        <v>-7.0228600001428276E-2</v>
      </c>
      <c r="K22">
        <f t="shared" ref="K22:K31" si="5">+G22</f>
        <v>-7.0228600001428276E-2</v>
      </c>
      <c r="O22">
        <f t="shared" ca="1" si="2"/>
        <v>-7.0688327145052771E-2</v>
      </c>
      <c r="Q22" s="2">
        <f t="shared" si="3"/>
        <v>41930.801099999997</v>
      </c>
    </row>
    <row r="23" spans="1:18" x14ac:dyDescent="0.2">
      <c r="A23" s="55" t="s">
        <v>49</v>
      </c>
      <c r="B23" s="56"/>
      <c r="C23" s="55">
        <v>56949.422500000001</v>
      </c>
      <c r="D23" s="55">
        <v>2.2000000000000001E-3</v>
      </c>
      <c r="E23">
        <f t="shared" si="0"/>
        <v>22645.211169343518</v>
      </c>
      <c r="F23">
        <f t="shared" si="4"/>
        <v>22645.5</v>
      </c>
      <c r="G23">
        <f t="shared" si="1"/>
        <v>-6.99906000008923E-2</v>
      </c>
      <c r="K23">
        <f t="shared" si="5"/>
        <v>-6.99906000008923E-2</v>
      </c>
      <c r="O23">
        <f t="shared" ca="1" si="2"/>
        <v>-7.0691556796774885E-2</v>
      </c>
      <c r="Q23" s="2">
        <f t="shared" si="3"/>
        <v>41930.922500000001</v>
      </c>
    </row>
    <row r="24" spans="1:18" x14ac:dyDescent="0.2">
      <c r="A24" s="57" t="s">
        <v>50</v>
      </c>
      <c r="B24" s="56"/>
      <c r="C24" s="57">
        <v>56891.5075</v>
      </c>
      <c r="D24" s="57">
        <v>2.0000000000000001E-4</v>
      </c>
      <c r="E24">
        <f t="shared" si="0"/>
        <v>22406.212968587501</v>
      </c>
      <c r="F24">
        <f t="shared" si="4"/>
        <v>22406.5</v>
      </c>
      <c r="G24">
        <f t="shared" si="1"/>
        <v>-6.9554599998809863E-2</v>
      </c>
      <c r="K24">
        <f t="shared" si="5"/>
        <v>-6.9554599998809863E-2</v>
      </c>
      <c r="O24">
        <f t="shared" ca="1" si="2"/>
        <v>-6.914778327360957E-2</v>
      </c>
      <c r="Q24" s="2">
        <f t="shared" si="3"/>
        <v>41873.0075</v>
      </c>
    </row>
    <row r="25" spans="1:18" x14ac:dyDescent="0.2">
      <c r="A25" s="57" t="s">
        <v>50</v>
      </c>
      <c r="B25" s="56"/>
      <c r="C25" s="57">
        <v>56891.628799999999</v>
      </c>
      <c r="D25" s="57">
        <v>8.9999999999999998E-4</v>
      </c>
      <c r="E25">
        <f t="shared" si="0"/>
        <v>22406.713538072978</v>
      </c>
      <c r="F25">
        <f t="shared" si="4"/>
        <v>22407</v>
      </c>
      <c r="G25">
        <f t="shared" si="1"/>
        <v>-6.9416600003023632E-2</v>
      </c>
      <c r="K25">
        <f t="shared" si="5"/>
        <v>-6.9416600003023632E-2</v>
      </c>
      <c r="O25">
        <f t="shared" ca="1" si="2"/>
        <v>-6.9151012925331656E-2</v>
      </c>
      <c r="Q25" s="2">
        <f t="shared" si="3"/>
        <v>41873.128799999999</v>
      </c>
    </row>
    <row r="26" spans="1:18" x14ac:dyDescent="0.2">
      <c r="A26" s="57" t="s">
        <v>50</v>
      </c>
      <c r="B26" s="56"/>
      <c r="C26" s="57">
        <v>56897.444199999998</v>
      </c>
      <c r="D26" s="57">
        <v>2.9999999999999997E-4</v>
      </c>
      <c r="E26">
        <f t="shared" si="0"/>
        <v>22430.711986431372</v>
      </c>
      <c r="F26">
        <f t="shared" si="4"/>
        <v>22431</v>
      </c>
      <c r="G26">
        <f t="shared" si="1"/>
        <v>-6.9792600006621797E-2</v>
      </c>
      <c r="K26">
        <f t="shared" si="5"/>
        <v>-6.9792600006621797E-2</v>
      </c>
      <c r="O26">
        <f t="shared" ca="1" si="2"/>
        <v>-6.9306036207992611E-2</v>
      </c>
      <c r="Q26" s="2">
        <f t="shared" si="3"/>
        <v>41878.944199999998</v>
      </c>
    </row>
    <row r="27" spans="1:18" x14ac:dyDescent="0.2">
      <c r="A27" s="57" t="s">
        <v>50</v>
      </c>
      <c r="B27" s="56"/>
      <c r="C27" s="57">
        <v>56897.565499999997</v>
      </c>
      <c r="D27" s="57">
        <v>2.0000000000000001E-4</v>
      </c>
      <c r="E27">
        <f t="shared" si="0"/>
        <v>22431.212555916849</v>
      </c>
      <c r="F27">
        <f t="shared" si="4"/>
        <v>22431.5</v>
      </c>
      <c r="G27">
        <f t="shared" si="1"/>
        <v>-6.9654600003559608E-2</v>
      </c>
      <c r="K27">
        <f t="shared" si="5"/>
        <v>-6.9654600003559608E-2</v>
      </c>
      <c r="O27">
        <f t="shared" ca="1" si="2"/>
        <v>-6.9309265859714725E-2</v>
      </c>
      <c r="Q27" s="2">
        <f t="shared" si="3"/>
        <v>41879.065499999997</v>
      </c>
    </row>
    <row r="28" spans="1:18" x14ac:dyDescent="0.2">
      <c r="A28" s="57" t="s">
        <v>50</v>
      </c>
      <c r="B28" s="56"/>
      <c r="C28" s="57">
        <v>57176.474699999999</v>
      </c>
      <c r="D28" s="57">
        <v>1.6000000000000001E-3</v>
      </c>
      <c r="E28">
        <f t="shared" si="0"/>
        <v>23582.188934649464</v>
      </c>
      <c r="F28">
        <f t="shared" si="4"/>
        <v>23582.5</v>
      </c>
      <c r="G28">
        <f t="shared" si="1"/>
        <v>-7.5378600005933549E-2</v>
      </c>
      <c r="K28">
        <f t="shared" si="5"/>
        <v>-7.5378600005933549E-2</v>
      </c>
      <c r="O28">
        <f t="shared" ca="1" si="2"/>
        <v>-7.6743924123996249E-2</v>
      </c>
      <c r="Q28" s="2">
        <f t="shared" si="3"/>
        <v>42157.974699999999</v>
      </c>
    </row>
    <row r="29" spans="1:18" x14ac:dyDescent="0.2">
      <c r="A29" s="46" t="s">
        <v>51</v>
      </c>
      <c r="B29" s="47" t="s">
        <v>52</v>
      </c>
      <c r="C29" s="48">
        <v>57559.8194</v>
      </c>
      <c r="D29" s="48">
        <v>1E-4</v>
      </c>
      <c r="E29">
        <f t="shared" si="0"/>
        <v>25164.139958897998</v>
      </c>
      <c r="F29">
        <f t="shared" si="4"/>
        <v>25164.5</v>
      </c>
      <c r="G29">
        <f t="shared" si="1"/>
        <v>-8.7246600000071339E-2</v>
      </c>
      <c r="K29">
        <f t="shared" si="5"/>
        <v>-8.7246600000071339E-2</v>
      </c>
      <c r="O29">
        <f t="shared" ca="1" si="2"/>
        <v>-8.6962542172730695E-2</v>
      </c>
      <c r="Q29" s="2">
        <f t="shared" si="3"/>
        <v>42541.3194</v>
      </c>
    </row>
    <row r="30" spans="1:18" x14ac:dyDescent="0.2">
      <c r="A30" s="49" t="s">
        <v>0</v>
      </c>
      <c r="B30" s="50" t="s">
        <v>1</v>
      </c>
      <c r="C30" s="50">
        <v>57895.4274</v>
      </c>
      <c r="D30" s="50">
        <v>2.8E-3</v>
      </c>
      <c r="E30">
        <f t="shared" si="0"/>
        <v>26549.095638071336</v>
      </c>
      <c r="F30">
        <f t="shared" si="4"/>
        <v>26549.5</v>
      </c>
      <c r="G30">
        <f t="shared" si="1"/>
        <v>-9.798659999796655E-2</v>
      </c>
      <c r="K30">
        <f t="shared" si="5"/>
        <v>-9.798659999796655E-2</v>
      </c>
      <c r="O30">
        <f t="shared" ca="1" si="2"/>
        <v>-9.5908677442956503E-2</v>
      </c>
      <c r="Q30" s="2">
        <f t="shared" si="3"/>
        <v>42876.9274</v>
      </c>
    </row>
    <row r="31" spans="1:18" x14ac:dyDescent="0.2">
      <c r="A31" s="49" t="s">
        <v>0</v>
      </c>
      <c r="B31" s="50" t="s">
        <v>1</v>
      </c>
      <c r="C31" s="50">
        <v>57895.551099999997</v>
      </c>
      <c r="D31" s="50">
        <v>5.3E-3</v>
      </c>
      <c r="E31">
        <f t="shared" si="0"/>
        <v>26549.606111652145</v>
      </c>
      <c r="F31">
        <f t="shared" si="4"/>
        <v>26550</v>
      </c>
      <c r="G31">
        <f t="shared" si="1"/>
        <v>-9.5448600004601758E-2</v>
      </c>
      <c r="K31">
        <f t="shared" si="5"/>
        <v>-9.5448600004601758E-2</v>
      </c>
      <c r="O31">
        <f t="shared" ca="1" si="2"/>
        <v>-9.5911907094678617E-2</v>
      </c>
      <c r="Q31" s="2">
        <f t="shared" si="3"/>
        <v>42877.051099999997</v>
      </c>
    </row>
    <row r="32" spans="1:18" x14ac:dyDescent="0.2">
      <c r="A32" s="62" t="s">
        <v>53</v>
      </c>
      <c r="B32" s="63" t="s">
        <v>1</v>
      </c>
      <c r="C32" s="64">
        <v>58652.0674</v>
      </c>
      <c r="D32" s="64" t="s">
        <v>54</v>
      </c>
      <c r="E32">
        <f>+(C32-C$7)/C$8</f>
        <v>29671.526763341633</v>
      </c>
      <c r="F32">
        <f>ROUND(2*E32,0)/2+0.5</f>
        <v>29672</v>
      </c>
      <c r="G32">
        <f>+C32-(C$7+F32*C$8)</f>
        <v>-0.11467660000198521</v>
      </c>
      <c r="K32">
        <f>+G32</f>
        <v>-0.11467660000198521</v>
      </c>
      <c r="O32">
        <f ca="1">+C$11+C$12*$F32</f>
        <v>-0.11607785244749089</v>
      </c>
      <c r="Q32" s="2">
        <f>+C32-15018.5</f>
        <v>43633.5674</v>
      </c>
    </row>
    <row r="33" spans="1:17" x14ac:dyDescent="0.2">
      <c r="A33" s="65" t="s">
        <v>55</v>
      </c>
      <c r="B33" s="66" t="s">
        <v>1</v>
      </c>
      <c r="C33" s="67">
        <v>59003.427799999998</v>
      </c>
      <c r="D33" s="65">
        <v>1.4E-3</v>
      </c>
      <c r="E33">
        <f t="shared" ref="E33:E34" si="6">+(C33-C$7)/C$8</f>
        <v>31121.487972301529</v>
      </c>
      <c r="F33">
        <f t="shared" ref="F33:F34" si="7">ROUND(2*E33,0)/2+0.5</f>
        <v>31122</v>
      </c>
      <c r="G33">
        <f t="shared" ref="G33:G34" si="8">+C33-(C$7+F33*C$8)</f>
        <v>-0.12407660000462784</v>
      </c>
      <c r="K33">
        <f t="shared" ref="K33:K34" si="9">+G33</f>
        <v>-0.12407660000462784</v>
      </c>
      <c r="O33">
        <f t="shared" ref="O33:O34" ca="1" si="10">+C$11+C$12*$F33</f>
        <v>-0.1254438424415901</v>
      </c>
      <c r="Q33" s="2">
        <f t="shared" ref="Q33:Q34" si="11">+C33-15018.5</f>
        <v>43984.927799999998</v>
      </c>
    </row>
    <row r="34" spans="1:17" x14ac:dyDescent="0.2">
      <c r="A34" s="65" t="s">
        <v>55</v>
      </c>
      <c r="B34" s="66" t="s">
        <v>1</v>
      </c>
      <c r="C34" s="67">
        <v>59003.545700000002</v>
      </c>
      <c r="D34" s="65">
        <v>8.0000000000000004E-4</v>
      </c>
      <c r="E34">
        <f t="shared" si="6"/>
        <v>31121.974510985292</v>
      </c>
      <c r="F34">
        <f t="shared" si="7"/>
        <v>31122.5</v>
      </c>
      <c r="G34">
        <f t="shared" si="8"/>
        <v>-0.12733859999570996</v>
      </c>
      <c r="K34">
        <f t="shared" si="9"/>
        <v>-0.12733859999570996</v>
      </c>
      <c r="O34">
        <f t="shared" ca="1" si="10"/>
        <v>-0.12544707209331221</v>
      </c>
      <c r="Q34" s="2">
        <f t="shared" si="11"/>
        <v>43985.045700000002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7" type="noConversion"/>
  <hyperlinks>
    <hyperlink ref="H64545" r:id="rId1" display="http://vsolj.cetus-net.org/bulletin.html"/>
    <hyperlink ref="H64538" r:id="rId2" display="https://www.aavso.org/ejaavso"/>
    <hyperlink ref="AP689" r:id="rId3" display="http://cdsbib.u-strasbg.fr/cgi-bin/cdsbib?1990RMxAA..21..381G"/>
    <hyperlink ref="AP693" r:id="rId4" display="http://cdsbib.u-strasbg.fr/cgi-bin/cdsbib?1990RMxAA..21..381G"/>
    <hyperlink ref="AP692" r:id="rId5" display="http://cdsbib.u-strasbg.fr/cgi-bin/cdsbib?1990RMxAA..21..381G"/>
    <hyperlink ref="AP673" r:id="rId6" display="http://cdsbib.u-strasbg.fr/cgi-bin/cdsbib?1990RMxAA..21..381G"/>
    <hyperlink ref="I64545" r:id="rId7" display="http://vsolj.cetus-net.org/bulletin.html"/>
    <hyperlink ref="AQ829" r:id="rId8" display="http://cdsbib.u-strasbg.fr/cgi-bin/cdsbib?1990RMxAA..21..381G"/>
    <hyperlink ref="AQ55595" r:id="rId9" display="http://cdsbib.u-strasbg.fr/cgi-bin/cdsbib?1990RMxAA..21..381G"/>
    <hyperlink ref="AQ830" r:id="rId10" display="http://cdsbib.u-strasbg.fr/cgi-bin/cdsbib?1990RMxAA..21..381G"/>
    <hyperlink ref="H64542" r:id="rId11" display="https://www.aavso.org/ejaavso"/>
    <hyperlink ref="H1715" r:id="rId12" display="http://vsolj.cetus-net.org/bulletin.html"/>
    <hyperlink ref="AP2959" r:id="rId13" display="http://cdsbib.u-strasbg.fr/cgi-bin/cdsbib?1990RMxAA..21..381G"/>
    <hyperlink ref="AP2962" r:id="rId14" display="http://cdsbib.u-strasbg.fr/cgi-bin/cdsbib?1990RMxAA..21..381G"/>
    <hyperlink ref="AP2960" r:id="rId15" display="http://cdsbib.u-strasbg.fr/cgi-bin/cdsbib?1990RMxAA..21..381G"/>
    <hyperlink ref="AP2944" r:id="rId16" display="http://cdsbib.u-strasbg.fr/cgi-bin/cdsbib?1990RMxAA..21..381G"/>
    <hyperlink ref="I1715" r:id="rId17" display="http://vsolj.cetus-net.org/bulletin.html"/>
    <hyperlink ref="AQ3173" r:id="rId18" display="http://cdsbib.u-strasbg.fr/cgi-bin/cdsbib?1990RMxAA..21..381G"/>
    <hyperlink ref="AQ65410" r:id="rId19" display="http://cdsbib.u-strasbg.fr/cgi-bin/cdsbib?1990RMxAA..21..381G"/>
    <hyperlink ref="AQ317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2023-01-13T05:36:59Z</dcterms:modified>
</cp:coreProperties>
</file>