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CA39FDA-9421-453F-ACEA-F947E535C394}" xr6:coauthVersionLast="47" xr6:coauthVersionMax="47" xr10:uidLastSave="{00000000-0000-0000-0000-000000000000}"/>
  <bookViews>
    <workbookView xWindow="13500" yWindow="15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5" i="1"/>
  <c r="F25" i="1" s="1"/>
  <c r="G25" i="1" s="1"/>
  <c r="K25" i="1" s="1"/>
  <c r="Q25" i="1"/>
  <c r="E27" i="1"/>
  <c r="F27" i="1"/>
  <c r="G27" i="1" s="1"/>
  <c r="K27" i="1" s="1"/>
  <c r="Q27" i="1"/>
  <c r="E28" i="1"/>
  <c r="F28" i="1" s="1"/>
  <c r="G28" i="1" s="1"/>
  <c r="K28" i="1" s="1"/>
  <c r="Q28" i="1"/>
  <c r="E30" i="1"/>
  <c r="F30" i="1" s="1"/>
  <c r="G30" i="1" s="1"/>
  <c r="K30" i="1" s="1"/>
  <c r="Q30" i="1"/>
  <c r="E31" i="1"/>
  <c r="F31" i="1"/>
  <c r="G31" i="1" s="1"/>
  <c r="K31" i="1" s="1"/>
  <c r="Q31" i="1"/>
  <c r="Q29" i="1"/>
  <c r="E24" i="1"/>
  <c r="F24" i="1" s="1"/>
  <c r="G24" i="1" s="1"/>
  <c r="K24" i="1" s="1"/>
  <c r="Q23" i="1"/>
  <c r="Q26" i="1"/>
  <c r="Q24" i="1"/>
  <c r="C8" i="1"/>
  <c r="C7" i="1"/>
  <c r="E29" i="1" s="1"/>
  <c r="F29" i="1" s="1"/>
  <c r="G29" i="1" s="1"/>
  <c r="K29" i="1" s="1"/>
  <c r="D9" i="1"/>
  <c r="E9" i="1"/>
  <c r="D8" i="1"/>
  <c r="F16" i="1"/>
  <c r="F17" i="1" s="1"/>
  <c r="C17" i="1"/>
  <c r="Q21" i="1"/>
  <c r="E26" i="1"/>
  <c r="F26" i="1" s="1"/>
  <c r="G26" i="1" s="1"/>
  <c r="K26" i="1" s="1"/>
  <c r="E21" i="1"/>
  <c r="F21" i="1" s="1"/>
  <c r="G21" i="1" s="1"/>
  <c r="I21" i="1" s="1"/>
  <c r="E23" i="1" l="1"/>
  <c r="F23" i="1" s="1"/>
  <c r="G23" i="1" s="1"/>
  <c r="C12" i="1"/>
  <c r="C11" i="1"/>
  <c r="O27" i="1" l="1"/>
  <c r="O30" i="1"/>
  <c r="O25" i="1"/>
  <c r="O31" i="1"/>
  <c r="O22" i="1"/>
  <c r="O28" i="1"/>
  <c r="O26" i="1"/>
  <c r="O29" i="1"/>
  <c r="O21" i="1"/>
  <c r="O24" i="1"/>
  <c r="O23" i="1"/>
  <c r="C15" i="1"/>
  <c r="C16" i="1"/>
  <c r="D18" i="1" s="1"/>
  <c r="K23" i="1"/>
  <c r="C18" i="1" l="1"/>
  <c r="F18" i="1"/>
  <c r="F19" i="1" s="1"/>
</calcChain>
</file>

<file path=xl/sharedStrings.xml><?xml version="1.0" encoding="utf-8"?>
<sst xmlns="http://schemas.openxmlformats.org/spreadsheetml/2006/main" count="72" uniqueCount="54">
  <si>
    <t>IBVS 6244</t>
  </si>
  <si>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</si>
  <si>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</si>
  <si>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</si>
  <si>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</si>
  <si>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</si>
  <si>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</si>
  <si>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</si>
  <si>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</si>
  <si>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</si>
  <si>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</si>
  <si>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</si>
  <si>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</si>
  <si>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</si>
  <si>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</si>
  <si>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</si>
  <si>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</si>
  <si>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</si>
  <si>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</si>
  <si>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</si>
  <si>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</si>
  <si>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</si>
  <si>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</si>
  <si>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</si>
  <si>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</si>
  <si>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</si>
  <si>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</si>
  <si>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</si>
  <si>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</si>
  <si>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</si>
  <si>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</si>
  <si>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</si>
  <si>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</si>
  <si>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</si>
  <si>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</si>
  <si>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</si>
  <si>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</si>
  <si>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</si>
  <si>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</si>
  <si>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</si>
  <si>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</si>
  <si>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</si>
  <si>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</si>
  <si>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</si>
  <si>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V2558 Cyg</t>
  </si>
  <si>
    <t>G2695-1848</t>
  </si>
  <si>
    <t xml:space="preserve"> V2558 Cyg </t>
  </si>
  <si>
    <t>EA</t>
  </si>
  <si>
    <t>pr_6</t>
  </si>
  <si>
    <t>~</t>
  </si>
  <si>
    <t>V2558 Cyg / GSC 2695-1848</t>
  </si>
  <si>
    <t>GCVS</t>
  </si>
  <si>
    <t>JBAV, 60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</si>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</sst>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6" fillId="25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8" fillId="0" borderId="0" xfId="42" applyFont="1" applyAlignment="1">
      <alignment horizontal="left"/>
    </xf>
    <xf numFmtId="0" fontId="18" fillId="0" borderId="0" xfId="42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2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V2558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6373.5</c:v>
                </c:pt>
                <c:pt idx="2">
                  <c:v>6373.5</c:v>
                </c:pt>
                <c:pt idx="3">
                  <c:v>6384.5</c:v>
                </c:pt>
                <c:pt idx="4">
                  <c:v>6395</c:v>
                </c:pt>
                <c:pt idx="5">
                  <c:v>6395</c:v>
                </c:pt>
                <c:pt idx="6">
                  <c:v>6798</c:v>
                </c:pt>
                <c:pt idx="7">
                  <c:v>6838.5</c:v>
                </c:pt>
                <c:pt idx="8">
                  <c:v>7123</c:v>
                </c:pt>
                <c:pt idx="9">
                  <c:v>8280</c:v>
                </c:pt>
                <c:pt idx="10">
                  <c:v>8668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BC-472E-996A-61136EE65D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6373.5</c:v>
                </c:pt>
                <c:pt idx="2">
                  <c:v>6373.5</c:v>
                </c:pt>
                <c:pt idx="3">
                  <c:v>6384.5</c:v>
                </c:pt>
                <c:pt idx="4">
                  <c:v>6395</c:v>
                </c:pt>
                <c:pt idx="5">
                  <c:v>6395</c:v>
                </c:pt>
                <c:pt idx="6">
                  <c:v>6798</c:v>
                </c:pt>
                <c:pt idx="7">
                  <c:v>6838.5</c:v>
                </c:pt>
                <c:pt idx="8">
                  <c:v>7123</c:v>
                </c:pt>
                <c:pt idx="9">
                  <c:v>8280</c:v>
                </c:pt>
                <c:pt idx="10">
                  <c:v>8668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BC-472E-996A-61136EE65D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6373.5</c:v>
                </c:pt>
                <c:pt idx="2">
                  <c:v>6373.5</c:v>
                </c:pt>
                <c:pt idx="3">
                  <c:v>6384.5</c:v>
                </c:pt>
                <c:pt idx="4">
                  <c:v>6395</c:v>
                </c:pt>
                <c:pt idx="5">
                  <c:v>6395</c:v>
                </c:pt>
                <c:pt idx="6">
                  <c:v>6798</c:v>
                </c:pt>
                <c:pt idx="7">
                  <c:v>6838.5</c:v>
                </c:pt>
                <c:pt idx="8">
                  <c:v>7123</c:v>
                </c:pt>
                <c:pt idx="9">
                  <c:v>8280</c:v>
                </c:pt>
                <c:pt idx="10">
                  <c:v>8668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BC-472E-996A-61136EE65D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6373.5</c:v>
                </c:pt>
                <c:pt idx="2">
                  <c:v>6373.5</c:v>
                </c:pt>
                <c:pt idx="3">
                  <c:v>6384.5</c:v>
                </c:pt>
                <c:pt idx="4">
                  <c:v>6395</c:v>
                </c:pt>
                <c:pt idx="5">
                  <c:v>6395</c:v>
                </c:pt>
                <c:pt idx="6">
                  <c:v>6798</c:v>
                </c:pt>
                <c:pt idx="7">
                  <c:v>6838.5</c:v>
                </c:pt>
                <c:pt idx="8">
                  <c:v>7123</c:v>
                </c:pt>
                <c:pt idx="9">
                  <c:v>8280</c:v>
                </c:pt>
                <c:pt idx="10">
                  <c:v>8668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1.3240000000223517E-2</c:v>
                </c:pt>
                <c:pt idx="2">
                  <c:v>1.3640000004670583E-2</c:v>
                </c:pt>
                <c:pt idx="3">
                  <c:v>1.4980000007199124E-2</c:v>
                </c:pt>
                <c:pt idx="4">
                  <c:v>1.4000000002852175E-2</c:v>
                </c:pt>
                <c:pt idx="5">
                  <c:v>1.4499999997497071E-2</c:v>
                </c:pt>
                <c:pt idx="6">
                  <c:v>1.4620000001741573E-2</c:v>
                </c:pt>
                <c:pt idx="7">
                  <c:v>1.2640000000828877E-2</c:v>
                </c:pt>
                <c:pt idx="8">
                  <c:v>1.2420000006386545E-2</c:v>
                </c:pt>
                <c:pt idx="9">
                  <c:v>1.6300000002956949E-2</c:v>
                </c:pt>
                <c:pt idx="10">
                  <c:v>1.6820000004372559E-2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BC-472E-996A-61136EE65D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6373.5</c:v>
                </c:pt>
                <c:pt idx="2">
                  <c:v>6373.5</c:v>
                </c:pt>
                <c:pt idx="3">
                  <c:v>6384.5</c:v>
                </c:pt>
                <c:pt idx="4">
                  <c:v>6395</c:v>
                </c:pt>
                <c:pt idx="5">
                  <c:v>6395</c:v>
                </c:pt>
                <c:pt idx="6">
                  <c:v>6798</c:v>
                </c:pt>
                <c:pt idx="7">
                  <c:v>6838.5</c:v>
                </c:pt>
                <c:pt idx="8">
                  <c:v>7123</c:v>
                </c:pt>
                <c:pt idx="9">
                  <c:v>8280</c:v>
                </c:pt>
                <c:pt idx="10">
                  <c:v>8668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BC-472E-996A-61136EE65D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6373.5</c:v>
                </c:pt>
                <c:pt idx="2">
                  <c:v>6373.5</c:v>
                </c:pt>
                <c:pt idx="3">
                  <c:v>6384.5</c:v>
                </c:pt>
                <c:pt idx="4">
                  <c:v>6395</c:v>
                </c:pt>
                <c:pt idx="5">
                  <c:v>6395</c:v>
                </c:pt>
                <c:pt idx="6">
                  <c:v>6798</c:v>
                </c:pt>
                <c:pt idx="7">
                  <c:v>6838.5</c:v>
                </c:pt>
                <c:pt idx="8">
                  <c:v>7123</c:v>
                </c:pt>
                <c:pt idx="9">
                  <c:v>8280</c:v>
                </c:pt>
                <c:pt idx="10">
                  <c:v>8668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BC-472E-996A-61136EE65D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6373.5</c:v>
                </c:pt>
                <c:pt idx="2">
                  <c:v>6373.5</c:v>
                </c:pt>
                <c:pt idx="3">
                  <c:v>6384.5</c:v>
                </c:pt>
                <c:pt idx="4">
                  <c:v>6395</c:v>
                </c:pt>
                <c:pt idx="5">
                  <c:v>6395</c:v>
                </c:pt>
                <c:pt idx="6">
                  <c:v>6798</c:v>
                </c:pt>
                <c:pt idx="7">
                  <c:v>6838.5</c:v>
                </c:pt>
                <c:pt idx="8">
                  <c:v>7123</c:v>
                </c:pt>
                <c:pt idx="9">
                  <c:v>8280</c:v>
                </c:pt>
                <c:pt idx="10">
                  <c:v>8668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BC-472E-996A-61136EE65D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6373.5</c:v>
                </c:pt>
                <c:pt idx="2">
                  <c:v>6373.5</c:v>
                </c:pt>
                <c:pt idx="3">
                  <c:v>6384.5</c:v>
                </c:pt>
                <c:pt idx="4">
                  <c:v>6395</c:v>
                </c:pt>
                <c:pt idx="5">
                  <c:v>6395</c:v>
                </c:pt>
                <c:pt idx="6">
                  <c:v>6798</c:v>
                </c:pt>
                <c:pt idx="7">
                  <c:v>6838.5</c:v>
                </c:pt>
                <c:pt idx="8">
                  <c:v>7123</c:v>
                </c:pt>
                <c:pt idx="9">
                  <c:v>8280</c:v>
                </c:pt>
                <c:pt idx="10">
                  <c:v>8668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7.1081325926977516E-4</c:v>
                </c:pt>
                <c:pt idx="1">
                  <c:v>1.3099275089765532E-2</c:v>
                </c:pt>
                <c:pt idx="2">
                  <c:v>1.3099275089765532E-2</c:v>
                </c:pt>
                <c:pt idx="3">
                  <c:v>1.3120656290069204E-2</c:v>
                </c:pt>
                <c:pt idx="4">
                  <c:v>1.31410656176318E-2</c:v>
                </c:pt>
                <c:pt idx="5">
                  <c:v>1.31410656176318E-2</c:v>
                </c:pt>
                <c:pt idx="6">
                  <c:v>1.3924395046939056E-2</c:v>
                </c:pt>
                <c:pt idx="7">
                  <c:v>1.4003116738966211E-2</c:v>
                </c:pt>
                <c:pt idx="8">
                  <c:v>1.4556112328638455E-2</c:v>
                </c:pt>
                <c:pt idx="9">
                  <c:v>1.6805025851488319E-2</c:v>
                </c:pt>
                <c:pt idx="10">
                  <c:v>1.7559199098563294E-2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BC-472E-996A-61136EE65DA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6373.5</c:v>
                </c:pt>
                <c:pt idx="2">
                  <c:v>6373.5</c:v>
                </c:pt>
                <c:pt idx="3">
                  <c:v>6384.5</c:v>
                </c:pt>
                <c:pt idx="4">
                  <c:v>6395</c:v>
                </c:pt>
                <c:pt idx="5">
                  <c:v>6395</c:v>
                </c:pt>
                <c:pt idx="6">
                  <c:v>6798</c:v>
                </c:pt>
                <c:pt idx="7">
                  <c:v>6838.5</c:v>
                </c:pt>
                <c:pt idx="8">
                  <c:v>7123</c:v>
                </c:pt>
                <c:pt idx="9">
                  <c:v>8280</c:v>
                </c:pt>
                <c:pt idx="10">
                  <c:v>8668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BC-472E-996A-61136EE65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48400"/>
        <c:axId val="1"/>
      </c:scatterChart>
      <c:valAx>
        <c:axId val="749448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48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E881EAF-8186-6407-24E6-0A3A33FBC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50</v>
      </c>
      <c r="F1" s="37" t="s">
        <v>44</v>
      </c>
      <c r="G1" s="31">
        <v>2010</v>
      </c>
      <c r="H1" s="38"/>
      <c r="I1" s="39" t="s">
        <v>45</v>
      </c>
      <c r="J1" s="40" t="s">
        <v>46</v>
      </c>
      <c r="K1" s="41">
        <v>20.4913454</v>
      </c>
      <c r="L1" s="33">
        <v>35.031412000000003</v>
      </c>
      <c r="M1" s="34">
        <v>51325.790999999997</v>
      </c>
      <c r="N1" s="34">
        <v>0.93535999999999997</v>
      </c>
      <c r="O1" s="32" t="s">
        <v>47</v>
      </c>
      <c r="P1" s="42">
        <v>12.21</v>
      </c>
      <c r="Q1" s="42">
        <v>12.81</v>
      </c>
      <c r="R1" s="43" t="s">
        <v>48</v>
      </c>
      <c r="S1" s="44" t="s">
        <v>49</v>
      </c>
    </row>
    <row r="2" spans="1:19" x14ac:dyDescent="0.2">
      <c r="A2" t="s">
        <v>26</v>
      </c>
      <c r="B2" t="s">
        <v>47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3</v>
      </c>
      <c r="C4" s="27">
        <v>51325.790999999997</v>
      </c>
      <c r="D4" s="28">
        <v>0.93535999999999997</v>
      </c>
    </row>
    <row r="5" spans="1:19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9" x14ac:dyDescent="0.2">
      <c r="A6" s="5" t="s">
        <v>4</v>
      </c>
    </row>
    <row r="7" spans="1:19" x14ac:dyDescent="0.2">
      <c r="A7" t="s">
        <v>5</v>
      </c>
      <c r="C7" s="8">
        <f>M1</f>
        <v>51325.790999999997</v>
      </c>
      <c r="D7" s="29" t="s">
        <v>51</v>
      </c>
    </row>
    <row r="8" spans="1:19" x14ac:dyDescent="0.2">
      <c r="A8" t="s">
        <v>6</v>
      </c>
      <c r="C8" s="8">
        <f>N1</f>
        <v>0.93535999999999997</v>
      </c>
      <c r="D8" s="29" t="str">
        <f>D7</f>
        <v>GCVS</v>
      </c>
    </row>
    <row r="9" spans="1:19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9" x14ac:dyDescent="0.2">
      <c r="A11" s="10" t="s">
        <v>18</v>
      </c>
      <c r="B11" s="10"/>
      <c r="C11" s="21">
        <f ca="1">INTERCEPT(INDIRECT($E$9):G992,INDIRECT($D$9):F992)</f>
        <v>7.1081325926977516E-4</v>
      </c>
      <c r="D11" s="3"/>
      <c r="E11" s="10"/>
    </row>
    <row r="12" spans="1:19" x14ac:dyDescent="0.2">
      <c r="A12" s="10" t="s">
        <v>19</v>
      </c>
      <c r="B12" s="10"/>
      <c r="C12" s="21">
        <f ca="1">SLOPE(INDIRECT($E$9):G992,INDIRECT($D$9):F992)</f>
        <v>1.9437454821519977E-6</v>
      </c>
      <c r="D12" s="3"/>
      <c r="E12" s="10"/>
    </row>
    <row r="13" spans="1:19" x14ac:dyDescent="0.2">
      <c r="A13" s="10" t="s">
        <v>21</v>
      </c>
      <c r="B13" s="10"/>
      <c r="C13" s="3" t="s">
        <v>16</v>
      </c>
    </row>
    <row r="14" spans="1:19" x14ac:dyDescent="0.2">
      <c r="A14" s="10"/>
      <c r="B14" s="10"/>
      <c r="C14" s="10"/>
    </row>
    <row r="15" spans="1:19" x14ac:dyDescent="0.2">
      <c r="A15" s="12" t="s">
        <v>20</v>
      </c>
      <c r="B15" s="10"/>
      <c r="C15" s="13">
        <f ca="1">(C7+C11)+(C8+C12)*INT(MAX(F21:F3533))</f>
        <v>59433.509039199096</v>
      </c>
      <c r="E15" s="14" t="s">
        <v>37</v>
      </c>
      <c r="F15" s="35">
        <v>1</v>
      </c>
    </row>
    <row r="16" spans="1:19" x14ac:dyDescent="0.2">
      <c r="A16" s="16" t="s">
        <v>7</v>
      </c>
      <c r="B16" s="10"/>
      <c r="C16" s="17">
        <f ca="1">+C8+C12</f>
        <v>0.93536194374548209</v>
      </c>
      <c r="E16" s="14" t="s">
        <v>33</v>
      </c>
      <c r="F16" s="36">
        <f ca="1">NOW()+15018.5+$C$5/24</f>
        <v>59957.778857060184</v>
      </c>
    </row>
    <row r="17" spans="1:21" ht="13.5" thickBot="1" x14ac:dyDescent="0.25">
      <c r="A17" s="14" t="s">
        <v>30</v>
      </c>
      <c r="B17" s="10"/>
      <c r="C17" s="10">
        <f>COUNT(C21:C2191)</f>
        <v>11</v>
      </c>
      <c r="E17" s="14" t="s">
        <v>38</v>
      </c>
      <c r="F17" s="15">
        <f ca="1">ROUND(2*(F16-$C$7)/$C$8,0)/2+F15</f>
        <v>9229.5</v>
      </c>
    </row>
    <row r="18" spans="1:21" ht="14.25" thickTop="1" thickBot="1" x14ac:dyDescent="0.25">
      <c r="A18" s="16" t="s">
        <v>8</v>
      </c>
      <c r="B18" s="10"/>
      <c r="C18" s="19">
        <f ca="1">+C15</f>
        <v>59433.509039199096</v>
      </c>
      <c r="D18" s="20">
        <f ca="1">+C16</f>
        <v>0.93536194374548209</v>
      </c>
      <c r="E18" s="14" t="s">
        <v>39</v>
      </c>
      <c r="F18" s="23">
        <f ca="1">ROUND(2*(F16-$C$15)/$C$16,0)/2+F15</f>
        <v>561.5</v>
      </c>
    </row>
    <row r="19" spans="1:21" ht="13.5" thickTop="1" x14ac:dyDescent="0.2">
      <c r="E19" s="14" t="s">
        <v>34</v>
      </c>
      <c r="F19" s="18">
        <f ca="1">+$C$15+$C$16*F18-15018.5-$C$5/24</f>
        <v>44940.610603945519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51</v>
      </c>
      <c r="C21" s="8">
        <v>51325.790999999997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7.1081325926977516E-4</v>
      </c>
      <c r="Q21" s="2">
        <f>+C21-15018.5</f>
        <v>36307.290999999997</v>
      </c>
    </row>
    <row r="22" spans="1:21" x14ac:dyDescent="0.2">
      <c r="A22" s="50" t="s">
        <v>52</v>
      </c>
      <c r="B22" s="51" t="s">
        <v>53</v>
      </c>
      <c r="C22" s="52">
        <v>57287.321199999998</v>
      </c>
      <c r="D22" s="50">
        <v>4.8999999999999998E-3</v>
      </c>
      <c r="E22">
        <f>+(C22-C$7)/C$8</f>
        <v>6373.5141549777636</v>
      </c>
      <c r="F22">
        <f>ROUND(2*E22,0)/2</f>
        <v>6373.5</v>
      </c>
      <c r="G22">
        <f>+C22-(C$7+F22*C$8)</f>
        <v>1.3240000000223517E-2</v>
      </c>
      <c r="K22">
        <f>+G22</f>
        <v>1.3240000000223517E-2</v>
      </c>
      <c r="O22">
        <f ca="1">+C$11+C$12*$F22</f>
        <v>1.3099275089765532E-2</v>
      </c>
      <c r="Q22" s="2">
        <f>+C22-15018.5</f>
        <v>42268.821199999998</v>
      </c>
    </row>
    <row r="23" spans="1:21" x14ac:dyDescent="0.2">
      <c r="A23" s="45" t="s">
        <v>1</v>
      </c>
      <c r="B23" s="46" t="s">
        <v>2</v>
      </c>
      <c r="C23" s="47">
        <v>57287.321600000003</v>
      </c>
      <c r="D23" s="47">
        <v>2.9999999999999997E-4</v>
      </c>
      <c r="E23">
        <f>+(C23-C$7)/C$8</f>
        <v>6373.5145826206017</v>
      </c>
      <c r="F23">
        <f>ROUND(2*E23,0)/2</f>
        <v>6373.5</v>
      </c>
      <c r="G23">
        <f>+C23-(C$7+F23*C$8)</f>
        <v>1.3640000004670583E-2</v>
      </c>
      <c r="K23">
        <f>+G23</f>
        <v>1.3640000004670583E-2</v>
      </c>
      <c r="O23">
        <f ca="1">+C$11+C$12*$F23</f>
        <v>1.3099275089765532E-2</v>
      </c>
      <c r="Q23" s="2">
        <f>+C23-15018.5</f>
        <v>42268.821600000003</v>
      </c>
    </row>
    <row r="24" spans="1:21" x14ac:dyDescent="0.2">
      <c r="A24" s="45" t="s">
        <v>1</v>
      </c>
      <c r="B24" s="46" t="s">
        <v>2</v>
      </c>
      <c r="C24" s="47">
        <v>57297.611900000004</v>
      </c>
      <c r="D24" s="47">
        <v>6.9999999999999999E-4</v>
      </c>
      <c r="E24">
        <f>+(C24-C$7)/C$8</f>
        <v>6384.5160152240915</v>
      </c>
      <c r="F24">
        <f>ROUND(2*E24,0)/2</f>
        <v>6384.5</v>
      </c>
      <c r="G24">
        <f>+C24-(C$7+F24*C$8)</f>
        <v>1.4980000007199124E-2</v>
      </c>
      <c r="K24">
        <f>+G24</f>
        <v>1.4980000007199124E-2</v>
      </c>
      <c r="O24">
        <f ca="1">+C$11+C$12*$F24</f>
        <v>1.3120656290069204E-2</v>
      </c>
      <c r="Q24" s="2">
        <f>+C24-15018.5</f>
        <v>42279.111900000004</v>
      </c>
    </row>
    <row r="25" spans="1:21" x14ac:dyDescent="0.2">
      <c r="A25" s="50" t="s">
        <v>52</v>
      </c>
      <c r="B25" s="51" t="s">
        <v>2</v>
      </c>
      <c r="C25" s="52">
        <v>57307.432200000003</v>
      </c>
      <c r="D25" s="50">
        <v>3.5000000000000001E-3</v>
      </c>
      <c r="E25">
        <f>+(C25-C$7)/C$8</f>
        <v>6395.0149674991508</v>
      </c>
      <c r="F25">
        <f>ROUND(2*E25,0)/2</f>
        <v>6395</v>
      </c>
      <c r="G25">
        <f>+C25-(C$7+F25*C$8)</f>
        <v>1.4000000002852175E-2</v>
      </c>
      <c r="K25">
        <f>+G25</f>
        <v>1.4000000002852175E-2</v>
      </c>
      <c r="O25">
        <f ca="1">+C$11+C$12*$F25</f>
        <v>1.31410656176318E-2</v>
      </c>
      <c r="Q25" s="2">
        <f>+C25-15018.5</f>
        <v>42288.932200000003</v>
      </c>
    </row>
    <row r="26" spans="1:21" x14ac:dyDescent="0.2">
      <c r="A26" s="45" t="s">
        <v>1</v>
      </c>
      <c r="B26" s="46" t="s">
        <v>2</v>
      </c>
      <c r="C26" s="47">
        <v>57307.432699999998</v>
      </c>
      <c r="D26" s="47">
        <v>4.0000000000000002E-4</v>
      </c>
      <c r="E26">
        <f>+(C26-C$7)/C$8</f>
        <v>6395.0155020526863</v>
      </c>
      <c r="F26">
        <f>ROUND(2*E26,0)/2</f>
        <v>6395</v>
      </c>
      <c r="G26">
        <f>+C26-(C$7+F26*C$8)</f>
        <v>1.4499999997497071E-2</v>
      </c>
      <c r="K26">
        <f>+G26</f>
        <v>1.4499999997497071E-2</v>
      </c>
      <c r="O26">
        <f ca="1">+C$11+C$12*$F26</f>
        <v>1.31410656176318E-2</v>
      </c>
      <c r="Q26" s="2">
        <f>+C26-15018.5</f>
        <v>42288.932699999998</v>
      </c>
    </row>
    <row r="27" spans="1:21" x14ac:dyDescent="0.2">
      <c r="A27" s="50" t="s">
        <v>52</v>
      </c>
      <c r="B27" s="51" t="s">
        <v>2</v>
      </c>
      <c r="C27" s="52">
        <v>57684.382899999997</v>
      </c>
      <c r="D27" s="50">
        <v>3.5000000000000001E-3</v>
      </c>
      <c r="E27">
        <f>+(C27-C$7)/C$8</f>
        <v>6798.0156303455351</v>
      </c>
      <c r="F27">
        <f>ROUND(2*E27,0)/2</f>
        <v>6798</v>
      </c>
      <c r="G27">
        <f>+C27-(C$7+F27*C$8)</f>
        <v>1.4620000001741573E-2</v>
      </c>
      <c r="K27">
        <f>+G27</f>
        <v>1.4620000001741573E-2</v>
      </c>
      <c r="O27">
        <f ca="1">+C$11+C$12*$F27</f>
        <v>1.3924395046939056E-2</v>
      </c>
      <c r="Q27" s="2">
        <f>+C27-15018.5</f>
        <v>42665.882899999997</v>
      </c>
    </row>
    <row r="28" spans="1:21" x14ac:dyDescent="0.2">
      <c r="A28" s="50" t="s">
        <v>52</v>
      </c>
      <c r="B28" s="51" t="s">
        <v>53</v>
      </c>
      <c r="C28" s="52">
        <v>57722.262999999999</v>
      </c>
      <c r="D28" s="50">
        <v>4.8999999999999998E-3</v>
      </c>
      <c r="E28">
        <f>+(C28-C$7)/C$8</f>
        <v>6838.5135135135151</v>
      </c>
      <c r="F28">
        <f>ROUND(2*E28,0)/2</f>
        <v>6838.5</v>
      </c>
      <c r="G28">
        <f>+C28-(C$7+F28*C$8)</f>
        <v>1.2640000000828877E-2</v>
      </c>
      <c r="K28">
        <f>+G28</f>
        <v>1.2640000000828877E-2</v>
      </c>
      <c r="O28">
        <f ca="1">+C$11+C$12*$F28</f>
        <v>1.4003116738966211E-2</v>
      </c>
      <c r="Q28" s="2">
        <f>+C28-15018.5</f>
        <v>42703.762999999999</v>
      </c>
    </row>
    <row r="29" spans="1:21" x14ac:dyDescent="0.2">
      <c r="A29" s="48" t="s">
        <v>0</v>
      </c>
      <c r="B29" s="49" t="s">
        <v>2</v>
      </c>
      <c r="C29" s="49">
        <v>57988.3727</v>
      </c>
      <c r="D29" s="49">
        <v>1.4E-3</v>
      </c>
      <c r="E29">
        <f>+(C29-C$7)/C$8</f>
        <v>7123.013278309958</v>
      </c>
      <c r="F29">
        <f>ROUND(2*E29,0)/2</f>
        <v>7123</v>
      </c>
      <c r="G29">
        <f>+C29-(C$7+F29*C$8)</f>
        <v>1.2420000006386545E-2</v>
      </c>
      <c r="K29">
        <f>+G29</f>
        <v>1.2420000006386545E-2</v>
      </c>
      <c r="O29">
        <f ca="1">+C$11+C$12*$F29</f>
        <v>1.4556112328638455E-2</v>
      </c>
      <c r="Q29" s="2">
        <f>+C29-15018.5</f>
        <v>42969.8727</v>
      </c>
    </row>
    <row r="30" spans="1:21" x14ac:dyDescent="0.2">
      <c r="A30" s="50" t="s">
        <v>52</v>
      </c>
      <c r="B30" s="51" t="s">
        <v>2</v>
      </c>
      <c r="C30" s="52">
        <v>59070.588100000001</v>
      </c>
      <c r="D30" s="50">
        <v>4.8999999999999998E-3</v>
      </c>
      <c r="E30">
        <f>+(C30-C$7)/C$8</f>
        <v>8280.0174264454363</v>
      </c>
      <c r="F30">
        <f>ROUND(2*E30,0)/2</f>
        <v>8280</v>
      </c>
      <c r="G30">
        <f>+C30-(C$7+F30*C$8)</f>
        <v>1.6300000002956949E-2</v>
      </c>
      <c r="K30">
        <f>+G30</f>
        <v>1.6300000002956949E-2</v>
      </c>
      <c r="O30">
        <f ca="1">+C$11+C$12*$F30</f>
        <v>1.6805025851488319E-2</v>
      </c>
      <c r="Q30" s="2">
        <f>+C30-15018.5</f>
        <v>44052.088100000001</v>
      </c>
    </row>
    <row r="31" spans="1:21" x14ac:dyDescent="0.2">
      <c r="A31" s="50" t="s">
        <v>52</v>
      </c>
      <c r="B31" s="51" t="s">
        <v>2</v>
      </c>
      <c r="C31" s="52">
        <v>59433.508300000001</v>
      </c>
      <c r="D31" s="50">
        <v>3.5000000000000001E-3</v>
      </c>
      <c r="E31">
        <f>+(C31-C$7)/C$8</f>
        <v>8668.0179823811195</v>
      </c>
      <c r="F31">
        <f>ROUND(2*E31,0)/2</f>
        <v>8668</v>
      </c>
      <c r="G31">
        <f>+C31-(C$7+F31*C$8)</f>
        <v>1.6820000004372559E-2</v>
      </c>
      <c r="K31">
        <f>+G31</f>
        <v>1.6820000004372559E-2</v>
      </c>
      <c r="O31">
        <f ca="1">+C$11+C$12*$F31</f>
        <v>1.7559199098563294E-2</v>
      </c>
      <c r="Q31" s="2">
        <f>+C31-15018.5</f>
        <v>44415.008300000001</v>
      </c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R31">
    <sortCondition ref="C21:C31"/>
  </sortState>
  <phoneticPr fontId="8" type="noConversion"/>
  <hyperlinks>
    <hyperlink ref="H801" r:id="rId1" display="http://vsolj.cetus-net.org/bulletin.html"/>
    <hyperlink ref="H64536" r:id="rId2" display="http://vsolj.cetus-net.org/bulletin.html"/>
    <hyperlink ref="H64529" r:id="rId3" display="https://www.aavso.org/ejaavso"/>
    <hyperlink ref="AP680" r:id="rId4" display="http://cdsbib.u-strasbg.fr/cgi-bin/cdsbib?1990RMxAA..21..381G"/>
    <hyperlink ref="AP684" r:id="rId5" display="http://cdsbib.u-strasbg.fr/cgi-bin/cdsbib?1990RMxAA..21..381G"/>
    <hyperlink ref="AP683" r:id="rId6" display="http://cdsbib.u-strasbg.fr/cgi-bin/cdsbib?1990RMxAA..21..381G"/>
    <hyperlink ref="AP664" r:id="rId7" display="http://cdsbib.u-strasbg.fr/cgi-bin/cdsbib?1990RMxAA..21..381G"/>
    <hyperlink ref="I64536" r:id="rId8" display="http://vsolj.cetus-net.org/bulletin.html"/>
    <hyperlink ref="AQ820" r:id="rId9" display="http://cdsbib.u-strasbg.fr/cgi-bin/cdsbib?1990RMxAA..21..381G"/>
    <hyperlink ref="AQ55586" r:id="rId10" display="http://cdsbib.u-strasbg.fr/cgi-bin/cdsbib?1990RMxAA..21..381G"/>
    <hyperlink ref="AQ821" r:id="rId11" display="http://cdsbib.u-strasbg.fr/cgi-bin/cdsbib?1990RMxAA..21..381G"/>
    <hyperlink ref="H64533" r:id="rId12" display="https://www.aavso.org/ejaavso"/>
    <hyperlink ref="H1706" r:id="rId13" display="http://vsolj.cetus-net.org/bulletin.html"/>
    <hyperlink ref="AP2950" r:id="rId14" display="http://cdsbib.u-strasbg.fr/cgi-bin/cdsbib?1990RMxAA..21..381G"/>
    <hyperlink ref="AP2953" r:id="rId15" display="http://cdsbib.u-strasbg.fr/cgi-bin/cdsbib?1990RMxAA..21..381G"/>
    <hyperlink ref="AP2951" r:id="rId16" display="http://cdsbib.u-strasbg.fr/cgi-bin/cdsbib?1990RMxAA..21..381G"/>
    <hyperlink ref="AP2935" r:id="rId17" display="http://cdsbib.u-strasbg.fr/cgi-bin/cdsbib?1990RMxAA..21..381G"/>
    <hyperlink ref="I1706" r:id="rId18" display="http://vsolj.cetus-net.org/bulletin.html"/>
    <hyperlink ref="AQ3164" r:id="rId19" display="http://cdsbib.u-strasbg.fr/cgi-bin/cdsbib?1990RMxAA..21..381G"/>
    <hyperlink ref="AQ65401" r:id="rId20" display="http://cdsbib.u-strasbg.fr/cgi-bin/cdsbib?1990RMxAA..21..381G"/>
    <hyperlink ref="AQ3168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2023-01-13T05:41:33Z</dcterms:modified>
</cp:coreProperties>
</file>