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FA6CA8EA-8D33-4061-9E4A-8F80A3A4A4DC}" xr6:coauthVersionLast="47" xr6:coauthVersionMax="47" xr10:uidLastSave="{00000000-0000-0000-0000-000000000000}"/>
  <bookViews>
    <workbookView xWindow="780" yWindow="780" windowWidth="17565" windowHeight="146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/>
  <c r="G23" i="1" s="1"/>
  <c r="I23" i="1" s="1"/>
  <c r="Q23" i="1"/>
  <c r="E24" i="1"/>
  <c r="F24" i="1"/>
  <c r="G24" i="1" s="1"/>
  <c r="I24" i="1" s="1"/>
  <c r="Q24" i="1"/>
  <c r="E25" i="1"/>
  <c r="F25" i="1"/>
  <c r="G25" i="1" s="1"/>
  <c r="I25" i="1" s="1"/>
  <c r="Q25" i="1"/>
  <c r="E21" i="1"/>
  <c r="F21" i="1" s="1"/>
  <c r="G21" i="1" s="1"/>
  <c r="I21" i="1" s="1"/>
  <c r="C9" i="1"/>
  <c r="Q21" i="1"/>
  <c r="D9" i="1"/>
  <c r="F15" i="1"/>
  <c r="F16" i="1" s="1"/>
  <c r="C17" i="1"/>
  <c r="C11" i="1"/>
  <c r="C12" i="1"/>
  <c r="O24" i="1" l="1"/>
  <c r="O25" i="1"/>
  <c r="O23" i="1"/>
  <c r="O22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<sst xmlns="http://schemas.openxmlformats.org/spreadsheetml/2006/main" count="58" uniqueCount="50">
  <si>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</si>
  <si>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</si>
  <si>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</si>
  <si>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</si>
  <si>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</si>
  <si>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</si>
  <si>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</si>
  <si>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</si>
  <si>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</si>
  <si>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</si>
  <si>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</si>
  <si>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</si>
  <si>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</si>
  <si>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</si>
  <si>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</si>
  <si>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</si>
  <si>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</si>
  <si>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</si>
  <si>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</si>
  <si>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</si>
  <si>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</si>
  <si>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</si>
  <si>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</si>
  <si>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</si>
  <si>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</si>
  <si>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</si>
  <si>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</si>
  <si>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</si>
  <si>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</si>
  <si>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</si>
  <si>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</si>
  <si>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</si>
  <si>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</si>
  <si>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</si>
  <si>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</si>
  <si>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</si>
  <si>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</si>
  <si>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</si>
  <si>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</si>
  <si>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</si>
  <si>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</si>
  <si>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</si>
  <si>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</si>
  <si>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</si>
  <si>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V2848 Cyg</t>
  </si>
  <si>
    <t>EA / SD + DSCT</t>
  </si>
  <si>
    <t>VSX</t>
  </si>
  <si>
    <t>JBAV, 60</t>
  </si>
  <si>
    <t>I</t>
  </si>
  <si>
    <t>JBAV, 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</si>
</sst>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V2848</a:t>
            </a:r>
            <a:r>
              <a:rPr lang="en-AU" baseline="0"/>
              <a:t> Cyg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8.9999999999999998E-4</c:v>
                  </c:pt>
                  <c:pt idx="2">
                    <c:v>3.0000000000000001E-3</c:v>
                  </c:pt>
                  <c:pt idx="3">
                    <c:v>1.5E-3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8.9999999999999998E-4</c:v>
                  </c:pt>
                  <c:pt idx="2">
                    <c:v>3.0000000000000001E-3</c:v>
                  </c:pt>
                  <c:pt idx="3">
                    <c:v>1.5E-3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3197</c:v>
                </c:pt>
                <c:pt idx="2">
                  <c:v>3491</c:v>
                </c:pt>
                <c:pt idx="3">
                  <c:v>3491</c:v>
                </c:pt>
                <c:pt idx="4">
                  <c:v>3534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  <c:pt idx="2">
                    <c:v>3.0000000000000001E-3</c:v>
                  </c:pt>
                  <c:pt idx="3">
                    <c:v>1.5E-3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  <c:pt idx="2">
                    <c:v>3.0000000000000001E-3</c:v>
                  </c:pt>
                  <c:pt idx="3">
                    <c:v>1.5E-3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3197</c:v>
                </c:pt>
                <c:pt idx="2">
                  <c:v>3491</c:v>
                </c:pt>
                <c:pt idx="3">
                  <c:v>3491</c:v>
                </c:pt>
                <c:pt idx="4">
                  <c:v>3534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-7.0414000074379146E-3</c:v>
                </c:pt>
                <c:pt idx="2">
                  <c:v>-1.740420020360034E-2</c:v>
                </c:pt>
                <c:pt idx="3">
                  <c:v>-1.5304200001992285E-2</c:v>
                </c:pt>
                <c:pt idx="4">
                  <c:v>-1.1950799998885486E-2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  <c:pt idx="2">
                    <c:v>3.0000000000000001E-3</c:v>
                  </c:pt>
                  <c:pt idx="3">
                    <c:v>1.5E-3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  <c:pt idx="2">
                    <c:v>3.0000000000000001E-3</c:v>
                  </c:pt>
                  <c:pt idx="3">
                    <c:v>1.5E-3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3197</c:v>
                </c:pt>
                <c:pt idx="2">
                  <c:v>3491</c:v>
                </c:pt>
                <c:pt idx="3">
                  <c:v>3491</c:v>
                </c:pt>
                <c:pt idx="4">
                  <c:v>3534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  <c:pt idx="2">
                    <c:v>3.0000000000000001E-3</c:v>
                  </c:pt>
                  <c:pt idx="3">
                    <c:v>1.5E-3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  <c:pt idx="2">
                    <c:v>3.0000000000000001E-3</c:v>
                  </c:pt>
                  <c:pt idx="3">
                    <c:v>1.5E-3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3197</c:v>
                </c:pt>
                <c:pt idx="2">
                  <c:v>3491</c:v>
                </c:pt>
                <c:pt idx="3">
                  <c:v>3491</c:v>
                </c:pt>
                <c:pt idx="4">
                  <c:v>3534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  <c:pt idx="2">
                    <c:v>3.0000000000000001E-3</c:v>
                  </c:pt>
                  <c:pt idx="3">
                    <c:v>1.5E-3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  <c:pt idx="2">
                    <c:v>3.0000000000000001E-3</c:v>
                  </c:pt>
                  <c:pt idx="3">
                    <c:v>1.5E-3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3197</c:v>
                </c:pt>
                <c:pt idx="2">
                  <c:v>3491</c:v>
                </c:pt>
                <c:pt idx="3">
                  <c:v>3491</c:v>
                </c:pt>
                <c:pt idx="4">
                  <c:v>3534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  <c:pt idx="2">
                    <c:v>3.0000000000000001E-3</c:v>
                  </c:pt>
                  <c:pt idx="3">
                    <c:v>1.5E-3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  <c:pt idx="2">
                    <c:v>3.0000000000000001E-3</c:v>
                  </c:pt>
                  <c:pt idx="3">
                    <c:v>1.5E-3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3197</c:v>
                </c:pt>
                <c:pt idx="2">
                  <c:v>3491</c:v>
                </c:pt>
                <c:pt idx="3">
                  <c:v>3491</c:v>
                </c:pt>
                <c:pt idx="4">
                  <c:v>3534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  <c:pt idx="2">
                    <c:v>3.0000000000000001E-3</c:v>
                  </c:pt>
                  <c:pt idx="3">
                    <c:v>1.5E-3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  <c:pt idx="2">
                    <c:v>3.0000000000000001E-3</c:v>
                  </c:pt>
                  <c:pt idx="3">
                    <c:v>1.5E-3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3197</c:v>
                </c:pt>
                <c:pt idx="2">
                  <c:v>3491</c:v>
                </c:pt>
                <c:pt idx="3">
                  <c:v>3491</c:v>
                </c:pt>
                <c:pt idx="4">
                  <c:v>3534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3197</c:v>
                </c:pt>
                <c:pt idx="2">
                  <c:v>3491</c:v>
                </c:pt>
                <c:pt idx="3">
                  <c:v>3491</c:v>
                </c:pt>
                <c:pt idx="4">
                  <c:v>3534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4.0942970464885597E-4</c:v>
                </c:pt>
                <c:pt idx="1">
                  <c:v>-1.2121129086739426E-2</c:v>
                </c:pt>
                <c:pt idx="2">
                  <c:v>-1.3273454480755113E-2</c:v>
                </c:pt>
                <c:pt idx="3">
                  <c:v>-1.3273454480755113E-2</c:v>
                </c:pt>
                <c:pt idx="4">
                  <c:v>-1.3441991868315231E-2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3197</c:v>
                </c:pt>
                <c:pt idx="2">
                  <c:v>3491</c:v>
                </c:pt>
                <c:pt idx="3">
                  <c:v>3491</c:v>
                </c:pt>
                <c:pt idx="4">
                  <c:v>3534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55065.777000000002</v>
      </c>
      <c r="D7" s="29" t="s">
        <v>46</v>
      </c>
    </row>
    <row r="8" spans="1:15" x14ac:dyDescent="0.2">
      <c r="A8" t="s">
        <v>3</v>
      </c>
      <c r="C8" s="8">
        <v>1.2313662000000001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4.0942970464885597E-4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-3.9194741293050614E-6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59417.411708808133</v>
      </c>
      <c r="E15" s="14" t="s">
        <v>30</v>
      </c>
      <c r="F15" s="33">
        <f ca="1">NOW()+15018.5+$C$5/24</f>
        <v>59960.859087268516</v>
      </c>
    </row>
    <row r="16" spans="1:15" x14ac:dyDescent="0.2">
      <c r="A16" s="16" t="s">
        <v>4</v>
      </c>
      <c r="B16" s="10"/>
      <c r="C16" s="17">
        <f ca="1">+C8+C12</f>
        <v>1.2313622805258708</v>
      </c>
      <c r="E16" s="14" t="s">
        <v>35</v>
      </c>
      <c r="F16" s="15">
        <f ca="1">ROUND(2*(F15-$C$7)/$C$8,0)/2+F14</f>
        <v>3976.5</v>
      </c>
    </row>
    <row r="17" spans="1:21" ht="13.5" thickBot="1" x14ac:dyDescent="0.25">
      <c r="A17" s="14" t="s">
        <v>27</v>
      </c>
      <c r="B17" s="10"/>
      <c r="C17" s="10">
        <f>COUNT(C21:C2191)</f>
        <v>5</v>
      </c>
      <c r="E17" s="14" t="s">
        <v>36</v>
      </c>
      <c r="F17" s="23">
        <f ca="1">ROUND(2*(F15-$C$15)/$C$16,0)/2+F14</f>
        <v>442.5</v>
      </c>
    </row>
    <row r="18" spans="1:21" ht="14.25" thickTop="1" thickBot="1" x14ac:dyDescent="0.25">
      <c r="A18" s="16" t="s">
        <v>5</v>
      </c>
      <c r="B18" s="10"/>
      <c r="C18" s="19">
        <f ca="1">+C15</f>
        <v>59417.411708808133</v>
      </c>
      <c r="D18" s="20">
        <f ca="1">+C16</f>
        <v>1.2313622805258708</v>
      </c>
      <c r="E18" s="14" t="s">
        <v>31</v>
      </c>
      <c r="F18" s="18">
        <f ca="1">+$C$15+$C$16*F17-15018.5-$C$5/24</f>
        <v>44944.185351274165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46</v>
      </c>
      <c r="C21" s="8">
        <v>55065.777000000002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4.0942970464885597E-4</v>
      </c>
      <c r="Q21" s="43">
        <f>+C21-15018.5</f>
        <v>40047.277000000002</v>
      </c>
    </row>
    <row r="22" spans="1:21" x14ac:dyDescent="0.2">
      <c r="A22" s="44" t="s">
        <v>47</v>
      </c>
      <c r="B22" s="45" t="s">
        <v>48</v>
      </c>
      <c r="C22" s="46">
        <v>59002.447699999997</v>
      </c>
      <c r="D22" s="44">
        <v>8.9999999999999998E-4</v>
      </c>
      <c r="E22">
        <f t="shared" ref="E22:E25" si="0">+(C22-C$7)/C$8</f>
        <v>3196.9942816361167</v>
      </c>
      <c r="F22">
        <f t="shared" ref="F22:F25" si="1">ROUND(2*E22,0)/2</f>
        <v>3197</v>
      </c>
      <c r="G22">
        <f t="shared" ref="G22:G25" si="2">+C22-(C$7+F22*C$8)</f>
        <v>-7.0414000074379146E-3</v>
      </c>
      <c r="I22">
        <f t="shared" ref="I22:I25" si="3">+G22</f>
        <v>-7.0414000074379146E-3</v>
      </c>
      <c r="O22">
        <f t="shared" ref="O22:O25" ca="1" si="4">+C$11+C$12*$F22</f>
        <v>-1.2121129086739426E-2</v>
      </c>
      <c r="Q22" s="43">
        <f t="shared" ref="Q22:Q25" si="5">+C22-15018.5</f>
        <v>43983.947699999997</v>
      </c>
    </row>
    <row r="23" spans="1:21" x14ac:dyDescent="0.2">
      <c r="A23" s="44" t="s">
        <v>49</v>
      </c>
      <c r="B23" s="45" t="s">
        <v>48</v>
      </c>
      <c r="C23" s="46">
        <v>59364.458999999799</v>
      </c>
      <c r="D23" s="44">
        <v>3.0000000000000001E-3</v>
      </c>
      <c r="E23">
        <f t="shared" si="0"/>
        <v>3490.9858659428824</v>
      </c>
      <c r="F23">
        <f t="shared" si="1"/>
        <v>3491</v>
      </c>
      <c r="G23">
        <f t="shared" si="2"/>
        <v>-1.740420020360034E-2</v>
      </c>
      <c r="I23">
        <f t="shared" si="3"/>
        <v>-1.740420020360034E-2</v>
      </c>
      <c r="O23">
        <f t="shared" ca="1" si="4"/>
        <v>-1.3273454480755113E-2</v>
      </c>
      <c r="Q23" s="43">
        <f t="shared" si="5"/>
        <v>44345.958999999799</v>
      </c>
    </row>
    <row r="24" spans="1:21" x14ac:dyDescent="0.2">
      <c r="A24" s="44" t="s">
        <v>47</v>
      </c>
      <c r="B24" s="45" t="s">
        <v>48</v>
      </c>
      <c r="C24" s="46">
        <v>59364.4611</v>
      </c>
      <c r="D24" s="44">
        <v>1.5E-3</v>
      </c>
      <c r="E24">
        <f t="shared" si="0"/>
        <v>3490.9875713658521</v>
      </c>
      <c r="F24">
        <f t="shared" si="1"/>
        <v>3491</v>
      </c>
      <c r="G24">
        <f t="shared" si="2"/>
        <v>-1.5304200001992285E-2</v>
      </c>
      <c r="I24">
        <f t="shared" si="3"/>
        <v>-1.5304200001992285E-2</v>
      </c>
      <c r="O24">
        <f t="shared" ca="1" si="4"/>
        <v>-1.3273454480755113E-2</v>
      </c>
      <c r="Q24" s="43">
        <f t="shared" si="5"/>
        <v>44345.9611</v>
      </c>
    </row>
    <row r="25" spans="1:21" x14ac:dyDescent="0.2">
      <c r="A25" s="44" t="s">
        <v>47</v>
      </c>
      <c r="B25" s="45" t="s">
        <v>48</v>
      </c>
      <c r="C25" s="46">
        <v>59417.413200000003</v>
      </c>
      <c r="D25" s="44">
        <v>2E-3</v>
      </c>
      <c r="E25">
        <f t="shared" si="0"/>
        <v>3533.9902946824436</v>
      </c>
      <c r="F25">
        <f t="shared" si="1"/>
        <v>3534</v>
      </c>
      <c r="G25">
        <f t="shared" si="2"/>
        <v>-1.1950799998885486E-2</v>
      </c>
      <c r="I25">
        <f t="shared" si="3"/>
        <v>-1.1950799998885486E-2</v>
      </c>
      <c r="O25">
        <f t="shared" ca="1" si="4"/>
        <v>-1.3441991868315231E-2</v>
      </c>
      <c r="Q25" s="43">
        <f t="shared" si="5"/>
        <v>44398.913200000003</v>
      </c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2023-01-16T07:37:05Z</dcterms:modified>
</cp:coreProperties>
</file>