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D8FC166-DC47-4B5F-A86B-C973F31FC8E4}" xr6:coauthVersionLast="47" xr6:coauthVersionMax="47" xr10:uidLastSave="{00000000-0000-0000-0000-000000000000}"/>
  <bookViews>
    <workbookView xWindow="13575" yWindow="96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0" i="1" l="1"/>
  <c r="F130" i="1" s="1"/>
  <c r="G130" i="1" s="1"/>
  <c r="K130" i="1" s="1"/>
  <c r="Q130" i="1"/>
  <c r="E131" i="1"/>
  <c r="F131" i="1"/>
  <c r="G131" i="1" s="1"/>
  <c r="K131" i="1" s="1"/>
  <c r="Q131" i="1"/>
  <c r="E132" i="1"/>
  <c r="F132" i="1"/>
  <c r="G132" i="1"/>
  <c r="K132" i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/>
  <c r="G135" i="1" s="1"/>
  <c r="K135" i="1" s="1"/>
  <c r="Q135" i="1"/>
  <c r="E136" i="1"/>
  <c r="F136" i="1"/>
  <c r="G136" i="1"/>
  <c r="K136" i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18" i="1"/>
  <c r="F118" i="1" s="1"/>
  <c r="G118" i="1" s="1"/>
  <c r="K118" i="1" s="1"/>
  <c r="Q118" i="1"/>
  <c r="E119" i="1"/>
  <c r="F119" i="1"/>
  <c r="G119" i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/>
  <c r="Q122" i="1"/>
  <c r="E123" i="1"/>
  <c r="F123" i="1"/>
  <c r="G123" i="1" s="1"/>
  <c r="K123" i="1" s="1"/>
  <c r="Q123" i="1"/>
  <c r="E124" i="1"/>
  <c r="F124" i="1"/>
  <c r="G124" i="1" s="1"/>
  <c r="K124" i="1" s="1"/>
  <c r="Q124" i="1"/>
  <c r="E125" i="1"/>
  <c r="F125" i="1"/>
  <c r="G125" i="1" s="1"/>
  <c r="K125" i="1" s="1"/>
  <c r="Q125" i="1"/>
  <c r="E126" i="1"/>
  <c r="F126" i="1" s="1"/>
  <c r="G126" i="1" s="1"/>
  <c r="K126" i="1" s="1"/>
  <c r="Q126" i="1"/>
  <c r="E127" i="1"/>
  <c r="F127" i="1"/>
  <c r="G127" i="1"/>
  <c r="K127" i="1"/>
  <c r="Q127" i="1"/>
  <c r="E128" i="1"/>
  <c r="F128" i="1" s="1"/>
  <c r="G128" i="1"/>
  <c r="K128" i="1" s="1"/>
  <c r="Q128" i="1"/>
  <c r="E129" i="1"/>
  <c r="F129" i="1" s="1"/>
  <c r="G129" i="1" s="1"/>
  <c r="K129" i="1" s="1"/>
  <c r="Q129" i="1"/>
  <c r="E116" i="1"/>
  <c r="F116" i="1" s="1"/>
  <c r="G116" i="1" s="1"/>
  <c r="K116" i="1" s="1"/>
  <c r="E117" i="1"/>
  <c r="F117" i="1" s="1"/>
  <c r="G117" i="1" s="1"/>
  <c r="K117" i="1" s="1"/>
  <c r="D9" i="1"/>
  <c r="C9" i="1"/>
  <c r="Q116" i="1"/>
  <c r="Q117" i="1"/>
  <c r="E115" i="1"/>
  <c r="F115" i="1" s="1"/>
  <c r="G115" i="1" s="1"/>
  <c r="K115" i="1" s="1"/>
  <c r="Q115" i="1"/>
  <c r="Q114" i="1"/>
  <c r="E91" i="1"/>
  <c r="F91" i="1"/>
  <c r="G91" i="1"/>
  <c r="K91" i="1" s="1"/>
  <c r="E112" i="1"/>
  <c r="F112" i="1" s="1"/>
  <c r="G112" i="1" s="1"/>
  <c r="K112" i="1" s="1"/>
  <c r="E113" i="1"/>
  <c r="F113" i="1"/>
  <c r="G113" i="1" s="1"/>
  <c r="I113" i="1" s="1"/>
  <c r="E114" i="1"/>
  <c r="F114" i="1" s="1"/>
  <c r="G114" i="1"/>
  <c r="K114" i="1" s="1"/>
  <c r="E85" i="1"/>
  <c r="F85" i="1"/>
  <c r="G85" i="1" s="1"/>
  <c r="K85" i="1" s="1"/>
  <c r="E86" i="1"/>
  <c r="F86" i="1" s="1"/>
  <c r="G86" i="1"/>
  <c r="J86" i="1" s="1"/>
  <c r="E87" i="1"/>
  <c r="F87" i="1"/>
  <c r="G87" i="1"/>
  <c r="K87" i="1" s="1"/>
  <c r="E88" i="1"/>
  <c r="F88" i="1" s="1"/>
  <c r="G88" i="1" s="1"/>
  <c r="K88" i="1" s="1"/>
  <c r="E89" i="1"/>
  <c r="F89" i="1"/>
  <c r="G89" i="1"/>
  <c r="K89" i="1" s="1"/>
  <c r="E90" i="1"/>
  <c r="F90" i="1" s="1"/>
  <c r="G90" i="1" s="1"/>
  <c r="K90" i="1" s="1"/>
  <c r="E92" i="1"/>
  <c r="F92" i="1"/>
  <c r="G92" i="1" s="1"/>
  <c r="J92" i="1" s="1"/>
  <c r="E93" i="1"/>
  <c r="F93" i="1" s="1"/>
  <c r="G93" i="1"/>
  <c r="K93" i="1" s="1"/>
  <c r="E94" i="1"/>
  <c r="F94" i="1"/>
  <c r="G94" i="1" s="1"/>
  <c r="K94" i="1" s="1"/>
  <c r="E95" i="1"/>
  <c r="F95" i="1" s="1"/>
  <c r="G95" i="1"/>
  <c r="K95" i="1" s="1"/>
  <c r="E96" i="1"/>
  <c r="F96" i="1"/>
  <c r="G96" i="1"/>
  <c r="K96" i="1" s="1"/>
  <c r="E97" i="1"/>
  <c r="F97" i="1" s="1"/>
  <c r="G97" i="1" s="1"/>
  <c r="K97" i="1" s="1"/>
  <c r="E98" i="1"/>
  <c r="F98" i="1"/>
  <c r="G98" i="1" s="1"/>
  <c r="K98" i="1" s="1"/>
  <c r="E99" i="1"/>
  <c r="F99" i="1" s="1"/>
  <c r="G99" i="1" s="1"/>
  <c r="K99" i="1" s="1"/>
  <c r="E100" i="1"/>
  <c r="F100" i="1"/>
  <c r="G100" i="1" s="1"/>
  <c r="K100" i="1" s="1"/>
  <c r="E101" i="1"/>
  <c r="F101" i="1" s="1"/>
  <c r="G101" i="1"/>
  <c r="K101" i="1" s="1"/>
  <c r="E102" i="1"/>
  <c r="F102" i="1"/>
  <c r="G102" i="1" s="1"/>
  <c r="K102" i="1" s="1"/>
  <c r="E103" i="1"/>
  <c r="F103" i="1" s="1"/>
  <c r="G103" i="1"/>
  <c r="K103" i="1" s="1"/>
  <c r="E104" i="1"/>
  <c r="F104" i="1"/>
  <c r="G104" i="1"/>
  <c r="K104" i="1" s="1"/>
  <c r="E105" i="1"/>
  <c r="F105" i="1" s="1"/>
  <c r="G105" i="1" s="1"/>
  <c r="K105" i="1" s="1"/>
  <c r="E106" i="1"/>
  <c r="F106" i="1"/>
  <c r="G106" i="1"/>
  <c r="K106" i="1" s="1"/>
  <c r="E107" i="1"/>
  <c r="F107" i="1" s="1"/>
  <c r="G107" i="1" s="1"/>
  <c r="K107" i="1" s="1"/>
  <c r="E108" i="1"/>
  <c r="F108" i="1"/>
  <c r="G108" i="1" s="1"/>
  <c r="K108" i="1" s="1"/>
  <c r="E109" i="1"/>
  <c r="F109" i="1" s="1"/>
  <c r="G109" i="1"/>
  <c r="K109" i="1" s="1"/>
  <c r="E110" i="1"/>
  <c r="F110" i="1"/>
  <c r="G110" i="1" s="1"/>
  <c r="J110" i="1" s="1"/>
  <c r="E111" i="1"/>
  <c r="F111" i="1" s="1"/>
  <c r="G111" i="1" s="1"/>
  <c r="J111" i="1" s="1"/>
  <c r="Q113" i="1"/>
  <c r="Q112" i="1"/>
  <c r="Q91" i="1"/>
  <c r="E56" i="1"/>
  <c r="F56" i="1"/>
  <c r="G56" i="1" s="1"/>
  <c r="K56" i="1" s="1"/>
  <c r="E57" i="1"/>
  <c r="F57" i="1"/>
  <c r="G57" i="1"/>
  <c r="K57" i="1" s="1"/>
  <c r="E58" i="1"/>
  <c r="F58" i="1"/>
  <c r="G58" i="1" s="1"/>
  <c r="K58" i="1" s="1"/>
  <c r="E59" i="1"/>
  <c r="F59" i="1"/>
  <c r="G59" i="1"/>
  <c r="K59" i="1" s="1"/>
  <c r="E60" i="1"/>
  <c r="F60" i="1"/>
  <c r="G60" i="1" s="1"/>
  <c r="K60" i="1"/>
  <c r="E61" i="1"/>
  <c r="F61" i="1"/>
  <c r="G61" i="1"/>
  <c r="K61" i="1" s="1"/>
  <c r="E62" i="1"/>
  <c r="F62" i="1"/>
  <c r="G62" i="1" s="1"/>
  <c r="K62" i="1"/>
  <c r="E63" i="1"/>
  <c r="F63" i="1"/>
  <c r="G63" i="1"/>
  <c r="K63" i="1"/>
  <c r="E65" i="1"/>
  <c r="F65" i="1"/>
  <c r="G65" i="1" s="1"/>
  <c r="K65" i="1" s="1"/>
  <c r="E66" i="1"/>
  <c r="F66" i="1"/>
  <c r="G66" i="1"/>
  <c r="K66" i="1" s="1"/>
  <c r="E67" i="1"/>
  <c r="F67" i="1"/>
  <c r="G67" i="1" s="1"/>
  <c r="K67" i="1" s="1"/>
  <c r="E68" i="1"/>
  <c r="F68" i="1"/>
  <c r="G68" i="1"/>
  <c r="K68" i="1" s="1"/>
  <c r="E69" i="1"/>
  <c r="F69" i="1"/>
  <c r="G69" i="1" s="1"/>
  <c r="K69" i="1" s="1"/>
  <c r="E70" i="1"/>
  <c r="F70" i="1"/>
  <c r="G70" i="1"/>
  <c r="K70" i="1"/>
  <c r="E71" i="1"/>
  <c r="F71" i="1"/>
  <c r="G71" i="1" s="1"/>
  <c r="K71" i="1"/>
  <c r="E72" i="1"/>
  <c r="F72" i="1"/>
  <c r="G72" i="1"/>
  <c r="K72" i="1"/>
  <c r="E73" i="1"/>
  <c r="F73" i="1"/>
  <c r="G73" i="1" s="1"/>
  <c r="K73" i="1" s="1"/>
  <c r="E74" i="1"/>
  <c r="F74" i="1" s="1"/>
  <c r="G74" i="1" s="1"/>
  <c r="K74" i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/>
  <c r="G82" i="1" s="1"/>
  <c r="K82" i="1" s="1"/>
  <c r="E83" i="1"/>
  <c r="F83" i="1" s="1"/>
  <c r="G83" i="1" s="1"/>
  <c r="K83" i="1" s="1"/>
  <c r="E84" i="1"/>
  <c r="F84" i="1"/>
  <c r="G84" i="1" s="1"/>
  <c r="K84" i="1" s="1"/>
  <c r="E64" i="1"/>
  <c r="Q86" i="1"/>
  <c r="Q111" i="1"/>
  <c r="E25" i="1"/>
  <c r="F25" i="1" s="1"/>
  <c r="G25" i="1"/>
  <c r="J25" i="1" s="1"/>
  <c r="E40" i="1"/>
  <c r="F40" i="1"/>
  <c r="G40" i="1"/>
  <c r="K40" i="1" s="1"/>
  <c r="E41" i="1"/>
  <c r="F41" i="1" s="1"/>
  <c r="G41" i="1" s="1"/>
  <c r="K41" i="1" s="1"/>
  <c r="E46" i="1"/>
  <c r="F46" i="1"/>
  <c r="G46" i="1"/>
  <c r="K46" i="1" s="1"/>
  <c r="E26" i="1"/>
  <c r="F26" i="1" s="1"/>
  <c r="G26" i="1"/>
  <c r="J26" i="1" s="1"/>
  <c r="E27" i="1"/>
  <c r="F27" i="1"/>
  <c r="G27" i="1" s="1"/>
  <c r="J27" i="1" s="1"/>
  <c r="E28" i="1"/>
  <c r="F28" i="1" s="1"/>
  <c r="G28" i="1"/>
  <c r="J28" i="1" s="1"/>
  <c r="E31" i="1"/>
  <c r="F31" i="1"/>
  <c r="G31" i="1"/>
  <c r="J31" i="1"/>
  <c r="E33" i="1"/>
  <c r="F33" i="1"/>
  <c r="G33" i="1" s="1"/>
  <c r="J33" i="1" s="1"/>
  <c r="E21" i="1"/>
  <c r="F21" i="1"/>
  <c r="G21" i="1"/>
  <c r="H21" i="1"/>
  <c r="E34" i="1"/>
  <c r="F34" i="1"/>
  <c r="G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53" i="1"/>
  <c r="F53" i="1" s="1"/>
  <c r="G53" i="1" s="1"/>
  <c r="K53" i="1" s="1"/>
  <c r="E54" i="1"/>
  <c r="F54" i="1" s="1"/>
  <c r="G54" i="1" s="1"/>
  <c r="K54" i="1"/>
  <c r="E55" i="1"/>
  <c r="F55" i="1" s="1"/>
  <c r="G55" i="1" s="1"/>
  <c r="K55" i="1" s="1"/>
  <c r="E42" i="1"/>
  <c r="F42" i="1" s="1"/>
  <c r="G42" i="1" s="1"/>
  <c r="K42" i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E47" i="1"/>
  <c r="F47" i="1"/>
  <c r="G47" i="1" s="1"/>
  <c r="K47" i="1" s="1"/>
  <c r="E48" i="1"/>
  <c r="F48" i="1"/>
  <c r="G48" i="1" s="1"/>
  <c r="K48" i="1" s="1"/>
  <c r="E49" i="1"/>
  <c r="F49" i="1"/>
  <c r="G49" i="1" s="1"/>
  <c r="K49" i="1" s="1"/>
  <c r="E50" i="1"/>
  <c r="F50" i="1" s="1"/>
  <c r="G50" i="1" s="1"/>
  <c r="K50" i="1" s="1"/>
  <c r="E51" i="1"/>
  <c r="F51" i="1" s="1"/>
  <c r="G51" i="1"/>
  <c r="K51" i="1" s="1"/>
  <c r="E52" i="1"/>
  <c r="F52" i="1"/>
  <c r="G52" i="1"/>
  <c r="K52" i="1" s="1"/>
  <c r="Q109" i="1"/>
  <c r="Q104" i="1"/>
  <c r="Q103" i="1"/>
  <c r="Q102" i="1"/>
  <c r="Q92" i="1"/>
  <c r="Q89" i="1"/>
  <c r="Q88" i="1"/>
  <c r="Q78" i="1"/>
  <c r="Q77" i="1"/>
  <c r="Q64" i="1"/>
  <c r="Q57" i="1"/>
  <c r="Q46" i="1"/>
  <c r="Q41" i="1"/>
  <c r="Q40" i="1"/>
  <c r="Q25" i="1"/>
  <c r="G97" i="2"/>
  <c r="C97" i="2"/>
  <c r="E97" i="2" s="1"/>
  <c r="G63" i="2"/>
  <c r="C63" i="2" s="1"/>
  <c r="E63" i="2" s="1"/>
  <c r="G96" i="2"/>
  <c r="C96" i="2"/>
  <c r="E96" i="2" s="1"/>
  <c r="G62" i="2"/>
  <c r="C62" i="2" s="1"/>
  <c r="E62" i="2" s="1"/>
  <c r="G61" i="2"/>
  <c r="C61" i="2"/>
  <c r="E61" i="2"/>
  <c r="G60" i="2"/>
  <c r="C60" i="2" s="1"/>
  <c r="E60" i="2" s="1"/>
  <c r="G59" i="2"/>
  <c r="C59" i="2"/>
  <c r="E59" i="2" s="1"/>
  <c r="G95" i="2"/>
  <c r="C95" i="2"/>
  <c r="E95" i="2"/>
  <c r="G94" i="2"/>
  <c r="C94" i="2"/>
  <c r="E94" i="2" s="1"/>
  <c r="G93" i="2"/>
  <c r="C93" i="2" s="1"/>
  <c r="E93" i="2" s="1"/>
  <c r="G58" i="2"/>
  <c r="C58" i="2"/>
  <c r="E58" i="2" s="1"/>
  <c r="G57" i="2"/>
  <c r="C57" i="2" s="1"/>
  <c r="E57" i="2"/>
  <c r="G56" i="2"/>
  <c r="C56" i="2"/>
  <c r="E56" i="2"/>
  <c r="G55" i="2"/>
  <c r="C55" i="2" s="1"/>
  <c r="E55" i="2"/>
  <c r="G54" i="2"/>
  <c r="C54" i="2"/>
  <c r="E54" i="2" s="1"/>
  <c r="G53" i="2"/>
  <c r="C53" i="2"/>
  <c r="E53" i="2" s="1"/>
  <c r="G52" i="2"/>
  <c r="C52" i="2"/>
  <c r="E52" i="2" s="1"/>
  <c r="G51" i="2"/>
  <c r="C51" i="2" s="1"/>
  <c r="E51" i="2" s="1"/>
  <c r="G50" i="2"/>
  <c r="C50" i="2" s="1"/>
  <c r="E50" i="2" s="1"/>
  <c r="G92" i="2"/>
  <c r="C92" i="2" s="1"/>
  <c r="E92" i="2"/>
  <c r="G49" i="2"/>
  <c r="C49" i="2"/>
  <c r="E49" i="2"/>
  <c r="G91" i="2"/>
  <c r="C91" i="2" s="1"/>
  <c r="E91" i="2"/>
  <c r="G90" i="2"/>
  <c r="C90" i="2"/>
  <c r="E90" i="2" s="1"/>
  <c r="G48" i="2"/>
  <c r="C48" i="2"/>
  <c r="E48" i="2" s="1"/>
  <c r="G47" i="2"/>
  <c r="C47" i="2"/>
  <c r="E47" i="2" s="1"/>
  <c r="G46" i="2"/>
  <c r="C46" i="2" s="1"/>
  <c r="E46" i="2" s="1"/>
  <c r="G45" i="2"/>
  <c r="C45" i="2"/>
  <c r="G44" i="2"/>
  <c r="C44" i="2" s="1"/>
  <c r="E44" i="2" s="1"/>
  <c r="G43" i="2"/>
  <c r="C43" i="2"/>
  <c r="E43" i="2"/>
  <c r="G42" i="2"/>
  <c r="C42" i="2" s="1"/>
  <c r="E42" i="2" s="1"/>
  <c r="G41" i="2"/>
  <c r="C41" i="2"/>
  <c r="E41" i="2" s="1"/>
  <c r="G89" i="2"/>
  <c r="C89" i="2"/>
  <c r="E89" i="2" s="1"/>
  <c r="G88" i="2"/>
  <c r="C88" i="2"/>
  <c r="E88" i="2" s="1"/>
  <c r="G40" i="2"/>
  <c r="C40" i="2" s="1"/>
  <c r="E40" i="2" s="1"/>
  <c r="G39" i="2"/>
  <c r="C39" i="2"/>
  <c r="E39" i="2" s="1"/>
  <c r="G38" i="2"/>
  <c r="C38" i="2" s="1"/>
  <c r="E38" i="2" s="1"/>
  <c r="G37" i="2"/>
  <c r="C37" i="2"/>
  <c r="E37" i="2"/>
  <c r="G36" i="2"/>
  <c r="C36" i="2" s="1"/>
  <c r="E36" i="2" s="1"/>
  <c r="G87" i="2"/>
  <c r="C87" i="2"/>
  <c r="E87" i="2" s="1"/>
  <c r="G35" i="2"/>
  <c r="C35" i="2"/>
  <c r="E35" i="2"/>
  <c r="G34" i="2"/>
  <c r="C34" i="2"/>
  <c r="E34" i="2" s="1"/>
  <c r="G86" i="2"/>
  <c r="C86" i="2" s="1"/>
  <c r="E86" i="2" s="1"/>
  <c r="G33" i="2"/>
  <c r="C33" i="2" s="1"/>
  <c r="E33" i="2" s="1"/>
  <c r="G32" i="2"/>
  <c r="C32" i="2" s="1"/>
  <c r="E32" i="2" s="1"/>
  <c r="G31" i="2"/>
  <c r="C31" i="2"/>
  <c r="E31" i="2"/>
  <c r="G85" i="2"/>
  <c r="C85" i="2" s="1"/>
  <c r="G30" i="2"/>
  <c r="C30" i="2" s="1"/>
  <c r="E30" i="2" s="1"/>
  <c r="G84" i="2"/>
  <c r="C84" i="2"/>
  <c r="E84" i="2"/>
  <c r="G83" i="2"/>
  <c r="C83" i="2" s="1"/>
  <c r="E83" i="2" s="1"/>
  <c r="G29" i="2"/>
  <c r="C29" i="2"/>
  <c r="E29" i="2" s="1"/>
  <c r="G28" i="2"/>
  <c r="C28" i="2"/>
  <c r="E28" i="2" s="1"/>
  <c r="G27" i="2"/>
  <c r="C27" i="2"/>
  <c r="E27" i="2" s="1"/>
  <c r="G82" i="2"/>
  <c r="C82" i="2" s="1"/>
  <c r="E82" i="2" s="1"/>
  <c r="G26" i="2"/>
  <c r="C26" i="2"/>
  <c r="E26" i="2" s="1"/>
  <c r="G25" i="2"/>
  <c r="C25" i="2" s="1"/>
  <c r="E25" i="2" s="1"/>
  <c r="G24" i="2"/>
  <c r="C24" i="2"/>
  <c r="E24" i="2"/>
  <c r="G23" i="2"/>
  <c r="C23" i="2" s="1"/>
  <c r="E23" i="2" s="1"/>
  <c r="G81" i="2"/>
  <c r="C81" i="2"/>
  <c r="E81" i="2" s="1"/>
  <c r="G80" i="2"/>
  <c r="C80" i="2"/>
  <c r="E80" i="2"/>
  <c r="G79" i="2"/>
  <c r="C79" i="2"/>
  <c r="E79" i="2" s="1"/>
  <c r="G78" i="2"/>
  <c r="C78" i="2" s="1"/>
  <c r="E78" i="2" s="1"/>
  <c r="G77" i="2"/>
  <c r="C77" i="2" s="1"/>
  <c r="E77" i="2" s="1"/>
  <c r="G76" i="2"/>
  <c r="C76" i="2" s="1"/>
  <c r="E76" i="2" s="1"/>
  <c r="G75" i="2"/>
  <c r="C75" i="2"/>
  <c r="E75" i="2"/>
  <c r="G22" i="2"/>
  <c r="C22" i="2" s="1"/>
  <c r="E22" i="2"/>
  <c r="G21" i="2"/>
  <c r="C21" i="2"/>
  <c r="E21" i="2" s="1"/>
  <c r="G20" i="2"/>
  <c r="C20" i="2"/>
  <c r="E20" i="2"/>
  <c r="G19" i="2"/>
  <c r="C19" i="2"/>
  <c r="E19" i="2" s="1"/>
  <c r="G74" i="2"/>
  <c r="C74" i="2" s="1"/>
  <c r="E74" i="2" s="1"/>
  <c r="G73" i="2"/>
  <c r="C73" i="2" s="1"/>
  <c r="E73" i="2" s="1"/>
  <c r="G18" i="2"/>
  <c r="C18" i="2" s="1"/>
  <c r="E18" i="2"/>
  <c r="G17" i="2"/>
  <c r="C17" i="2"/>
  <c r="E17" i="2"/>
  <c r="G16" i="2"/>
  <c r="C16" i="2" s="1"/>
  <c r="E16" i="2" s="1"/>
  <c r="G15" i="2"/>
  <c r="C15" i="2"/>
  <c r="G14" i="2"/>
  <c r="C14" i="2"/>
  <c r="E14" i="2" s="1"/>
  <c r="G13" i="2"/>
  <c r="C13" i="2"/>
  <c r="E13" i="2" s="1"/>
  <c r="G72" i="2"/>
  <c r="C72" i="2" s="1"/>
  <c r="E72" i="2" s="1"/>
  <c r="G71" i="2"/>
  <c r="C71" i="2" s="1"/>
  <c r="E71" i="2" s="1"/>
  <c r="G70" i="2"/>
  <c r="C70" i="2" s="1"/>
  <c r="E70" i="2"/>
  <c r="G69" i="2"/>
  <c r="C69" i="2"/>
  <c r="E69" i="2"/>
  <c r="G68" i="2"/>
  <c r="C68" i="2" s="1"/>
  <c r="E68" i="2" s="1"/>
  <c r="G67" i="2"/>
  <c r="C67" i="2"/>
  <c r="E67" i="2" s="1"/>
  <c r="G66" i="2"/>
  <c r="C66" i="2"/>
  <c r="E66" i="2" s="1"/>
  <c r="G65" i="2"/>
  <c r="C65" i="2"/>
  <c r="E65" i="2" s="1"/>
  <c r="G64" i="2"/>
  <c r="C64" i="2" s="1"/>
  <c r="E64" i="2" s="1"/>
  <c r="G12" i="2"/>
  <c r="C12" i="2"/>
  <c r="E24" i="1"/>
  <c r="F24" i="1" s="1"/>
  <c r="G24" i="1" s="1"/>
  <c r="I24" i="1" s="1"/>
  <c r="G11" i="2"/>
  <c r="C11" i="2"/>
  <c r="E11" i="2" s="1"/>
  <c r="E23" i="1"/>
  <c r="F23" i="1"/>
  <c r="G23" i="1" s="1"/>
  <c r="I23" i="1" s="1"/>
  <c r="H97" i="2"/>
  <c r="B97" i="2" s="1"/>
  <c r="D97" i="2"/>
  <c r="A97" i="2"/>
  <c r="H63" i="2"/>
  <c r="B63" i="2" s="1"/>
  <c r="D63" i="2"/>
  <c r="A63" i="2"/>
  <c r="H96" i="2"/>
  <c r="B96" i="2" s="1"/>
  <c r="D96" i="2"/>
  <c r="A96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F53" i="2"/>
  <c r="D53" i="2" s="1"/>
  <c r="A53" i="2"/>
  <c r="H52" i="2"/>
  <c r="B52" i="2"/>
  <c r="F52" i="2"/>
  <c r="D52" i="2"/>
  <c r="A52" i="2"/>
  <c r="H51" i="2"/>
  <c r="B51" i="2" s="1"/>
  <c r="F51" i="2"/>
  <c r="D51" i="2" s="1"/>
  <c r="A51" i="2"/>
  <c r="H50" i="2"/>
  <c r="B50" i="2"/>
  <c r="F50" i="2"/>
  <c r="D50" i="2"/>
  <c r="A50" i="2"/>
  <c r="H92" i="2"/>
  <c r="B92" i="2" s="1"/>
  <c r="F92" i="2"/>
  <c r="D92" i="2"/>
  <c r="A92" i="2"/>
  <c r="H49" i="2"/>
  <c r="B49" i="2"/>
  <c r="D49" i="2"/>
  <c r="A49" i="2"/>
  <c r="H91" i="2"/>
  <c r="B91" i="2"/>
  <c r="D91" i="2"/>
  <c r="A91" i="2"/>
  <c r="H90" i="2"/>
  <c r="D90" i="2"/>
  <c r="B90" i="2"/>
  <c r="A90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89" i="2"/>
  <c r="B89" i="2"/>
  <c r="D89" i="2"/>
  <c r="A89" i="2"/>
  <c r="H88" i="2"/>
  <c r="D88" i="2"/>
  <c r="B88" i="2"/>
  <c r="A88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87" i="2"/>
  <c r="D87" i="2"/>
  <c r="B87" i="2"/>
  <c r="A87" i="2"/>
  <c r="H35" i="2"/>
  <c r="B35" i="2"/>
  <c r="D35" i="2"/>
  <c r="A35" i="2"/>
  <c r="H34" i="2"/>
  <c r="D34" i="2"/>
  <c r="B34" i="2"/>
  <c r="A34" i="2"/>
  <c r="H86" i="2"/>
  <c r="B86" i="2"/>
  <c r="D86" i="2"/>
  <c r="A86" i="2"/>
  <c r="H33" i="2"/>
  <c r="B33" i="2"/>
  <c r="D33" i="2"/>
  <c r="A33" i="2"/>
  <c r="H32" i="2"/>
  <c r="B32" i="2"/>
  <c r="D32" i="2"/>
  <c r="A32" i="2"/>
  <c r="H31" i="2"/>
  <c r="B31" i="2"/>
  <c r="D31" i="2"/>
  <c r="A31" i="2"/>
  <c r="H85" i="2"/>
  <c r="B85" i="2"/>
  <c r="D85" i="2"/>
  <c r="A85" i="2"/>
  <c r="H30" i="2"/>
  <c r="B30" i="2"/>
  <c r="D30" i="2"/>
  <c r="A30" i="2"/>
  <c r="H84" i="2"/>
  <c r="B84" i="2"/>
  <c r="D84" i="2"/>
  <c r="A84" i="2"/>
  <c r="H83" i="2"/>
  <c r="D83" i="2"/>
  <c r="B83" i="2"/>
  <c r="A83" i="2"/>
  <c r="H29" i="2"/>
  <c r="B29" i="2"/>
  <c r="D29" i="2"/>
  <c r="A29" i="2"/>
  <c r="H28" i="2"/>
  <c r="D28" i="2"/>
  <c r="B28" i="2"/>
  <c r="A28" i="2"/>
  <c r="H27" i="2"/>
  <c r="B27" i="2"/>
  <c r="D27" i="2"/>
  <c r="A27" i="2"/>
  <c r="H82" i="2"/>
  <c r="B82" i="2"/>
  <c r="D82" i="2"/>
  <c r="A82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74" i="2"/>
  <c r="D74" i="2"/>
  <c r="B74" i="2"/>
  <c r="A74" i="2"/>
  <c r="H73" i="2"/>
  <c r="D73" i="2"/>
  <c r="B73" i="2"/>
  <c r="A73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12" i="2"/>
  <c r="D12" i="2"/>
  <c r="B12" i="2"/>
  <c r="A12" i="2"/>
  <c r="H11" i="2"/>
  <c r="D11" i="2"/>
  <c r="B11" i="2"/>
  <c r="A11" i="2"/>
  <c r="Q110" i="1"/>
  <c r="Q100" i="1"/>
  <c r="Q108" i="1"/>
  <c r="E29" i="1"/>
  <c r="F29" i="1" s="1"/>
  <c r="G29" i="1" s="1"/>
  <c r="J29" i="1" s="1"/>
  <c r="E30" i="1"/>
  <c r="F30" i="1" s="1"/>
  <c r="G30" i="1" s="1"/>
  <c r="J30" i="1" s="1"/>
  <c r="E32" i="1"/>
  <c r="F32" i="1"/>
  <c r="G32" i="1" s="1"/>
  <c r="J32" i="1" s="1"/>
  <c r="E22" i="1"/>
  <c r="F22" i="1"/>
  <c r="Q107" i="1"/>
  <c r="Q106" i="1"/>
  <c r="Q105" i="1"/>
  <c r="Q101" i="1"/>
  <c r="Q99" i="1"/>
  <c r="Q98" i="1"/>
  <c r="Q97" i="1"/>
  <c r="Q96" i="1"/>
  <c r="Q95" i="1"/>
  <c r="Q94" i="1"/>
  <c r="Q93" i="1"/>
  <c r="Q90" i="1"/>
  <c r="Q87" i="1"/>
  <c r="Q85" i="1"/>
  <c r="Q84" i="1"/>
  <c r="Q83" i="1"/>
  <c r="Q82" i="1"/>
  <c r="Q81" i="1"/>
  <c r="Q80" i="1"/>
  <c r="Q42" i="1"/>
  <c r="Q43" i="1"/>
  <c r="Q44" i="1"/>
  <c r="K45" i="1"/>
  <c r="Q45" i="1"/>
  <c r="Q79" i="1"/>
  <c r="Q76" i="1"/>
  <c r="Q75" i="1"/>
  <c r="Q74" i="1"/>
  <c r="Q73" i="1"/>
  <c r="Q72" i="1"/>
  <c r="Q67" i="1"/>
  <c r="Q66" i="1"/>
  <c r="Q65" i="1"/>
  <c r="Q63" i="1"/>
  <c r="Q60" i="1"/>
  <c r="Q59" i="1"/>
  <c r="Q58" i="1"/>
  <c r="Q56" i="1"/>
  <c r="Q55" i="1"/>
  <c r="Q54" i="1"/>
  <c r="Q53" i="1"/>
  <c r="Q47" i="1"/>
  <c r="Q48" i="1"/>
  <c r="Q49" i="1"/>
  <c r="Q50" i="1"/>
  <c r="Q51" i="1"/>
  <c r="Q52" i="1"/>
  <c r="Q61" i="1"/>
  <c r="Q62" i="1"/>
  <c r="Q68" i="1"/>
  <c r="Q69" i="1"/>
  <c r="Q70" i="1"/>
  <c r="Q71" i="1"/>
  <c r="F16" i="1"/>
  <c r="C17" i="1"/>
  <c r="Q35" i="1"/>
  <c r="Q36" i="1"/>
  <c r="Q37" i="1"/>
  <c r="Q38" i="1"/>
  <c r="Q39" i="1"/>
  <c r="Q34" i="1"/>
  <c r="J34" i="1"/>
  <c r="Q21" i="1"/>
  <c r="Q31" i="1"/>
  <c r="Q23" i="1"/>
  <c r="Q26" i="1"/>
  <c r="Q27" i="1"/>
  <c r="Q28" i="1"/>
  <c r="Q22" i="1"/>
  <c r="Q24" i="1"/>
  <c r="Q29" i="1"/>
  <c r="Q30" i="1"/>
  <c r="Q32" i="1"/>
  <c r="Q33" i="1"/>
  <c r="F64" i="1"/>
  <c r="U64" i="1"/>
  <c r="E85" i="2"/>
  <c r="C11" i="1"/>
  <c r="C12" i="1"/>
  <c r="O132" i="1" l="1"/>
  <c r="O136" i="1"/>
  <c r="O131" i="1"/>
  <c r="O135" i="1"/>
  <c r="O130" i="1"/>
  <c r="O134" i="1"/>
  <c r="O138" i="1"/>
  <c r="O133" i="1"/>
  <c r="O137" i="1"/>
  <c r="C16" i="1"/>
  <c r="D18" i="1" s="1"/>
  <c r="O44" i="1"/>
  <c r="O74" i="1"/>
  <c r="O38" i="1"/>
  <c r="O119" i="1"/>
  <c r="O95" i="1"/>
  <c r="O92" i="1"/>
  <c r="O109" i="1"/>
  <c r="O123" i="1"/>
  <c r="O105" i="1"/>
  <c r="O58" i="1"/>
  <c r="O112" i="1"/>
  <c r="O24" i="1"/>
  <c r="O39" i="1"/>
  <c r="O99" i="1"/>
  <c r="O27" i="1"/>
  <c r="O47" i="1"/>
  <c r="O52" i="1"/>
  <c r="O128" i="1"/>
  <c r="O59" i="1"/>
  <c r="O82" i="1"/>
  <c r="O31" i="1"/>
  <c r="O126" i="1"/>
  <c r="O121" i="1"/>
  <c r="O33" i="1"/>
  <c r="O46" i="1"/>
  <c r="O67" i="1"/>
  <c r="O94" i="1"/>
  <c r="O70" i="1"/>
  <c r="O29" i="1"/>
  <c r="O114" i="1"/>
  <c r="O124" i="1"/>
  <c r="O66" i="1"/>
  <c r="O101" i="1"/>
  <c r="O118" i="1"/>
  <c r="C15" i="1"/>
  <c r="O55" i="1"/>
  <c r="O45" i="1"/>
  <c r="O107" i="1"/>
  <c r="O32" i="1"/>
  <c r="O78" i="1"/>
  <c r="O76" i="1"/>
  <c r="O98" i="1"/>
  <c r="O26" i="1"/>
  <c r="O63" i="1"/>
  <c r="O43" i="1"/>
  <c r="O116" i="1"/>
  <c r="O89" i="1"/>
  <c r="O87" i="1"/>
  <c r="O111" i="1"/>
  <c r="O108" i="1"/>
  <c r="O122" i="1"/>
  <c r="O72" i="1"/>
  <c r="O22" i="1"/>
  <c r="O83" i="1"/>
  <c r="O41" i="1"/>
  <c r="O40" i="1"/>
  <c r="O62" i="1"/>
  <c r="O21" i="1"/>
  <c r="O30" i="1"/>
  <c r="O120" i="1"/>
  <c r="O69" i="1"/>
  <c r="O97" i="1"/>
  <c r="O81" i="1"/>
  <c r="O23" i="1"/>
  <c r="O88" i="1"/>
  <c r="O53" i="1"/>
  <c r="O34" i="1"/>
  <c r="O86" i="1"/>
  <c r="O25" i="1"/>
  <c r="O36" i="1"/>
  <c r="O61" i="1"/>
  <c r="O104" i="1"/>
  <c r="O96" i="1"/>
  <c r="O56" i="1"/>
  <c r="O54" i="1"/>
  <c r="O71" i="1"/>
  <c r="O73" i="1"/>
  <c r="O48" i="1"/>
  <c r="O49" i="1"/>
  <c r="O65" i="1"/>
  <c r="O75" i="1"/>
  <c r="O102" i="1"/>
  <c r="O91" i="1"/>
  <c r="O127" i="1"/>
  <c r="O84" i="1"/>
  <c r="O113" i="1"/>
  <c r="O129" i="1"/>
  <c r="O50" i="1"/>
  <c r="O28" i="1"/>
  <c r="O80" i="1"/>
  <c r="O57" i="1"/>
  <c r="O68" i="1"/>
  <c r="O100" i="1"/>
  <c r="O42" i="1"/>
  <c r="O117" i="1"/>
  <c r="O93" i="1"/>
  <c r="O60" i="1"/>
  <c r="O110" i="1"/>
  <c r="O90" i="1"/>
  <c r="O37" i="1"/>
  <c r="O51" i="1"/>
  <c r="O85" i="1"/>
  <c r="O106" i="1"/>
  <c r="O103" i="1"/>
  <c r="O35" i="1"/>
  <c r="O115" i="1"/>
  <c r="O79" i="1"/>
  <c r="O125" i="1"/>
  <c r="O77" i="1"/>
  <c r="O64" i="1"/>
  <c r="E15" i="2"/>
  <c r="E12" i="2"/>
  <c r="F17" i="1"/>
  <c r="E45" i="2"/>
  <c r="F18" i="1" l="1"/>
  <c r="F19" i="1" s="1"/>
  <c r="C18" i="1"/>
</calcChain>
</file>

<file path=xl/sharedStrings.xml><?xml version="1.0" encoding="utf-8"?>
<sst xmlns="http://schemas.openxmlformats.org/spreadsheetml/2006/main" count="1007" uniqueCount="351">
  <si>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</si>
  <si>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</si>
  <si>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</si>
  <si>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</si>
  <si>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</si>
  <si>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</si>
  <si>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</si>
  <si>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</si>
  <si>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</si>
  <si>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</si>
  <si>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</si>
  <si>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</si>
  <si>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</si>
  <si>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</si>
  <si>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</si>
  <si>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</si>
  <si>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</si>
  <si>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</si>
  <si>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</si>
  <si>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</si>
  <si>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</si>
  <si>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</si>
  <si>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</si>
  <si>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</si>
  <si>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</si>
  <si>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</si>
  <si>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</si>
  <si>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</si>
  <si>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</si>
  <si>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II</t>
  </si>
  <si>
    <t>I</t>
  </si>
  <si>
    <t>Clausen 2001</t>
  </si>
  <si>
    <t>Clausen 2001A&amp;A…374..980C</t>
  </si>
  <si>
    <t>not avail.</t>
  </si>
  <si>
    <t>EAS 1997</t>
  </si>
  <si>
    <t>Clausen 1997</t>
  </si>
  <si>
    <t>IBVS 5372</t>
  </si>
  <si>
    <t># of data points:</t>
  </si>
  <si>
    <t>MR Del / GSC 00518-01755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</si>
  <si>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</si>
  <si>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</si>
  <si>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</si>
  <si>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</si>
  <si>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</si>
  <si>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</si>
  <si>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</si>
  <si>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</si>
  <si>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</si>
  <si>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EA</t>
  </si>
  <si>
    <t>IBVS 6007</t>
  </si>
  <si>
    <t>JAVSO..39..177</t>
  </si>
  <si>
    <t>OEJV 0160</t>
  </si>
  <si>
    <t>IBVS 6114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</si>
  <si>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</si>
  <si>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</si>
  <si>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</si>
  <si>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</si>
  <si>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</si>
  <si>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</si>
  <si>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</si>
  <si>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</si>
  <si>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</si>
  <si>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</si>
  <si>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</si>
  <si>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</si>
  <si>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</si>
  <si>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2450920.8942 </t>
  </si>
  <si>
    <t> 17.04.1998 09:27 </t>
  </si>
  <si>
    <t> -0.0162 </t>
  </si>
  <si>
    <t>E </t>
  </si>
  <si>
    <t>?</t>
  </si>
  <si>
    <t> J.V.Clausen et al. </t>
  </si>
  <si>
    <t> AAP 374,980ff </t>
  </si>
  <si>
    <t>2450925.8490 </t>
  </si>
  <si>
    <t> 22.04.1998 08:22 </t>
  </si>
  <si>
    <t> -0.0174 </t>
  </si>
  <si>
    <t>2450926.8926 </t>
  </si>
  <si>
    <t> 23.04.1998 09:25 </t>
  </si>
  <si>
    <t> -0.0172 </t>
  </si>
  <si>
    <t>2450931.8487 </t>
  </si>
  <si>
    <t> 28.04.1998 08:22 </t>
  </si>
  <si>
    <t> -0.0171 </t>
  </si>
  <si>
    <t>2451092.5289 </t>
  </si>
  <si>
    <t> 06.10.1998 00:41 </t>
  </si>
  <si>
    <t> -0.0169 </t>
  </si>
  <si>
    <t>2451094.6154 </t>
  </si>
  <si>
    <t> 08.10.1998 02:46 </t>
  </si>
  <si>
    <t>2451098.5282 </t>
  </si>
  <si>
    <t> 12.10.1998 00:40 </t>
  </si>
  <si>
    <t> -0.0170 </t>
  </si>
  <si>
    <t>2451100.6148 </t>
  </si>
  <si>
    <t> 14.10.1998 02:45 </t>
  </si>
  <si>
    <t>2451104.5273 </t>
  </si>
  <si>
    <t> 18.10.1998 00:39 </t>
  </si>
  <si>
    <t> -0.0173 </t>
  </si>
  <si>
    <t>2451110.5273 </t>
  </si>
  <si>
    <t> 24.10.1998 00:39 </t>
  </si>
  <si>
    <t> -0.0167 </t>
  </si>
  <si>
    <t>2451111.5700 </t>
  </si>
  <si>
    <t> 25.10.1998 01:40 </t>
  </si>
  <si>
    <t>2451739.4231 </t>
  </si>
  <si>
    <t> 13.07.2000 22:09 </t>
  </si>
  <si>
    <t> -0.0159 </t>
  </si>
  <si>
    <t> T.Hegedüs et al. </t>
  </si>
  <si>
    <t>IBVS 5372 </t>
  </si>
  <si>
    <t>2451744.3804 </t>
  </si>
  <si>
    <t> 18.07.2000 21:07 </t>
  </si>
  <si>
    <t> -0.0146 </t>
  </si>
  <si>
    <t>2451781.4196 </t>
  </si>
  <si>
    <t> 24.08.2000 22:04 </t>
  </si>
  <si>
    <t> -0.0153 </t>
  </si>
  <si>
    <t>2451822.3719 </t>
  </si>
  <si>
    <t> 04.10.2000 20:55 </t>
  </si>
  <si>
    <t> -0.0155 </t>
  </si>
  <si>
    <t>2452130.4291 </t>
  </si>
  <si>
    <t> 08.08.2001 22:17 </t>
  </si>
  <si>
    <t> -0.0151 </t>
  </si>
  <si>
    <t>2452135.3863 </t>
  </si>
  <si>
    <t> 13.08.2001 21:16 </t>
  </si>
  <si>
    <t> -0.0140 </t>
  </si>
  <si>
    <t>2453952.1730 </t>
  </si>
  <si>
    <t> 04.08.2006 16:09 </t>
  </si>
  <si>
    <t> -0.0061 </t>
  </si>
  <si>
    <t> K.Nagai et al. </t>
  </si>
  <si>
    <t>VSB 45 </t>
  </si>
  <si>
    <t>2454322.0518 </t>
  </si>
  <si>
    <t> 09.08.2007 13:14 </t>
  </si>
  <si>
    <t> -0.0041 </t>
  </si>
  <si>
    <t>C </t>
  </si>
  <si>
    <t>Rc</t>
  </si>
  <si>
    <t> K.Nagai </t>
  </si>
  <si>
    <t>VSB 46 </t>
  </si>
  <si>
    <t>2454684.8884 </t>
  </si>
  <si>
    <t> 06.08.2008 09:19 </t>
  </si>
  <si>
    <t> -0.0016 </t>
  </si>
  <si>
    <t> R.Buchheim </t>
  </si>
  <si>
    <t> JAAVSO 39;177 </t>
  </si>
  <si>
    <t>2454684.8886 </t>
  </si>
  <si>
    <t> -0.0014 </t>
  </si>
  <si>
    <t>B</t>
  </si>
  <si>
    <t>2454688.8002 </t>
  </si>
  <si>
    <t> 10.08.2008 07:12 </t>
  </si>
  <si>
    <t> -0.0025 </t>
  </si>
  <si>
    <t>2454694.0168 </t>
  </si>
  <si>
    <t> 15.08.2008 12:24 </t>
  </si>
  <si>
    <t> -0.0028 </t>
  </si>
  <si>
    <t>VSB 48 </t>
  </si>
  <si>
    <t>2455022.4201 </t>
  </si>
  <si>
    <t> 09.07.2009 22:04 </t>
  </si>
  <si>
    <t> -0.0021 </t>
  </si>
  <si>
    <t> L.Šmelcer </t>
  </si>
  <si>
    <t>OEJV 0137 </t>
  </si>
  <si>
    <t>2455022.4223 </t>
  </si>
  <si>
    <t> 09.07.2009 22:08 </t>
  </si>
  <si>
    <t> 0.0001 </t>
  </si>
  <si>
    <t>2455022.4224 </t>
  </si>
  <si>
    <t> 0.0002 </t>
  </si>
  <si>
    <t>R</t>
  </si>
  <si>
    <t>2455023.4634 </t>
  </si>
  <si>
    <t> 10.07.2009 23:07 </t>
  </si>
  <si>
    <t> -0.0022 </t>
  </si>
  <si>
    <t>2455023.4642 </t>
  </si>
  <si>
    <t> 10.07.2009 23:08 </t>
  </si>
  <si>
    <t>2455023.4656 </t>
  </si>
  <si>
    <t> 10.07.2009 23:10 </t>
  </si>
  <si>
    <t> 0.0000 </t>
  </si>
  <si>
    <t>2455029.46271 </t>
  </si>
  <si>
    <t> 16.07.2009 23:06 </t>
  </si>
  <si>
    <t> -0.00230 </t>
  </si>
  <si>
    <t> R.Uhlar </t>
  </si>
  <si>
    <t>IBVS 6007 </t>
  </si>
  <si>
    <t>2455045.37612 </t>
  </si>
  <si>
    <t> 01.08.2009 21:01 </t>
  </si>
  <si>
    <t> -0.00038 </t>
  </si>
  <si>
    <t>2455051.89565 </t>
  </si>
  <si>
    <t> 08.08.2009 09:29 </t>
  </si>
  <si>
    <t> -0.00195 </t>
  </si>
  <si>
    <t> P.Zasche </t>
  </si>
  <si>
    <t>2455052.68010 </t>
  </si>
  <si>
    <t> 09.08.2009 04:19 </t>
  </si>
  <si>
    <t> -0.00003 </t>
  </si>
  <si>
    <t>2455065.9834 </t>
  </si>
  <si>
    <t> 22.08.2009 11:36 </t>
  </si>
  <si>
    <t>VSB 50 </t>
  </si>
  <si>
    <t>2455083.45820 </t>
  </si>
  <si>
    <t> 08.09.2009 22:59 </t>
  </si>
  <si>
    <t> -0.00153 </t>
  </si>
  <si>
    <t>2455112.41118 </t>
  </si>
  <si>
    <t> 07.10.2009 21:52 </t>
  </si>
  <si>
    <t> -0.00224 </t>
  </si>
  <si>
    <t>2455141.36525 </t>
  </si>
  <si>
    <t> 05.11.2009 20:45 </t>
  </si>
  <si>
    <t> -0.00186 </t>
  </si>
  <si>
    <t>2455145.2784 </t>
  </si>
  <si>
    <t> 09.11.2009 18:40 </t>
  </si>
  <si>
    <t>2455156.23370 </t>
  </si>
  <si>
    <t> 20.11.2009 17:36 </t>
  </si>
  <si>
    <t> -0.00152 </t>
  </si>
  <si>
    <t>2455174.311 </t>
  </si>
  <si>
    <t> 08.12.2009 19:27 </t>
  </si>
  <si>
    <t> 0.078 </t>
  </si>
  <si>
    <t> M.&amp; K.Rätz </t>
  </si>
  <si>
    <t>BAVM 241 (=IBVS 6157) </t>
  </si>
  <si>
    <t>2455355.52025 </t>
  </si>
  <si>
    <t> 08.06.2010 00:29 </t>
  </si>
  <si>
    <t> 0.00018 </t>
  </si>
  <si>
    <t>2455373.51796 </t>
  </si>
  <si>
    <t> 26.06.2010 00:25 </t>
  </si>
  <si>
    <t> -0.00035 </t>
  </si>
  <si>
    <t>2455378.47419 </t>
  </si>
  <si>
    <t> 30.06.2010 23:22 </t>
  </si>
  <si>
    <t> -0.00016 </t>
  </si>
  <si>
    <t>2455389.4288 </t>
  </si>
  <si>
    <t> 11.07.2010 22:17 </t>
  </si>
  <si>
    <t> -0.0010 </t>
  </si>
  <si>
    <t>2455389.4290 </t>
  </si>
  <si>
    <t> -0.0008 </t>
  </si>
  <si>
    <t> M.Lehky </t>
  </si>
  <si>
    <t>2455389.4291 </t>
  </si>
  <si>
    <t> -0.0007 </t>
  </si>
  <si>
    <t>2455390.47109 </t>
  </si>
  <si>
    <t> 12.07.2010 23:18 </t>
  </si>
  <si>
    <t> -0.00208 </t>
  </si>
  <si>
    <t>2455455.42345 </t>
  </si>
  <si>
    <t> 15.09.2010 22:09 </t>
  </si>
  <si>
    <t> 0.00011 </t>
  </si>
  <si>
    <t>2455739.48259 </t>
  </si>
  <si>
    <t> 26.06.2011 23:34 </t>
  </si>
  <si>
    <t> 0.00008 </t>
  </si>
  <si>
    <t>2455770.52293 </t>
  </si>
  <si>
    <t> 28.07.2011 00:33 </t>
  </si>
  <si>
    <t> -0.00002 </t>
  </si>
  <si>
    <t>2455776.52223 </t>
  </si>
  <si>
    <t> 03.08.2011 00:32 </t>
  </si>
  <si>
    <t> -0.00014 </t>
  </si>
  <si>
    <t>2455784.0893 </t>
  </si>
  <si>
    <t> 10.08.2011 14:08 </t>
  </si>
  <si>
    <t> 0.0025 </t>
  </si>
  <si>
    <t>VSB 53 </t>
  </si>
  <si>
    <t>2455787.9986 </t>
  </si>
  <si>
    <t> 14.08.2011 11:57 </t>
  </si>
  <si>
    <t> -0.0009 </t>
  </si>
  <si>
    <t>2455791.39029 </t>
  </si>
  <si>
    <t> 17.08.2011 21:22 </t>
  </si>
  <si>
    <t> -0.00019 </t>
  </si>
  <si>
    <t>2455809.38791 </t>
  </si>
  <si>
    <t> 04.09.2011 21:18 </t>
  </si>
  <si>
    <t> -0.00081 </t>
  </si>
  <si>
    <t>OEJV 0160 </t>
  </si>
  <si>
    <t>2455809.38911 </t>
  </si>
  <si>
    <t> 04.09.2011 21:20 </t>
  </si>
  <si>
    <t> 0.00039 </t>
  </si>
  <si>
    <t>2455831.29929 </t>
  </si>
  <si>
    <t> 26.09.2011 19:10 </t>
  </si>
  <si>
    <t> -0.00033 </t>
  </si>
  <si>
    <t>2455837.29934 </t>
  </si>
  <si>
    <t> 02.10.2011 19:11 </t>
  </si>
  <si>
    <t> 0.00031 </t>
  </si>
  <si>
    <t>2455837.29994 </t>
  </si>
  <si>
    <t> 0.00091 </t>
  </si>
  <si>
    <t>2456094.49253 </t>
  </si>
  <si>
    <t> 15.06.2012 23:49 </t>
  </si>
  <si>
    <t> 0.00127 </t>
  </si>
  <si>
    <t>IBVS 6114 </t>
  </si>
  <si>
    <t>2456100.49176 </t>
  </si>
  <si>
    <t> 21.06.2012 23:48 </t>
  </si>
  <si>
    <t> 0.00108 </t>
  </si>
  <si>
    <t>2456144.0522 </t>
  </si>
  <si>
    <t> 04.08.2012 13:15 </t>
  </si>
  <si>
    <t> 0.0006 </t>
  </si>
  <si>
    <t>Ic</t>
  </si>
  <si>
    <t>VSB 55 </t>
  </si>
  <si>
    <t>2456144.0530 </t>
  </si>
  <si>
    <t> 04.08.2012 13:16 </t>
  </si>
  <si>
    <t> 0.0014 </t>
  </si>
  <si>
    <t>2456148.48803 </t>
  </si>
  <si>
    <t> 08.08.2012 23:42 </t>
  </si>
  <si>
    <t> 0.00205 </t>
  </si>
  <si>
    <t>2456175.3554 </t>
  </si>
  <si>
    <t> 04.09.2012 20:31 </t>
  </si>
  <si>
    <t>2456205.35315 </t>
  </si>
  <si>
    <t> 04.10.2012 20:28 </t>
  </si>
  <si>
    <t> 0.00316 </t>
  </si>
  <si>
    <t>2456210.308 </t>
  </si>
  <si>
    <t> 09.10.2012 19:23 </t>
  </si>
  <si>
    <t> 0.002 </t>
  </si>
  <si>
    <t>2456232.21862 </t>
  </si>
  <si>
    <t> 31.10.2012 17:14 </t>
  </si>
  <si>
    <t> 0.00170 </t>
  </si>
  <si>
    <t>2456239.26196 </t>
  </si>
  <si>
    <t> 07.11.2012 18:17 </t>
  </si>
  <si>
    <t> 0.00225 </t>
  </si>
  <si>
    <t>2456256.21676 </t>
  </si>
  <si>
    <t> 24.11.2012 17:12 </t>
  </si>
  <si>
    <t> 0.00218 </t>
  </si>
  <si>
    <t>2456449.50223 </t>
  </si>
  <si>
    <t> 06.06.2013 00:03 </t>
  </si>
  <si>
    <t> 0.00221 </t>
  </si>
  <si>
    <t>2456454.45779 </t>
  </si>
  <si>
    <t> 10.06.2013 22:59 </t>
  </si>
  <si>
    <t> 0.00174 </t>
  </si>
  <si>
    <t>2456496.4466 </t>
  </si>
  <si>
    <t> 22.07.2013 22:43 </t>
  </si>
  <si>
    <t> -0.0053 </t>
  </si>
  <si>
    <t> M.Mašek </t>
  </si>
  <si>
    <t>2456510.53952 </t>
  </si>
  <si>
    <t> 06.08.2013 00:56 </t>
  </si>
  <si>
    <t> 0.00200 </t>
  </si>
  <si>
    <t>2456512.1039 </t>
  </si>
  <si>
    <t> 07.08.2013 14:29 </t>
  </si>
  <si>
    <t> 0.0013 </t>
  </si>
  <si>
    <t>VSB 56 </t>
  </si>
  <si>
    <t>2456512.1042 </t>
  </si>
  <si>
    <t> 07.08.2013 14:30 </t>
  </si>
  <si>
    <t> 0.0016 </t>
  </si>
  <si>
    <t>2456542.3633 </t>
  </si>
  <si>
    <t> 06.09.2013 20:43 </t>
  </si>
  <si>
    <t> 0.0028 </t>
  </si>
  <si>
    <t>2456572.35832 </t>
  </si>
  <si>
    <t> 06.10.2013 20:35 </t>
  </si>
  <si>
    <t> 0.00076 </t>
  </si>
  <si>
    <t>2456827.46691 </t>
  </si>
  <si>
    <t> 18.06.2014 23:12 </t>
  </si>
  <si>
    <t> 0.00386 </t>
  </si>
  <si>
    <t>2456863.46028 </t>
  </si>
  <si>
    <t> 24.07.2014 23:02 </t>
  </si>
  <si>
    <t>2456867.1143 </t>
  </si>
  <si>
    <t> 28.07.2014 14:44 </t>
  </si>
  <si>
    <t> 0.0030 </t>
  </si>
  <si>
    <t>VSB 59 </t>
  </si>
  <si>
    <t>2456934.4117 </t>
  </si>
  <si>
    <t> 03.10.2014 21:52 </t>
  </si>
  <si>
    <t> 0.0026 </t>
  </si>
  <si>
    <t>-I</t>
  </si>
  <si>
    <t> F.Agerer </t>
  </si>
  <si>
    <t>BAVM 239 </t>
  </si>
  <si>
    <t>2457214.5586 </t>
  </si>
  <si>
    <t> 11.07.2015 01:24 </t>
  </si>
  <si>
    <t>BAD?</t>
  </si>
  <si>
    <t>IBVS 6157</t>
  </si>
  <si>
    <t>VSB_061</t>
  </si>
  <si>
    <t>JAVSO..44..164</t>
  </si>
  <si>
    <t>JAVSO..48…87</t>
  </si>
  <si>
    <t>JAVSO..48..256</t>
  </si>
  <si>
    <t>VSB 069</t>
  </si>
  <si>
    <t>JAVSO, 48, 87</t>
  </si>
  <si>
    <t>JAVSO, 48, 256</t>
  </si>
  <si>
    <t>JBAV, 60</t>
  </si>
  <si>
    <t>VSB, 91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</si>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</sst>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172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2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Del - O-C Diagr.</a:t>
            </a:r>
          </a:p>
        </c:rich>
      </c:tx>
      <c:layout>
        <c:manualLayout>
          <c:xMode val="edge"/>
          <c:yMode val="edge"/>
          <c:x val="0.398374552774399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3648828718915"/>
          <c:y val="0.14769252958613219"/>
          <c:w val="0.8279143746749749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  <c:pt idx="0">
                  <c:v>4.1400000045541674E-3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B7A-B3A3-8B10370170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Active!$D$21:$D$968</c:f>
                <c:numCache>
                  <c:formatCode>General</c:formatCode>
                  <c:ptCount val="948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1.1000000000000001E-3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5.0000000000000001E-4</c:v>
                  </c:pt>
                  <c:pt idx="117">
                    <c:v>2.0000000000000001E-4</c:v>
                  </c:pt>
                </c:numCache>
              </c:numRef>
            </c:plus>
            <c:minus>
              <c:numRef>
                <c:f>Active!$D$21:$D$968</c:f>
                <c:numCache>
                  <c:formatCode>General</c:formatCode>
                  <c:ptCount val="948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1.1000000000000001E-3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5.0000000000000001E-4</c:v>
                  </c:pt>
                  <c:pt idx="1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">
                  <c:v>-9.3699999924865551E-3</c:v>
                </c:pt>
                <c:pt idx="2">
                  <c:v>1.5850000054342672E-3</c:v>
                </c:pt>
                <c:pt idx="3">
                  <c:v>3.3000000257743523E-4</c:v>
                </c:pt>
                <c:pt idx="92">
                  <c:v>-2.426666695100721E-3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B7A-B3A3-8B10370170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4">
                  <c:v>5.5000000429572538E-4</c:v>
                </c:pt>
                <c:pt idx="5">
                  <c:v>5.850000015925616E-4</c:v>
                </c:pt>
                <c:pt idx="6">
                  <c:v>2.3499999952036887E-4</c:v>
                </c:pt>
                <c:pt idx="7">
                  <c:v>-2.4999993911478668E-5</c:v>
                </c:pt>
                <c:pt idx="8">
                  <c:v>9.0000001364387572E-5</c:v>
                </c:pt>
                <c:pt idx="9">
                  <c:v>1.0000003385357559E-5</c:v>
                </c:pt>
                <c:pt idx="10">
                  <c:v>-2.2499999613501132E-4</c:v>
                </c:pt>
                <c:pt idx="11">
                  <c:v>3.5999999818159267E-4</c:v>
                </c:pt>
                <c:pt idx="12">
                  <c:v>-2.699999968172051E-4</c:v>
                </c:pt>
                <c:pt idx="13">
                  <c:v>-1.1249999952269718E-3</c:v>
                </c:pt>
                <c:pt idx="14">
                  <c:v>1.2000000424450263E-4</c:v>
                </c:pt>
                <c:pt idx="15">
                  <c:v>-6.6999999398831278E-4</c:v>
                </c:pt>
                <c:pt idx="16">
                  <c:v>-1.0350000011385418E-3</c:v>
                </c:pt>
                <c:pt idx="17">
                  <c:v>-1.7799999986891635E-3</c:v>
                </c:pt>
                <c:pt idx="18">
                  <c:v>-6.3499999669147655E-4</c:v>
                </c:pt>
                <c:pt idx="65">
                  <c:v>7.9815000004600734E-2</c:v>
                </c:pt>
                <c:pt idx="71">
                  <c:v>1.1050000030081719E-3</c:v>
                </c:pt>
                <c:pt idx="89">
                  <c:v>-1.5449999991687946E-3</c:v>
                </c:pt>
                <c:pt idx="90">
                  <c:v>-2.17500000144355E-3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A-4B7A-B3A3-8B10370170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9">
                  <c:v>6.4000000566011295E-4</c:v>
                </c:pt>
                <c:pt idx="20">
                  <c:v>1.2300000016693957E-3</c:v>
                </c:pt>
                <c:pt idx="21">
                  <c:v>2.4350000094273128E-3</c:v>
                </c:pt>
                <c:pt idx="22">
                  <c:v>2.6350000043748878E-3</c:v>
                </c:pt>
                <c:pt idx="23">
                  <c:v>1.5600000042468309E-3</c:v>
                </c:pt>
                <c:pt idx="24">
                  <c:v>1.5600000042468309E-3</c:v>
                </c:pt>
                <c:pt idx="25">
                  <c:v>1.2600000045495108E-3</c:v>
                </c:pt>
                <c:pt idx="26">
                  <c:v>7.2500000533182174E-4</c:v>
                </c:pt>
                <c:pt idx="27">
                  <c:v>2.9250000006868504E-3</c:v>
                </c:pt>
                <c:pt idx="28">
                  <c:v>3.0250000054365955E-3</c:v>
                </c:pt>
                <c:pt idx="29">
                  <c:v>6.8499999906634912E-4</c:v>
                </c:pt>
                <c:pt idx="30">
                  <c:v>1.4850000006845221E-3</c:v>
                </c:pt>
                <c:pt idx="31">
                  <c:v>2.8850000016973354E-3</c:v>
                </c:pt>
                <c:pt idx="32">
                  <c:v>5.0000000192085281E-4</c:v>
                </c:pt>
                <c:pt idx="33">
                  <c:v>2.3650000075576827E-3</c:v>
                </c:pt>
                <c:pt idx="34">
                  <c:v>7.6999999873805791E-4</c:v>
                </c:pt>
                <c:pt idx="35">
                  <c:v>2.6849999994738027E-3</c:v>
                </c:pt>
                <c:pt idx="36">
                  <c:v>2.8900000033900142E-3</c:v>
                </c:pt>
                <c:pt idx="37">
                  <c:v>1.0750000074040145E-3</c:v>
                </c:pt>
                <c:pt idx="38">
                  <c:v>2.6000000798376277E-4</c:v>
                </c:pt>
                <c:pt idx="39">
                  <c:v>5.3500000649364665E-4</c:v>
                </c:pt>
                <c:pt idx="40">
                  <c:v>1.0800000018207356E-3</c:v>
                </c:pt>
                <c:pt idx="41">
                  <c:v>1.0800000018207356E-3</c:v>
                </c:pt>
                <c:pt idx="42">
                  <c:v>8.2000000111293048E-4</c:v>
                </c:pt>
                <c:pt idx="44">
                  <c:v>1.790000002074521E-3</c:v>
                </c:pt>
                <c:pt idx="45">
                  <c:v>1.1950000043725595E-3</c:v>
                </c:pt>
                <c:pt idx="46">
                  <c:v>1.3700000054086559E-3</c:v>
                </c:pt>
                <c:pt idx="47">
                  <c:v>5.8000000717584044E-4</c:v>
                </c:pt>
                <c:pt idx="48">
                  <c:v>6.900000007590279E-4</c:v>
                </c:pt>
                <c:pt idx="49">
                  <c:v>7.8000000212341547E-4</c:v>
                </c:pt>
                <c:pt idx="50">
                  <c:v>8.800000068731606E-4</c:v>
                </c:pt>
                <c:pt idx="51">
                  <c:v>-5.9999999939464033E-4</c:v>
                </c:pt>
                <c:pt idx="52">
                  <c:v>1.3550000076065771E-3</c:v>
                </c:pt>
                <c:pt idx="53">
                  <c:v>2.9000000358792022E-4</c:v>
                </c:pt>
                <c:pt idx="54">
                  <c:v>7.5000003562308848E-5</c:v>
                </c:pt>
                <c:pt idx="55">
                  <c:v>-5.9999991208314896E-5</c:v>
                </c:pt>
                <c:pt idx="56">
                  <c:v>2.5050000040209852E-3</c:v>
                </c:pt>
                <c:pt idx="57">
                  <c:v>-8.6999999621184543E-4</c:v>
                </c:pt>
                <c:pt idx="58">
                  <c:v>-1.6499999765073881E-4</c:v>
                </c:pt>
                <c:pt idx="59">
                  <c:v>-8.4999999671708792E-4</c:v>
                </c:pt>
                <c:pt idx="60">
                  <c:v>3.5000000207219273E-4</c:v>
                </c:pt>
                <c:pt idx="61">
                  <c:v>-4.4999999227002263E-4</c:v>
                </c:pt>
                <c:pt idx="62">
                  <c:v>1.6500000492669642E-4</c:v>
                </c:pt>
                <c:pt idx="63">
                  <c:v>7.6500000432133675E-4</c:v>
                </c:pt>
                <c:pt idx="64">
                  <c:v>1.8500000442145392E-4</c:v>
                </c:pt>
                <c:pt idx="66">
                  <c:v>-1.9999999494757503E-5</c:v>
                </c:pt>
                <c:pt idx="67">
                  <c:v>-6.9500000245170668E-4</c:v>
                </c:pt>
                <c:pt idx="68">
                  <c:v>1.049999991664663E-4</c:v>
                </c:pt>
                <c:pt idx="69">
                  <c:v>7.7000000601401553E-4</c:v>
                </c:pt>
                <c:pt idx="70">
                  <c:v>8.5000006947666407E-5</c:v>
                </c:pt>
                <c:pt idx="72">
                  <c:v>1.6800000084913336E-3</c:v>
                </c:pt>
                <c:pt idx="73">
                  <c:v>4.7500000073341653E-4</c:v>
                </c:pt>
                <c:pt idx="74">
                  <c:v>1.1500000255182385E-4</c:v>
                </c:pt>
                <c:pt idx="75">
                  <c:v>6.4000000566011295E-4</c:v>
                </c:pt>
                <c:pt idx="76">
                  <c:v>5.1500000699888915E-4</c:v>
                </c:pt>
                <c:pt idx="77">
                  <c:v>-1.5999999595806003E-4</c:v>
                </c:pt>
                <c:pt idx="78">
                  <c:v>-6.5499999618623406E-4</c:v>
                </c:pt>
                <c:pt idx="79">
                  <c:v>-1.5999999959603883E-3</c:v>
                </c:pt>
                <c:pt idx="80">
                  <c:v>-5.9999999939464033E-4</c:v>
                </c:pt>
                <c:pt idx="81">
                  <c:v>-1.2899999928777106E-3</c:v>
                </c:pt>
                <c:pt idx="82">
                  <c:v>-9.8999999318039045E-4</c:v>
                </c:pt>
                <c:pt idx="83">
                  <c:v>-9.8999999318039045E-4</c:v>
                </c:pt>
                <c:pt idx="84">
                  <c:v>9.0000001364387572E-5</c:v>
                </c:pt>
                <c:pt idx="85">
                  <c:v>-2.0650000005844049E-3</c:v>
                </c:pt>
                <c:pt idx="86">
                  <c:v>1.1500000255182385E-4</c:v>
                </c:pt>
                <c:pt idx="87">
                  <c:v>-3.1249999956344254E-3</c:v>
                </c:pt>
                <c:pt idx="88">
                  <c:v>-9.3499999638879672E-4</c:v>
                </c:pt>
                <c:pt idx="91">
                  <c:v>-2.3299999957089312E-3</c:v>
                </c:pt>
                <c:pt idx="93">
                  <c:v>-3.174999998009298E-3</c:v>
                </c:pt>
                <c:pt idx="94">
                  <c:v>-3.9149999938672408E-3</c:v>
                </c:pt>
                <c:pt idx="95">
                  <c:v>-3.1649999946239404E-3</c:v>
                </c:pt>
                <c:pt idx="96">
                  <c:v>-5.0799999953596853E-3</c:v>
                </c:pt>
                <c:pt idx="97">
                  <c:v>-4.4950000010430813E-3</c:v>
                </c:pt>
                <c:pt idx="98">
                  <c:v>-7.9199999963748269E-3</c:v>
                </c:pt>
                <c:pt idx="99">
                  <c:v>-8.0649999945308082E-3</c:v>
                </c:pt>
                <c:pt idx="100">
                  <c:v>-7.3649999976623803E-3</c:v>
                </c:pt>
                <c:pt idx="101">
                  <c:v>-6.4649999985704198E-3</c:v>
                </c:pt>
                <c:pt idx="102">
                  <c:v>-1.0074999998323619E-2</c:v>
                </c:pt>
                <c:pt idx="103">
                  <c:v>-8.4749999950872734E-3</c:v>
                </c:pt>
                <c:pt idx="104">
                  <c:v>-8.0400000006193295E-3</c:v>
                </c:pt>
                <c:pt idx="105">
                  <c:v>-6.0400000002118759E-3</c:v>
                </c:pt>
                <c:pt idx="106">
                  <c:v>-7.9100000002654269E-3</c:v>
                </c:pt>
                <c:pt idx="107">
                  <c:v>-7.4099999983445741E-3</c:v>
                </c:pt>
                <c:pt idx="108">
                  <c:v>-7.3100000008707866E-3</c:v>
                </c:pt>
                <c:pt idx="109">
                  <c:v>-4.4950000010430813E-3</c:v>
                </c:pt>
                <c:pt idx="110">
                  <c:v>-7.9199999963748269E-3</c:v>
                </c:pt>
                <c:pt idx="111">
                  <c:v>-7.6899999985471368E-3</c:v>
                </c:pt>
                <c:pt idx="112">
                  <c:v>-9.2899998853681609E-3</c:v>
                </c:pt>
                <c:pt idx="113">
                  <c:v>-7.2900000232039019E-3</c:v>
                </c:pt>
                <c:pt idx="114">
                  <c:v>-6.2899998592911288E-3</c:v>
                </c:pt>
                <c:pt idx="115">
                  <c:v>-8.7449998536612839E-3</c:v>
                </c:pt>
                <c:pt idx="116">
                  <c:v>-8.3899999954155646E-3</c:v>
                </c:pt>
                <c:pt idx="117">
                  <c:v>-9.5499999952153303E-3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A-4B7A-B3A3-8B10370170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A-4B7A-B3A3-8B10370170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A-4B7A-B3A3-8B10370170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A-4B7A-B3A3-8B10370170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2.1254399568143123E-2</c:v>
                </c:pt>
                <c:pt idx="1">
                  <c:v>1.7317155057899922E-2</c:v>
                </c:pt>
                <c:pt idx="2">
                  <c:v>1.4681227238069956E-2</c:v>
                </c:pt>
                <c:pt idx="3">
                  <c:v>1.4667767784004714E-2</c:v>
                </c:pt>
                <c:pt idx="4">
                  <c:v>1.466493421472782E-2</c:v>
                </c:pt>
                <c:pt idx="5">
                  <c:v>1.4651474760662577E-2</c:v>
                </c:pt>
                <c:pt idx="6">
                  <c:v>1.4215105092021013E-2</c:v>
                </c:pt>
                <c:pt idx="7">
                  <c:v>1.4209437953467227E-2</c:v>
                </c:pt>
                <c:pt idx="8">
                  <c:v>1.4198812068678877E-2</c:v>
                </c:pt>
                <c:pt idx="9">
                  <c:v>1.4193144930125089E-2</c:v>
                </c:pt>
                <c:pt idx="10">
                  <c:v>1.4182519045336741E-2</c:v>
                </c:pt>
                <c:pt idx="11">
                  <c:v>1.4166226021994605E-2</c:v>
                </c:pt>
                <c:pt idx="12">
                  <c:v>1.4163392452717711E-2</c:v>
                </c:pt>
                <c:pt idx="13">
                  <c:v>1.2458292140347185E-2</c:v>
                </c:pt>
                <c:pt idx="14">
                  <c:v>1.2444832686281942E-2</c:v>
                </c:pt>
                <c:pt idx="15">
                  <c:v>1.234424097695223E-2</c:v>
                </c:pt>
                <c:pt idx="16">
                  <c:v>1.223302338283417E-2</c:v>
                </c:pt>
                <c:pt idx="17">
                  <c:v>1.139641205383143E-2</c:v>
                </c:pt>
                <c:pt idx="18">
                  <c:v>1.1382952599766188E-2</c:v>
                </c:pt>
                <c:pt idx="19">
                  <c:v>6.4490000963757796E-3</c:v>
                </c:pt>
                <c:pt idx="20">
                  <c:v>5.444499787717114E-3</c:v>
                </c:pt>
                <c:pt idx="21">
                  <c:v>4.4591260716774789E-3</c:v>
                </c:pt>
                <c:pt idx="22">
                  <c:v>4.4591260716774789E-3</c:v>
                </c:pt>
                <c:pt idx="23">
                  <c:v>4.4485001868891302E-3</c:v>
                </c:pt>
                <c:pt idx="24">
                  <c:v>4.4485001868891302E-3</c:v>
                </c:pt>
                <c:pt idx="25">
                  <c:v>4.4343323405046636E-3</c:v>
                </c:pt>
                <c:pt idx="26">
                  <c:v>3.5424664106025062E-3</c:v>
                </c:pt>
                <c:pt idx="27">
                  <c:v>3.5424664106025062E-3</c:v>
                </c:pt>
                <c:pt idx="28">
                  <c:v>3.5424664106025062E-3</c:v>
                </c:pt>
                <c:pt idx="29">
                  <c:v>3.5396328413256125E-3</c:v>
                </c:pt>
                <c:pt idx="30">
                  <c:v>3.5396328413256125E-3</c:v>
                </c:pt>
                <c:pt idx="31">
                  <c:v>3.5396328413256125E-3</c:v>
                </c:pt>
                <c:pt idx="32">
                  <c:v>3.5233398179834764E-3</c:v>
                </c:pt>
                <c:pt idx="33">
                  <c:v>3.4801278865108538E-3</c:v>
                </c:pt>
                <c:pt idx="34">
                  <c:v>3.4624180785302709E-3</c:v>
                </c:pt>
                <c:pt idx="35">
                  <c:v>3.4602929015726015E-3</c:v>
                </c:pt>
                <c:pt idx="36">
                  <c:v>3.4241648932922114E-3</c:v>
                </c:pt>
                <c:pt idx="37">
                  <c:v>3.37670260790425E-3</c:v>
                </c:pt>
                <c:pt idx="38">
                  <c:v>3.2980710604704616E-3</c:v>
                </c:pt>
                <c:pt idx="39">
                  <c:v>3.2194395130366732E-3</c:v>
                </c:pt>
                <c:pt idx="40">
                  <c:v>3.2088136282483228E-3</c:v>
                </c:pt>
                <c:pt idx="41">
                  <c:v>3.2088136282483228E-3</c:v>
                </c:pt>
                <c:pt idx="42">
                  <c:v>3.1790611508409443E-3</c:v>
                </c:pt>
                <c:pt idx="43">
                  <c:v>3.1301820808145361E-3</c:v>
                </c:pt>
                <c:pt idx="44">
                  <c:v>2.637849418954329E-3</c:v>
                </c:pt>
                <c:pt idx="45">
                  <c:v>2.5889703489279207E-3</c:v>
                </c:pt>
                <c:pt idx="46">
                  <c:v>2.5755108948626766E-3</c:v>
                </c:pt>
                <c:pt idx="47">
                  <c:v>2.5457584174552982E-3</c:v>
                </c:pt>
                <c:pt idx="48">
                  <c:v>2.5457584174552982E-3</c:v>
                </c:pt>
                <c:pt idx="49">
                  <c:v>2.5457584174552982E-3</c:v>
                </c:pt>
                <c:pt idx="50">
                  <c:v>2.5457584174552982E-3</c:v>
                </c:pt>
                <c:pt idx="51">
                  <c:v>2.5429248481784045E-3</c:v>
                </c:pt>
                <c:pt idx="52">
                  <c:v>2.3665351606917979E-3</c:v>
                </c:pt>
                <c:pt idx="53">
                  <c:v>1.5950959250576047E-3</c:v>
                </c:pt>
                <c:pt idx="54">
                  <c:v>1.5107972390700306E-3</c:v>
                </c:pt>
                <c:pt idx="55">
                  <c:v>1.4945042157278945E-3</c:v>
                </c:pt>
                <c:pt idx="56">
                  <c:v>1.473960838470418E-3</c:v>
                </c:pt>
                <c:pt idx="57">
                  <c:v>1.4633349536820675E-3</c:v>
                </c:pt>
                <c:pt idx="58">
                  <c:v>1.4541258535321656E-3</c:v>
                </c:pt>
                <c:pt idx="59">
                  <c:v>1.4052467835057557E-3</c:v>
                </c:pt>
                <c:pt idx="60">
                  <c:v>1.4052467835057557E-3</c:v>
                </c:pt>
                <c:pt idx="61">
                  <c:v>1.345741828690997E-3</c:v>
                </c:pt>
                <c:pt idx="62">
                  <c:v>1.329448805348861E-3</c:v>
                </c:pt>
                <c:pt idx="63">
                  <c:v>1.329448805348861E-3</c:v>
                </c:pt>
                <c:pt idx="64">
                  <c:v>6.3097397859467053E-4</c:v>
                </c:pt>
                <c:pt idx="65">
                  <c:v>3.1301820808145361E-3</c:v>
                </c:pt>
                <c:pt idx="66">
                  <c:v>6.1468095525253272E-4</c:v>
                </c:pt>
                <c:pt idx="67">
                  <c:v>4.9637943794223968E-4</c:v>
                </c:pt>
                <c:pt idx="68">
                  <c:v>4.9637943794223968E-4</c:v>
                </c:pt>
                <c:pt idx="69">
                  <c:v>4.843367685154424E-4</c:v>
                </c:pt>
                <c:pt idx="70">
                  <c:v>4.1420592891233503E-4</c:v>
                </c:pt>
                <c:pt idx="71">
                  <c:v>4.1137235963544135E-4</c:v>
                </c:pt>
                <c:pt idx="72">
                  <c:v>3.2990724292475924E-4</c:v>
                </c:pt>
                <c:pt idx="73">
                  <c:v>3.1644778885951685E-4</c:v>
                </c:pt>
                <c:pt idx="74">
                  <c:v>2.5694283404475819E-4</c:v>
                </c:pt>
                <c:pt idx="75">
                  <c:v>2.3781624142572844E-4</c:v>
                </c:pt>
                <c:pt idx="76">
                  <c:v>1.9177074067621216E-4</c:v>
                </c:pt>
                <c:pt idx="77">
                  <c:v>-3.3314796786826535E-4</c:v>
                </c:pt>
                <c:pt idx="78">
                  <c:v>-3.4660742193350948E-4</c:v>
                </c:pt>
                <c:pt idx="79">
                  <c:v>-4.6065858532846372E-4</c:v>
                </c:pt>
                <c:pt idx="80">
                  <c:v>-4.989117705665215E-4</c:v>
                </c:pt>
                <c:pt idx="81">
                  <c:v>-5.0316212448186202E-4</c:v>
                </c:pt>
                <c:pt idx="82">
                  <c:v>-5.0316212448186202E-4</c:v>
                </c:pt>
                <c:pt idx="83">
                  <c:v>-5.0316212448186202E-4</c:v>
                </c:pt>
                <c:pt idx="84">
                  <c:v>-5.8533563351176668E-4</c:v>
                </c:pt>
                <c:pt idx="85">
                  <c:v>-6.6680075022244878E-4</c:v>
                </c:pt>
                <c:pt idx="86">
                  <c:v>-1.3596084384228536E-3</c:v>
                </c:pt>
                <c:pt idx="87">
                  <c:v>-1.4573665784756717E-3</c:v>
                </c:pt>
                <c:pt idx="88">
                  <c:v>-1.4672840709447979E-3</c:v>
                </c:pt>
                <c:pt idx="89">
                  <c:v>-1.6500492893044144E-3</c:v>
                </c:pt>
                <c:pt idx="90">
                  <c:v>-2.4108626401502554E-3</c:v>
                </c:pt>
                <c:pt idx="91">
                  <c:v>-2.4809934797533663E-3</c:v>
                </c:pt>
                <c:pt idx="92">
                  <c:v>-2.4909109722224924E-3</c:v>
                </c:pt>
                <c:pt idx="93">
                  <c:v>-3.3884440406784372E-3</c:v>
                </c:pt>
                <c:pt idx="94">
                  <c:v>-3.4536161340469815E-3</c:v>
                </c:pt>
                <c:pt idx="95">
                  <c:v>-3.4181965180858156E-3</c:v>
                </c:pt>
                <c:pt idx="96">
                  <c:v>-4.4149045112330219E-3</c:v>
                </c:pt>
                <c:pt idx="97">
                  <c:v>-6.5167045223686083E-3</c:v>
                </c:pt>
                <c:pt idx="98">
                  <c:v>-7.3561494206482378E-3</c:v>
                </c:pt>
                <c:pt idx="99">
                  <c:v>-7.2576828882761971E-3</c:v>
                </c:pt>
                <c:pt idx="100">
                  <c:v>-7.2576828882761971E-3</c:v>
                </c:pt>
                <c:pt idx="101">
                  <c:v>-7.2576828882761971E-3</c:v>
                </c:pt>
                <c:pt idx="102">
                  <c:v>-7.2846017964066853E-3</c:v>
                </c:pt>
                <c:pt idx="103">
                  <c:v>-7.2846017964066853E-3</c:v>
                </c:pt>
                <c:pt idx="104">
                  <c:v>-7.3958193905247459E-3</c:v>
                </c:pt>
                <c:pt idx="105">
                  <c:v>-7.3958193905247459E-3</c:v>
                </c:pt>
                <c:pt idx="106">
                  <c:v>-7.4850768227468813E-3</c:v>
                </c:pt>
                <c:pt idx="107">
                  <c:v>-7.4850768227468813E-3</c:v>
                </c:pt>
                <c:pt idx="108">
                  <c:v>-7.4850768227468813E-3</c:v>
                </c:pt>
                <c:pt idx="109">
                  <c:v>-6.5167045223686083E-3</c:v>
                </c:pt>
                <c:pt idx="110">
                  <c:v>-7.3561494206482378E-3</c:v>
                </c:pt>
                <c:pt idx="111">
                  <c:v>-7.4454068528703767E-3</c:v>
                </c:pt>
                <c:pt idx="112">
                  <c:v>-8.2813097895538916E-3</c:v>
                </c:pt>
                <c:pt idx="113">
                  <c:v>-8.2813097895538916E-3</c:v>
                </c:pt>
                <c:pt idx="114">
                  <c:v>-8.2813097895538916E-3</c:v>
                </c:pt>
                <c:pt idx="115">
                  <c:v>-8.4222798610793306E-3</c:v>
                </c:pt>
                <c:pt idx="116">
                  <c:v>-8.4938274853208866E-3</c:v>
                </c:pt>
                <c:pt idx="117">
                  <c:v>-9.3495654069426538E-3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A-4B7A-B3A3-8B10370170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Active!$F$21:$F$278</c:f>
              <c:numCache>
                <c:formatCode>General</c:formatCode>
                <c:ptCount val="25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Active!$U$21:$U$278</c:f>
              <c:numCache>
                <c:formatCode>General</c:formatCode>
                <c:ptCount val="258"/>
                <c:pt idx="43" formatCode="0.00000">
                  <c:v>7.9815000004600734E-2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A-4B7A-B3A3-8B103701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2744"/>
        <c:axId val="1"/>
      </c:scatterChart>
      <c:valAx>
        <c:axId val="86706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559958460477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28754738990958"/>
          <c:y val="0.92000129214617399"/>
          <c:w val="0.651762371167018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Del - O-C Diagr.</a:t>
            </a:r>
          </a:p>
        </c:rich>
      </c:tx>
      <c:layout>
        <c:manualLayout>
          <c:xMode val="edge"/>
          <c:yMode val="edge"/>
          <c:x val="0.399188376148515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4723926380368099"/>
          <c:w val="0.8362657758225958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  <c:pt idx="0">
                  <c:v>4.1400000045541674E-3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A-4840-939E-7E8F8F0318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Active!$D$21:$D$968</c:f>
                <c:numCache>
                  <c:formatCode>General</c:formatCode>
                  <c:ptCount val="948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1.1000000000000001E-3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5.0000000000000001E-4</c:v>
                  </c:pt>
                  <c:pt idx="117">
                    <c:v>2.0000000000000001E-4</c:v>
                  </c:pt>
                </c:numCache>
              </c:numRef>
            </c:plus>
            <c:minus>
              <c:numRef>
                <c:f>Active!$D$21:$D$968</c:f>
                <c:numCache>
                  <c:formatCode>General</c:formatCode>
                  <c:ptCount val="948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1.1000000000000001E-3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5.0000000000000001E-4</c:v>
                  </c:pt>
                  <c:pt idx="1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">
                  <c:v>-9.3699999924865551E-3</c:v>
                </c:pt>
                <c:pt idx="2">
                  <c:v>1.5850000054342672E-3</c:v>
                </c:pt>
                <c:pt idx="3">
                  <c:v>3.3000000257743523E-4</c:v>
                </c:pt>
                <c:pt idx="92">
                  <c:v>-2.426666695100721E-3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A-4840-939E-7E8F8F0318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4">
                  <c:v>5.5000000429572538E-4</c:v>
                </c:pt>
                <c:pt idx="5">
                  <c:v>5.850000015925616E-4</c:v>
                </c:pt>
                <c:pt idx="6">
                  <c:v>2.3499999952036887E-4</c:v>
                </c:pt>
                <c:pt idx="7">
                  <c:v>-2.4999993911478668E-5</c:v>
                </c:pt>
                <c:pt idx="8">
                  <c:v>9.0000001364387572E-5</c:v>
                </c:pt>
                <c:pt idx="9">
                  <c:v>1.0000003385357559E-5</c:v>
                </c:pt>
                <c:pt idx="10">
                  <c:v>-2.2499999613501132E-4</c:v>
                </c:pt>
                <c:pt idx="11">
                  <c:v>3.5999999818159267E-4</c:v>
                </c:pt>
                <c:pt idx="12">
                  <c:v>-2.699999968172051E-4</c:v>
                </c:pt>
                <c:pt idx="13">
                  <c:v>-1.1249999952269718E-3</c:v>
                </c:pt>
                <c:pt idx="14">
                  <c:v>1.2000000424450263E-4</c:v>
                </c:pt>
                <c:pt idx="15">
                  <c:v>-6.6999999398831278E-4</c:v>
                </c:pt>
                <c:pt idx="16">
                  <c:v>-1.0350000011385418E-3</c:v>
                </c:pt>
                <c:pt idx="17">
                  <c:v>-1.7799999986891635E-3</c:v>
                </c:pt>
                <c:pt idx="18">
                  <c:v>-6.3499999669147655E-4</c:v>
                </c:pt>
                <c:pt idx="65">
                  <c:v>7.9815000004600734E-2</c:v>
                </c:pt>
                <c:pt idx="71">
                  <c:v>1.1050000030081719E-3</c:v>
                </c:pt>
                <c:pt idx="89">
                  <c:v>-1.5449999991687946E-3</c:v>
                </c:pt>
                <c:pt idx="90">
                  <c:v>-2.17500000144355E-3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A-4840-939E-7E8F8F0318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9">
                  <c:v>6.4000000566011295E-4</c:v>
                </c:pt>
                <c:pt idx="20">
                  <c:v>1.2300000016693957E-3</c:v>
                </c:pt>
                <c:pt idx="21">
                  <c:v>2.4350000094273128E-3</c:v>
                </c:pt>
                <c:pt idx="22">
                  <c:v>2.6350000043748878E-3</c:v>
                </c:pt>
                <c:pt idx="23">
                  <c:v>1.5600000042468309E-3</c:v>
                </c:pt>
                <c:pt idx="24">
                  <c:v>1.5600000042468309E-3</c:v>
                </c:pt>
                <c:pt idx="25">
                  <c:v>1.2600000045495108E-3</c:v>
                </c:pt>
                <c:pt idx="26">
                  <c:v>7.2500000533182174E-4</c:v>
                </c:pt>
                <c:pt idx="27">
                  <c:v>2.9250000006868504E-3</c:v>
                </c:pt>
                <c:pt idx="28">
                  <c:v>3.0250000054365955E-3</c:v>
                </c:pt>
                <c:pt idx="29">
                  <c:v>6.8499999906634912E-4</c:v>
                </c:pt>
                <c:pt idx="30">
                  <c:v>1.4850000006845221E-3</c:v>
                </c:pt>
                <c:pt idx="31">
                  <c:v>2.8850000016973354E-3</c:v>
                </c:pt>
                <c:pt idx="32">
                  <c:v>5.0000000192085281E-4</c:v>
                </c:pt>
                <c:pt idx="33">
                  <c:v>2.3650000075576827E-3</c:v>
                </c:pt>
                <c:pt idx="34">
                  <c:v>7.6999999873805791E-4</c:v>
                </c:pt>
                <c:pt idx="35">
                  <c:v>2.6849999994738027E-3</c:v>
                </c:pt>
                <c:pt idx="36">
                  <c:v>2.8900000033900142E-3</c:v>
                </c:pt>
                <c:pt idx="37">
                  <c:v>1.0750000074040145E-3</c:v>
                </c:pt>
                <c:pt idx="38">
                  <c:v>2.6000000798376277E-4</c:v>
                </c:pt>
                <c:pt idx="39">
                  <c:v>5.3500000649364665E-4</c:v>
                </c:pt>
                <c:pt idx="40">
                  <c:v>1.0800000018207356E-3</c:v>
                </c:pt>
                <c:pt idx="41">
                  <c:v>1.0800000018207356E-3</c:v>
                </c:pt>
                <c:pt idx="42">
                  <c:v>8.2000000111293048E-4</c:v>
                </c:pt>
                <c:pt idx="44">
                  <c:v>1.790000002074521E-3</c:v>
                </c:pt>
                <c:pt idx="45">
                  <c:v>1.1950000043725595E-3</c:v>
                </c:pt>
                <c:pt idx="46">
                  <c:v>1.3700000054086559E-3</c:v>
                </c:pt>
                <c:pt idx="47">
                  <c:v>5.8000000717584044E-4</c:v>
                </c:pt>
                <c:pt idx="48">
                  <c:v>6.900000007590279E-4</c:v>
                </c:pt>
                <c:pt idx="49">
                  <c:v>7.8000000212341547E-4</c:v>
                </c:pt>
                <c:pt idx="50">
                  <c:v>8.800000068731606E-4</c:v>
                </c:pt>
                <c:pt idx="51">
                  <c:v>-5.9999999939464033E-4</c:v>
                </c:pt>
                <c:pt idx="52">
                  <c:v>1.3550000076065771E-3</c:v>
                </c:pt>
                <c:pt idx="53">
                  <c:v>2.9000000358792022E-4</c:v>
                </c:pt>
                <c:pt idx="54">
                  <c:v>7.5000003562308848E-5</c:v>
                </c:pt>
                <c:pt idx="55">
                  <c:v>-5.9999991208314896E-5</c:v>
                </c:pt>
                <c:pt idx="56">
                  <c:v>2.5050000040209852E-3</c:v>
                </c:pt>
                <c:pt idx="57">
                  <c:v>-8.6999999621184543E-4</c:v>
                </c:pt>
                <c:pt idx="58">
                  <c:v>-1.6499999765073881E-4</c:v>
                </c:pt>
                <c:pt idx="59">
                  <c:v>-8.4999999671708792E-4</c:v>
                </c:pt>
                <c:pt idx="60">
                  <c:v>3.5000000207219273E-4</c:v>
                </c:pt>
                <c:pt idx="61">
                  <c:v>-4.4999999227002263E-4</c:v>
                </c:pt>
                <c:pt idx="62">
                  <c:v>1.6500000492669642E-4</c:v>
                </c:pt>
                <c:pt idx="63">
                  <c:v>7.6500000432133675E-4</c:v>
                </c:pt>
                <c:pt idx="64">
                  <c:v>1.8500000442145392E-4</c:v>
                </c:pt>
                <c:pt idx="66">
                  <c:v>-1.9999999494757503E-5</c:v>
                </c:pt>
                <c:pt idx="67">
                  <c:v>-6.9500000245170668E-4</c:v>
                </c:pt>
                <c:pt idx="68">
                  <c:v>1.049999991664663E-4</c:v>
                </c:pt>
                <c:pt idx="69">
                  <c:v>7.7000000601401553E-4</c:v>
                </c:pt>
                <c:pt idx="70">
                  <c:v>8.5000006947666407E-5</c:v>
                </c:pt>
                <c:pt idx="72">
                  <c:v>1.6800000084913336E-3</c:v>
                </c:pt>
                <c:pt idx="73">
                  <c:v>4.7500000073341653E-4</c:v>
                </c:pt>
                <c:pt idx="74">
                  <c:v>1.1500000255182385E-4</c:v>
                </c:pt>
                <c:pt idx="75">
                  <c:v>6.4000000566011295E-4</c:v>
                </c:pt>
                <c:pt idx="76">
                  <c:v>5.1500000699888915E-4</c:v>
                </c:pt>
                <c:pt idx="77">
                  <c:v>-1.5999999595806003E-4</c:v>
                </c:pt>
                <c:pt idx="78">
                  <c:v>-6.5499999618623406E-4</c:v>
                </c:pt>
                <c:pt idx="79">
                  <c:v>-1.5999999959603883E-3</c:v>
                </c:pt>
                <c:pt idx="80">
                  <c:v>-5.9999999939464033E-4</c:v>
                </c:pt>
                <c:pt idx="81">
                  <c:v>-1.2899999928777106E-3</c:v>
                </c:pt>
                <c:pt idx="82">
                  <c:v>-9.8999999318039045E-4</c:v>
                </c:pt>
                <c:pt idx="83">
                  <c:v>-9.8999999318039045E-4</c:v>
                </c:pt>
                <c:pt idx="84">
                  <c:v>9.0000001364387572E-5</c:v>
                </c:pt>
                <c:pt idx="85">
                  <c:v>-2.0650000005844049E-3</c:v>
                </c:pt>
                <c:pt idx="86">
                  <c:v>1.1500000255182385E-4</c:v>
                </c:pt>
                <c:pt idx="87">
                  <c:v>-3.1249999956344254E-3</c:v>
                </c:pt>
                <c:pt idx="88">
                  <c:v>-9.3499999638879672E-4</c:v>
                </c:pt>
                <c:pt idx="91">
                  <c:v>-2.3299999957089312E-3</c:v>
                </c:pt>
                <c:pt idx="93">
                  <c:v>-3.174999998009298E-3</c:v>
                </c:pt>
                <c:pt idx="94">
                  <c:v>-3.9149999938672408E-3</c:v>
                </c:pt>
                <c:pt idx="95">
                  <c:v>-3.1649999946239404E-3</c:v>
                </c:pt>
                <c:pt idx="96">
                  <c:v>-5.0799999953596853E-3</c:v>
                </c:pt>
                <c:pt idx="97">
                  <c:v>-4.4950000010430813E-3</c:v>
                </c:pt>
                <c:pt idx="98">
                  <c:v>-7.9199999963748269E-3</c:v>
                </c:pt>
                <c:pt idx="99">
                  <c:v>-8.0649999945308082E-3</c:v>
                </c:pt>
                <c:pt idx="100">
                  <c:v>-7.3649999976623803E-3</c:v>
                </c:pt>
                <c:pt idx="101">
                  <c:v>-6.4649999985704198E-3</c:v>
                </c:pt>
                <c:pt idx="102">
                  <c:v>-1.0074999998323619E-2</c:v>
                </c:pt>
                <c:pt idx="103">
                  <c:v>-8.4749999950872734E-3</c:v>
                </c:pt>
                <c:pt idx="104">
                  <c:v>-8.0400000006193295E-3</c:v>
                </c:pt>
                <c:pt idx="105">
                  <c:v>-6.0400000002118759E-3</c:v>
                </c:pt>
                <c:pt idx="106">
                  <c:v>-7.9100000002654269E-3</c:v>
                </c:pt>
                <c:pt idx="107">
                  <c:v>-7.4099999983445741E-3</c:v>
                </c:pt>
                <c:pt idx="108">
                  <c:v>-7.3100000008707866E-3</c:v>
                </c:pt>
                <c:pt idx="109">
                  <c:v>-4.4950000010430813E-3</c:v>
                </c:pt>
                <c:pt idx="110">
                  <c:v>-7.9199999963748269E-3</c:v>
                </c:pt>
                <c:pt idx="111">
                  <c:v>-7.6899999985471368E-3</c:v>
                </c:pt>
                <c:pt idx="112">
                  <c:v>-9.2899998853681609E-3</c:v>
                </c:pt>
                <c:pt idx="113">
                  <c:v>-7.2900000232039019E-3</c:v>
                </c:pt>
                <c:pt idx="114">
                  <c:v>-6.2899998592911288E-3</c:v>
                </c:pt>
                <c:pt idx="115">
                  <c:v>-8.7449998536612839E-3</c:v>
                </c:pt>
                <c:pt idx="116">
                  <c:v>-8.3899999954155646E-3</c:v>
                </c:pt>
                <c:pt idx="117">
                  <c:v>-9.5499999952153303E-3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A-4840-939E-7E8F8F0318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A-4840-939E-7E8F8F0318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A-4840-939E-7E8F8F0318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A-4840-939E-7E8F8F0318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2.1254399568143123E-2</c:v>
                </c:pt>
                <c:pt idx="1">
                  <c:v>1.7317155057899922E-2</c:v>
                </c:pt>
                <c:pt idx="2">
                  <c:v>1.4681227238069956E-2</c:v>
                </c:pt>
                <c:pt idx="3">
                  <c:v>1.4667767784004714E-2</c:v>
                </c:pt>
                <c:pt idx="4">
                  <c:v>1.466493421472782E-2</c:v>
                </c:pt>
                <c:pt idx="5">
                  <c:v>1.4651474760662577E-2</c:v>
                </c:pt>
                <c:pt idx="6">
                  <c:v>1.4215105092021013E-2</c:v>
                </c:pt>
                <c:pt idx="7">
                  <c:v>1.4209437953467227E-2</c:v>
                </c:pt>
                <c:pt idx="8">
                  <c:v>1.4198812068678877E-2</c:v>
                </c:pt>
                <c:pt idx="9">
                  <c:v>1.4193144930125089E-2</c:v>
                </c:pt>
                <c:pt idx="10">
                  <c:v>1.4182519045336741E-2</c:v>
                </c:pt>
                <c:pt idx="11">
                  <c:v>1.4166226021994605E-2</c:v>
                </c:pt>
                <c:pt idx="12">
                  <c:v>1.4163392452717711E-2</c:v>
                </c:pt>
                <c:pt idx="13">
                  <c:v>1.2458292140347185E-2</c:v>
                </c:pt>
                <c:pt idx="14">
                  <c:v>1.2444832686281942E-2</c:v>
                </c:pt>
                <c:pt idx="15">
                  <c:v>1.234424097695223E-2</c:v>
                </c:pt>
                <c:pt idx="16">
                  <c:v>1.223302338283417E-2</c:v>
                </c:pt>
                <c:pt idx="17">
                  <c:v>1.139641205383143E-2</c:v>
                </c:pt>
                <c:pt idx="18">
                  <c:v>1.1382952599766188E-2</c:v>
                </c:pt>
                <c:pt idx="19">
                  <c:v>6.4490000963757796E-3</c:v>
                </c:pt>
                <c:pt idx="20">
                  <c:v>5.444499787717114E-3</c:v>
                </c:pt>
                <c:pt idx="21">
                  <c:v>4.4591260716774789E-3</c:v>
                </c:pt>
                <c:pt idx="22">
                  <c:v>4.4591260716774789E-3</c:v>
                </c:pt>
                <c:pt idx="23">
                  <c:v>4.4485001868891302E-3</c:v>
                </c:pt>
                <c:pt idx="24">
                  <c:v>4.4485001868891302E-3</c:v>
                </c:pt>
                <c:pt idx="25">
                  <c:v>4.4343323405046636E-3</c:v>
                </c:pt>
                <c:pt idx="26">
                  <c:v>3.5424664106025062E-3</c:v>
                </c:pt>
                <c:pt idx="27">
                  <c:v>3.5424664106025062E-3</c:v>
                </c:pt>
                <c:pt idx="28">
                  <c:v>3.5424664106025062E-3</c:v>
                </c:pt>
                <c:pt idx="29">
                  <c:v>3.5396328413256125E-3</c:v>
                </c:pt>
                <c:pt idx="30">
                  <c:v>3.5396328413256125E-3</c:v>
                </c:pt>
                <c:pt idx="31">
                  <c:v>3.5396328413256125E-3</c:v>
                </c:pt>
                <c:pt idx="32">
                  <c:v>3.5233398179834764E-3</c:v>
                </c:pt>
                <c:pt idx="33">
                  <c:v>3.4801278865108538E-3</c:v>
                </c:pt>
                <c:pt idx="34">
                  <c:v>3.4624180785302709E-3</c:v>
                </c:pt>
                <c:pt idx="35">
                  <c:v>3.4602929015726015E-3</c:v>
                </c:pt>
                <c:pt idx="36">
                  <c:v>3.4241648932922114E-3</c:v>
                </c:pt>
                <c:pt idx="37">
                  <c:v>3.37670260790425E-3</c:v>
                </c:pt>
                <c:pt idx="38">
                  <c:v>3.2980710604704616E-3</c:v>
                </c:pt>
                <c:pt idx="39">
                  <c:v>3.2194395130366732E-3</c:v>
                </c:pt>
                <c:pt idx="40">
                  <c:v>3.2088136282483228E-3</c:v>
                </c:pt>
                <c:pt idx="41">
                  <c:v>3.2088136282483228E-3</c:v>
                </c:pt>
                <c:pt idx="42">
                  <c:v>3.1790611508409443E-3</c:v>
                </c:pt>
                <c:pt idx="43">
                  <c:v>3.1301820808145361E-3</c:v>
                </c:pt>
                <c:pt idx="44">
                  <c:v>2.637849418954329E-3</c:v>
                </c:pt>
                <c:pt idx="45">
                  <c:v>2.5889703489279207E-3</c:v>
                </c:pt>
                <c:pt idx="46">
                  <c:v>2.5755108948626766E-3</c:v>
                </c:pt>
                <c:pt idx="47">
                  <c:v>2.5457584174552982E-3</c:v>
                </c:pt>
                <c:pt idx="48">
                  <c:v>2.5457584174552982E-3</c:v>
                </c:pt>
                <c:pt idx="49">
                  <c:v>2.5457584174552982E-3</c:v>
                </c:pt>
                <c:pt idx="50">
                  <c:v>2.5457584174552982E-3</c:v>
                </c:pt>
                <c:pt idx="51">
                  <c:v>2.5429248481784045E-3</c:v>
                </c:pt>
                <c:pt idx="52">
                  <c:v>2.3665351606917979E-3</c:v>
                </c:pt>
                <c:pt idx="53">
                  <c:v>1.5950959250576047E-3</c:v>
                </c:pt>
                <c:pt idx="54">
                  <c:v>1.5107972390700306E-3</c:v>
                </c:pt>
                <c:pt idx="55">
                  <c:v>1.4945042157278945E-3</c:v>
                </c:pt>
                <c:pt idx="56">
                  <c:v>1.473960838470418E-3</c:v>
                </c:pt>
                <c:pt idx="57">
                  <c:v>1.4633349536820675E-3</c:v>
                </c:pt>
                <c:pt idx="58">
                  <c:v>1.4541258535321656E-3</c:v>
                </c:pt>
                <c:pt idx="59">
                  <c:v>1.4052467835057557E-3</c:v>
                </c:pt>
                <c:pt idx="60">
                  <c:v>1.4052467835057557E-3</c:v>
                </c:pt>
                <c:pt idx="61">
                  <c:v>1.345741828690997E-3</c:v>
                </c:pt>
                <c:pt idx="62">
                  <c:v>1.329448805348861E-3</c:v>
                </c:pt>
                <c:pt idx="63">
                  <c:v>1.329448805348861E-3</c:v>
                </c:pt>
                <c:pt idx="64">
                  <c:v>6.3097397859467053E-4</c:v>
                </c:pt>
                <c:pt idx="65">
                  <c:v>3.1301820808145361E-3</c:v>
                </c:pt>
                <c:pt idx="66">
                  <c:v>6.1468095525253272E-4</c:v>
                </c:pt>
                <c:pt idx="67">
                  <c:v>4.9637943794223968E-4</c:v>
                </c:pt>
                <c:pt idx="68">
                  <c:v>4.9637943794223968E-4</c:v>
                </c:pt>
                <c:pt idx="69">
                  <c:v>4.843367685154424E-4</c:v>
                </c:pt>
                <c:pt idx="70">
                  <c:v>4.1420592891233503E-4</c:v>
                </c:pt>
                <c:pt idx="71">
                  <c:v>4.1137235963544135E-4</c:v>
                </c:pt>
                <c:pt idx="72">
                  <c:v>3.2990724292475924E-4</c:v>
                </c:pt>
                <c:pt idx="73">
                  <c:v>3.1644778885951685E-4</c:v>
                </c:pt>
                <c:pt idx="74">
                  <c:v>2.5694283404475819E-4</c:v>
                </c:pt>
                <c:pt idx="75">
                  <c:v>2.3781624142572844E-4</c:v>
                </c:pt>
                <c:pt idx="76">
                  <c:v>1.9177074067621216E-4</c:v>
                </c:pt>
                <c:pt idx="77">
                  <c:v>-3.3314796786826535E-4</c:v>
                </c:pt>
                <c:pt idx="78">
                  <c:v>-3.4660742193350948E-4</c:v>
                </c:pt>
                <c:pt idx="79">
                  <c:v>-4.6065858532846372E-4</c:v>
                </c:pt>
                <c:pt idx="80">
                  <c:v>-4.989117705665215E-4</c:v>
                </c:pt>
                <c:pt idx="81">
                  <c:v>-5.0316212448186202E-4</c:v>
                </c:pt>
                <c:pt idx="82">
                  <c:v>-5.0316212448186202E-4</c:v>
                </c:pt>
                <c:pt idx="83">
                  <c:v>-5.0316212448186202E-4</c:v>
                </c:pt>
                <c:pt idx="84">
                  <c:v>-5.8533563351176668E-4</c:v>
                </c:pt>
                <c:pt idx="85">
                  <c:v>-6.6680075022244878E-4</c:v>
                </c:pt>
                <c:pt idx="86">
                  <c:v>-1.3596084384228536E-3</c:v>
                </c:pt>
                <c:pt idx="87">
                  <c:v>-1.4573665784756717E-3</c:v>
                </c:pt>
                <c:pt idx="88">
                  <c:v>-1.4672840709447979E-3</c:v>
                </c:pt>
                <c:pt idx="89">
                  <c:v>-1.6500492893044144E-3</c:v>
                </c:pt>
                <c:pt idx="90">
                  <c:v>-2.4108626401502554E-3</c:v>
                </c:pt>
                <c:pt idx="91">
                  <c:v>-2.4809934797533663E-3</c:v>
                </c:pt>
                <c:pt idx="92">
                  <c:v>-2.4909109722224924E-3</c:v>
                </c:pt>
                <c:pt idx="93">
                  <c:v>-3.3884440406784372E-3</c:v>
                </c:pt>
                <c:pt idx="94">
                  <c:v>-3.4536161340469815E-3</c:v>
                </c:pt>
                <c:pt idx="95">
                  <c:v>-3.4181965180858156E-3</c:v>
                </c:pt>
                <c:pt idx="96">
                  <c:v>-4.4149045112330219E-3</c:v>
                </c:pt>
                <c:pt idx="97">
                  <c:v>-6.5167045223686083E-3</c:v>
                </c:pt>
                <c:pt idx="98">
                  <c:v>-7.3561494206482378E-3</c:v>
                </c:pt>
                <c:pt idx="99">
                  <c:v>-7.2576828882761971E-3</c:v>
                </c:pt>
                <c:pt idx="100">
                  <c:v>-7.2576828882761971E-3</c:v>
                </c:pt>
                <c:pt idx="101">
                  <c:v>-7.2576828882761971E-3</c:v>
                </c:pt>
                <c:pt idx="102">
                  <c:v>-7.2846017964066853E-3</c:v>
                </c:pt>
                <c:pt idx="103">
                  <c:v>-7.2846017964066853E-3</c:v>
                </c:pt>
                <c:pt idx="104">
                  <c:v>-7.3958193905247459E-3</c:v>
                </c:pt>
                <c:pt idx="105">
                  <c:v>-7.3958193905247459E-3</c:v>
                </c:pt>
                <c:pt idx="106">
                  <c:v>-7.4850768227468813E-3</c:v>
                </c:pt>
                <c:pt idx="107">
                  <c:v>-7.4850768227468813E-3</c:v>
                </c:pt>
                <c:pt idx="108">
                  <c:v>-7.4850768227468813E-3</c:v>
                </c:pt>
                <c:pt idx="109">
                  <c:v>-6.5167045223686083E-3</c:v>
                </c:pt>
                <c:pt idx="110">
                  <c:v>-7.3561494206482378E-3</c:v>
                </c:pt>
                <c:pt idx="111">
                  <c:v>-7.4454068528703767E-3</c:v>
                </c:pt>
                <c:pt idx="112">
                  <c:v>-8.2813097895538916E-3</c:v>
                </c:pt>
                <c:pt idx="113">
                  <c:v>-8.2813097895538916E-3</c:v>
                </c:pt>
                <c:pt idx="114">
                  <c:v>-8.2813097895538916E-3</c:v>
                </c:pt>
                <c:pt idx="115">
                  <c:v>-8.4222798610793306E-3</c:v>
                </c:pt>
                <c:pt idx="116">
                  <c:v>-8.4938274853208866E-3</c:v>
                </c:pt>
                <c:pt idx="117">
                  <c:v>-9.3495654069426538E-3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A-4840-939E-7E8F8F0318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Active!$F$21:$F$278</c:f>
              <c:numCache>
                <c:formatCode>General</c:formatCode>
                <c:ptCount val="258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8160</c:v>
                </c:pt>
                <c:pt idx="45">
                  <c:v>8194.5</c:v>
                </c:pt>
                <c:pt idx="46">
                  <c:v>8204</c:v>
                </c:pt>
                <c:pt idx="47">
                  <c:v>8225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8227</c:v>
                </c:pt>
                <c:pt idx="52">
                  <c:v>8351.5</c:v>
                </c:pt>
                <c:pt idx="53">
                  <c:v>8896</c:v>
                </c:pt>
                <c:pt idx="54">
                  <c:v>8955.5</c:v>
                </c:pt>
                <c:pt idx="55">
                  <c:v>8967</c:v>
                </c:pt>
                <c:pt idx="56">
                  <c:v>8981.5</c:v>
                </c:pt>
                <c:pt idx="57">
                  <c:v>8989</c:v>
                </c:pt>
                <c:pt idx="58">
                  <c:v>8995.5</c:v>
                </c:pt>
                <c:pt idx="59">
                  <c:v>9030</c:v>
                </c:pt>
                <c:pt idx="60">
                  <c:v>9030</c:v>
                </c:pt>
                <c:pt idx="61">
                  <c:v>9072</c:v>
                </c:pt>
                <c:pt idx="62">
                  <c:v>9083.5</c:v>
                </c:pt>
                <c:pt idx="63">
                  <c:v>9083.5</c:v>
                </c:pt>
                <c:pt idx="64">
                  <c:v>9576.5</c:v>
                </c:pt>
                <c:pt idx="65">
                  <c:v>7812.5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12459.5</c:v>
                </c:pt>
                <c:pt idx="95">
                  <c:v>12434.5</c:v>
                </c:pt>
                <c:pt idx="96">
                  <c:v>13138</c:v>
                </c:pt>
                <c:pt idx="97">
                  <c:v>14621.5</c:v>
                </c:pt>
                <c:pt idx="98">
                  <c:v>15214</c:v>
                </c:pt>
                <c:pt idx="99">
                  <c:v>15144.5</c:v>
                </c:pt>
                <c:pt idx="100">
                  <c:v>15144.5</c:v>
                </c:pt>
                <c:pt idx="101">
                  <c:v>15144.5</c:v>
                </c:pt>
                <c:pt idx="102">
                  <c:v>15163.5</c:v>
                </c:pt>
                <c:pt idx="103">
                  <c:v>15163.5</c:v>
                </c:pt>
                <c:pt idx="104">
                  <c:v>15242</c:v>
                </c:pt>
                <c:pt idx="105">
                  <c:v>15242</c:v>
                </c:pt>
                <c:pt idx="106">
                  <c:v>15305</c:v>
                </c:pt>
                <c:pt idx="107">
                  <c:v>15305</c:v>
                </c:pt>
                <c:pt idx="108">
                  <c:v>15305</c:v>
                </c:pt>
                <c:pt idx="109">
                  <c:v>14621.5</c:v>
                </c:pt>
                <c:pt idx="110">
                  <c:v>15214</c:v>
                </c:pt>
                <c:pt idx="111">
                  <c:v>15277</c:v>
                </c:pt>
                <c:pt idx="112">
                  <c:v>15867</c:v>
                </c:pt>
                <c:pt idx="113">
                  <c:v>15867</c:v>
                </c:pt>
                <c:pt idx="114">
                  <c:v>15867</c:v>
                </c:pt>
                <c:pt idx="115">
                  <c:v>15966.5</c:v>
                </c:pt>
                <c:pt idx="116">
                  <c:v>16017</c:v>
                </c:pt>
                <c:pt idx="117">
                  <c:v>16621</c:v>
                </c:pt>
              </c:numCache>
            </c:numRef>
          </c:xVal>
          <c:yVal>
            <c:numRef>
              <c:f>Active!$U$21:$U$278</c:f>
              <c:numCache>
                <c:formatCode>General</c:formatCode>
                <c:ptCount val="258"/>
                <c:pt idx="43" formatCode="0.00000">
                  <c:v>7.9815000004600734E-2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4A-4840-939E-7E8F8F03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5040"/>
        <c:axId val="1"/>
      </c:scatterChart>
      <c:valAx>
        <c:axId val="86706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341136316011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46955345061"/>
          <c:y val="0.92024539877300615"/>
          <c:w val="0.650879566982408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38100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A83FA5A-9AEE-5AA8-9D12-14708496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180975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E32D0DA-B3EA-6AC9-50A6-8DD711675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9" Type="http://schemas.openxmlformats.org/officeDocument/2006/relationships/hyperlink" Target="http://www.konkoly.hu/cgi-bin/IBVS?6007" TargetMode="External"/><Relationship Id="rId21" Type="http://schemas.openxmlformats.org/officeDocument/2006/relationships/hyperlink" Target="http://www.konkoly.hu/cgi-bin/IBVS?6007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konkoly.hu/cgi-bin/IBVS?6007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solj.cetus-net.org/vsoljno55.pdf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vsolj.cetus-net.org/vsoljno56.pdf" TargetMode="External"/><Relationship Id="rId68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5.pdf" TargetMode="External"/><Relationship Id="rId71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6007" TargetMode="External"/><Relationship Id="rId29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konkoly.hu/cgi-bin/IBVS?6007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bav-astro.de/sfs/BAVM_link.php?BAVMnr=241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konkoly.hu/cgi-bin/IBVS?6007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konkoly.hu/cgi-bin/IBVS?6007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konkoly.hu/cgi-bin/IBVS?6114" TargetMode="External"/><Relationship Id="rId65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bav-astro.de/sfs/BAVM_link.php?BAVMnr=241" TargetMode="External"/><Relationship Id="rId30" Type="http://schemas.openxmlformats.org/officeDocument/2006/relationships/hyperlink" Target="http://www.konkoly.hu/cgi-bin/IBVS?6007" TargetMode="External"/><Relationship Id="rId35" Type="http://schemas.openxmlformats.org/officeDocument/2006/relationships/hyperlink" Target="http://www.konkoly.hu/cgi-bin/IBVS?6007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vsolj.cetus-net.org/vsoljno56.pdf" TargetMode="External"/><Relationship Id="rId69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vsolj.cetus-net.org/no46.pdf" TargetMode="External"/><Relationship Id="rId51" Type="http://schemas.openxmlformats.org/officeDocument/2006/relationships/hyperlink" Target="http://vsolj.cetus-net.org/vsoljno55.pdf" TargetMode="External"/><Relationship Id="rId72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konkoly.hu/cgi-bin/IBVS?6007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vsolj.cetus-net.org/vsoljno50.pdf" TargetMode="External"/><Relationship Id="rId41" Type="http://schemas.openxmlformats.org/officeDocument/2006/relationships/hyperlink" Target="http://vsolj.cetus-net.org/vsoljno53.pdf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843"/>
  <sheetViews>
    <sheetView tabSelected="1" workbookViewId="0">
      <pane xSplit="14" ySplit="22" topLeftCell="O1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10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s="3" t="s">
        <v>48</v>
      </c>
    </row>
    <row r="4" spans="1:6" ht="14.25" thickTop="1" thickBot="1" x14ac:dyDescent="0.25">
      <c r="A4" s="5" t="s">
        <v>2</v>
      </c>
      <c r="C4" s="8" t="s">
        <v>33</v>
      </c>
      <c r="D4" s="9" t="s">
        <v>33</v>
      </c>
    </row>
    <row r="5" spans="1:6" ht="13.5" thickTop="1" x14ac:dyDescent="0.2">
      <c r="A5" s="16" t="s">
        <v>39</v>
      </c>
      <c r="B5" s="55"/>
      <c r="C5" s="18">
        <v>-9.5</v>
      </c>
      <c r="D5" s="17" t="s">
        <v>40</v>
      </c>
    </row>
    <row r="6" spans="1:6" x14ac:dyDescent="0.2">
      <c r="A6" s="5" t="s">
        <v>3</v>
      </c>
    </row>
    <row r="7" spans="1:6" x14ac:dyDescent="0.2">
      <c r="A7" t="s">
        <v>4</v>
      </c>
      <c r="C7">
        <v>51098.528059999997</v>
      </c>
    </row>
    <row r="8" spans="1:6" x14ac:dyDescent="0.2">
      <c r="A8" t="s">
        <v>5</v>
      </c>
      <c r="C8">
        <v>0.52168999999999999</v>
      </c>
    </row>
    <row r="9" spans="1:6" x14ac:dyDescent="0.2">
      <c r="A9" s="30" t="s">
        <v>44</v>
      </c>
      <c r="B9" s="31">
        <v>114</v>
      </c>
      <c r="C9" s="20" t="str">
        <f>"F"&amp;B9</f>
        <v>F114</v>
      </c>
      <c r="D9" s="10" t="str">
        <f>"G"&amp;B9</f>
        <v>G114</v>
      </c>
    </row>
    <row r="10" spans="1:6" ht="13.5" thickBot="1" x14ac:dyDescent="0.25">
      <c r="A10" s="17"/>
      <c r="B10" s="55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55"/>
      <c r="C11" s="19">
        <f ca="1">INTERCEPT(INDIRECT($D$9):G970,INDIRECT($C$9):F970)</f>
        <v>1.4198812068678877E-2</v>
      </c>
      <c r="D11" s="3"/>
      <c r="E11" s="17"/>
    </row>
    <row r="12" spans="1:6" x14ac:dyDescent="0.2">
      <c r="A12" s="17" t="s">
        <v>18</v>
      </c>
      <c r="B12" s="55"/>
      <c r="C12" s="19">
        <f ca="1">SLOPE(INDIRECT($D$9):G970,INDIRECT($C$9):F970)</f>
        <v>-1.4167846384466357E-6</v>
      </c>
      <c r="D12" s="3"/>
      <c r="E12" s="17"/>
    </row>
    <row r="13" spans="1:6" x14ac:dyDescent="0.2">
      <c r="A13" s="17" t="s">
        <v>20</v>
      </c>
      <c r="B13" s="55"/>
      <c r="C13" s="3" t="s">
        <v>15</v>
      </c>
    </row>
    <row r="14" spans="1:6" x14ac:dyDescent="0.2">
      <c r="A14" s="17"/>
      <c r="B14" s="55"/>
      <c r="C14" s="17"/>
    </row>
    <row r="15" spans="1:6" x14ac:dyDescent="0.2">
      <c r="A15" s="21" t="s">
        <v>19</v>
      </c>
      <c r="B15" s="55"/>
      <c r="C15" s="22">
        <f ca="1">(C7+C11)+(C8+C12)*INT(MAX(F21:F3511))</f>
        <v>59769.528200434586</v>
      </c>
      <c r="E15" s="23" t="s">
        <v>45</v>
      </c>
      <c r="F15" s="18">
        <v>1</v>
      </c>
    </row>
    <row r="16" spans="1:6" x14ac:dyDescent="0.2">
      <c r="A16" s="25" t="s">
        <v>6</v>
      </c>
      <c r="B16" s="55"/>
      <c r="C16" s="26">
        <f ca="1">+C8+C12</f>
        <v>0.52168858321536149</v>
      </c>
      <c r="E16" s="23" t="s">
        <v>41</v>
      </c>
      <c r="F16" s="24">
        <f ca="1">NOW()+15018.5+$C$5/24</f>
        <v>59957.814049652778</v>
      </c>
    </row>
    <row r="17" spans="1:22" ht="13.5" thickBot="1" x14ac:dyDescent="0.25">
      <c r="A17" s="23" t="s">
        <v>37</v>
      </c>
      <c r="B17" s="55"/>
      <c r="C17" s="17">
        <f>COUNT(C21:C2169)</f>
        <v>118</v>
      </c>
      <c r="E17" s="23" t="s">
        <v>46</v>
      </c>
      <c r="F17" s="24">
        <f ca="1">ROUND(2*(F16-$C$7)/$C$8,0)/2+F15</f>
        <v>16983</v>
      </c>
    </row>
    <row r="18" spans="1:22" ht="14.25" thickTop="1" thickBot="1" x14ac:dyDescent="0.25">
      <c r="A18" s="25" t="s">
        <v>7</v>
      </c>
      <c r="B18" s="55"/>
      <c r="C18" s="28">
        <f ca="1">+C15</f>
        <v>59769.528200434586</v>
      </c>
      <c r="D18" s="29">
        <f ca="1">+C16</f>
        <v>0.52168858321536149</v>
      </c>
      <c r="E18" s="23" t="s">
        <v>42</v>
      </c>
      <c r="F18" s="10">
        <f ca="1">ROUND(2*(F16-$C$15)/$C$16,0)/2+F15</f>
        <v>362</v>
      </c>
    </row>
    <row r="19" spans="1:22" ht="13.5" thickTop="1" x14ac:dyDescent="0.2">
      <c r="E19" s="23" t="s">
        <v>43</v>
      </c>
      <c r="F19" s="27">
        <f ca="1">+$C$15+$C$16*F18-15018.5-$C$5/24</f>
        <v>44940.275300891881</v>
      </c>
    </row>
    <row r="20" spans="1:22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7" t="s">
        <v>338</v>
      </c>
    </row>
    <row r="21" spans="1:22" x14ac:dyDescent="0.2">
      <c r="A21" t="s">
        <v>34</v>
      </c>
      <c r="B21" s="3" t="s">
        <v>30</v>
      </c>
      <c r="C21" s="13">
        <v>48500.516000000003</v>
      </c>
      <c r="D21" s="13">
        <v>1E-3</v>
      </c>
      <c r="E21">
        <f t="shared" ref="E21:E52" si="0">+(C21-C$7)/C$8</f>
        <v>-4979.9920642527049</v>
      </c>
      <c r="F21">
        <f t="shared" ref="F21:F52" si="1">ROUND(2*E21,0)/2</f>
        <v>-4980</v>
      </c>
      <c r="G21" s="11">
        <f>+C21-(C$7+F21*C$8)</f>
        <v>4.1400000045541674E-3</v>
      </c>
      <c r="H21">
        <f>+G21</f>
        <v>4.1400000045541674E-3</v>
      </c>
      <c r="O21">
        <f t="shared" ref="O21:O52" ca="1" si="2">+C$11+C$12*$F21</f>
        <v>2.1254399568143123E-2</v>
      </c>
      <c r="Q21" s="2">
        <f t="shared" ref="Q21:Q52" si="3">+C21-15018.5</f>
        <v>33482.016000000003</v>
      </c>
    </row>
    <row r="22" spans="1:22" x14ac:dyDescent="0.2">
      <c r="A22" t="s">
        <v>35</v>
      </c>
      <c r="B22" s="3" t="s">
        <v>30</v>
      </c>
      <c r="C22" s="14">
        <v>49950.279000000002</v>
      </c>
      <c r="D22" s="13">
        <v>1E-3</v>
      </c>
      <c r="E22">
        <f t="shared" si="0"/>
        <v>-2201.0179608579706</v>
      </c>
      <c r="F22">
        <f t="shared" si="1"/>
        <v>-2201</v>
      </c>
      <c r="G22" s="11"/>
      <c r="I22" s="10">
        <v>-9.3699999924865551E-3</v>
      </c>
      <c r="O22">
        <f t="shared" ca="1" si="2"/>
        <v>1.7317155057899922E-2</v>
      </c>
      <c r="Q22" s="2">
        <f t="shared" si="3"/>
        <v>34931.779000000002</v>
      </c>
    </row>
    <row r="23" spans="1:22" x14ac:dyDescent="0.2">
      <c r="A23" t="s">
        <v>31</v>
      </c>
      <c r="B23" s="3" t="s">
        <v>29</v>
      </c>
      <c r="C23" s="13">
        <v>50920.894200000002</v>
      </c>
      <c r="D23" s="13">
        <v>4.0000000000000001E-3</v>
      </c>
      <c r="E23">
        <f t="shared" si="0"/>
        <v>-340.49696179722531</v>
      </c>
      <c r="F23">
        <f t="shared" si="1"/>
        <v>-340.5</v>
      </c>
      <c r="G23" s="11">
        <f t="shared" ref="G23:G63" si="4">+C23-(C$7+F23*C$8)</f>
        <v>1.5850000054342672E-3</v>
      </c>
      <c r="I23">
        <f>+G23</f>
        <v>1.5850000054342672E-3</v>
      </c>
      <c r="O23">
        <f t="shared" ca="1" si="2"/>
        <v>1.4681227238069956E-2</v>
      </c>
      <c r="Q23" s="2">
        <f t="shared" si="3"/>
        <v>35902.394200000002</v>
      </c>
    </row>
    <row r="24" spans="1:22" x14ac:dyDescent="0.2">
      <c r="A24" t="s">
        <v>31</v>
      </c>
      <c r="B24" s="3" t="s">
        <v>30</v>
      </c>
      <c r="C24" s="13">
        <v>50925.849000000002</v>
      </c>
      <c r="D24" s="13">
        <v>1E-3</v>
      </c>
      <c r="E24">
        <f t="shared" si="0"/>
        <v>-330.99936744042429</v>
      </c>
      <c r="F24">
        <f t="shared" si="1"/>
        <v>-331</v>
      </c>
      <c r="G24" s="11">
        <f t="shared" si="4"/>
        <v>3.3000000257743523E-4</v>
      </c>
      <c r="I24">
        <f>+G24</f>
        <v>3.3000000257743523E-4</v>
      </c>
      <c r="O24">
        <f t="shared" ca="1" si="2"/>
        <v>1.4667767784004714E-2</v>
      </c>
      <c r="Q24" s="2">
        <f t="shared" si="3"/>
        <v>35907.349000000002</v>
      </c>
      <c r="V24" t="s">
        <v>32</v>
      </c>
    </row>
    <row r="25" spans="1:22" x14ac:dyDescent="0.2">
      <c r="A25" s="53" t="s">
        <v>72</v>
      </c>
      <c r="B25" s="56" t="s">
        <v>30</v>
      </c>
      <c r="C25" s="54">
        <v>50926.892599999999</v>
      </c>
      <c r="D25" s="54" t="s">
        <v>65</v>
      </c>
      <c r="E25" s="32">
        <f t="shared" si="0"/>
        <v>-328.9989457340522</v>
      </c>
      <c r="F25">
        <f t="shared" si="1"/>
        <v>-329</v>
      </c>
      <c r="G25" s="11">
        <f t="shared" si="4"/>
        <v>5.5000000429572538E-4</v>
      </c>
      <c r="J25">
        <f t="shared" ref="J25:J39" si="5">+G25</f>
        <v>5.5000000429572538E-4</v>
      </c>
      <c r="O25">
        <f t="shared" ca="1" si="2"/>
        <v>1.466493421472782E-2</v>
      </c>
      <c r="Q25" s="2">
        <f t="shared" si="3"/>
        <v>35908.392599999999</v>
      </c>
    </row>
    <row r="26" spans="1:22" x14ac:dyDescent="0.2">
      <c r="A26" t="s">
        <v>31</v>
      </c>
      <c r="B26" s="3" t="s">
        <v>29</v>
      </c>
      <c r="C26" s="13">
        <v>50931.848689999999</v>
      </c>
      <c r="D26" s="13">
        <v>2.9999999999999997E-4</v>
      </c>
      <c r="E26">
        <f t="shared" si="0"/>
        <v>-319.49887864440188</v>
      </c>
      <c r="F26">
        <f t="shared" si="1"/>
        <v>-319.5</v>
      </c>
      <c r="G26" s="11">
        <f t="shared" si="4"/>
        <v>5.850000015925616E-4</v>
      </c>
      <c r="J26">
        <f t="shared" si="5"/>
        <v>5.850000015925616E-4</v>
      </c>
      <c r="O26">
        <f t="shared" ca="1" si="2"/>
        <v>1.4651474760662577E-2</v>
      </c>
      <c r="Q26" s="2">
        <f t="shared" si="3"/>
        <v>35913.348689999999</v>
      </c>
    </row>
    <row r="27" spans="1:22" x14ac:dyDescent="0.2">
      <c r="A27" t="s">
        <v>31</v>
      </c>
      <c r="B27" s="3" t="s">
        <v>29</v>
      </c>
      <c r="C27" s="15">
        <v>51092.528859999999</v>
      </c>
      <c r="D27" s="13">
        <v>2.9999999999999997E-4</v>
      </c>
      <c r="E27">
        <f t="shared" si="0"/>
        <v>-11.499549540912001</v>
      </c>
      <c r="F27">
        <f t="shared" si="1"/>
        <v>-11.5</v>
      </c>
      <c r="G27" s="11">
        <f t="shared" si="4"/>
        <v>2.3499999952036887E-4</v>
      </c>
      <c r="J27">
        <f t="shared" si="5"/>
        <v>2.3499999952036887E-4</v>
      </c>
      <c r="O27">
        <f t="shared" ca="1" si="2"/>
        <v>1.4215105092021013E-2</v>
      </c>
      <c r="Q27" s="2">
        <f t="shared" si="3"/>
        <v>36074.028859999999</v>
      </c>
    </row>
    <row r="28" spans="1:22" x14ac:dyDescent="0.2">
      <c r="A28" s="32" t="s">
        <v>31</v>
      </c>
      <c r="B28" s="36" t="s">
        <v>29</v>
      </c>
      <c r="C28" s="15">
        <v>51094.615360000003</v>
      </c>
      <c r="D28" s="15">
        <v>2.9999999999999997E-4</v>
      </c>
      <c r="E28" s="32">
        <f t="shared" si="0"/>
        <v>-7.5000479211667708</v>
      </c>
      <c r="F28">
        <f t="shared" si="1"/>
        <v>-7.5</v>
      </c>
      <c r="G28" s="11">
        <f t="shared" si="4"/>
        <v>-2.4999993911478668E-5</v>
      </c>
      <c r="J28">
        <f t="shared" si="5"/>
        <v>-2.4999993911478668E-5</v>
      </c>
      <c r="O28">
        <f t="shared" ca="1" si="2"/>
        <v>1.4209437953467227E-2</v>
      </c>
      <c r="Q28" s="2">
        <f t="shared" si="3"/>
        <v>36076.115360000003</v>
      </c>
    </row>
    <row r="29" spans="1:22" x14ac:dyDescent="0.2">
      <c r="A29" t="s">
        <v>31</v>
      </c>
      <c r="B29" s="3" t="s">
        <v>30</v>
      </c>
      <c r="C29" s="13">
        <v>51098.528149999998</v>
      </c>
      <c r="D29" s="13">
        <v>2.0000000000000001E-4</v>
      </c>
      <c r="E29">
        <f t="shared" si="0"/>
        <v>1.7251624789508629E-4</v>
      </c>
      <c r="F29">
        <f t="shared" si="1"/>
        <v>0</v>
      </c>
      <c r="G29" s="11">
        <f t="shared" si="4"/>
        <v>9.0000001364387572E-5</v>
      </c>
      <c r="J29">
        <f t="shared" si="5"/>
        <v>9.0000001364387572E-5</v>
      </c>
      <c r="O29">
        <f t="shared" ca="1" si="2"/>
        <v>1.4198812068678877E-2</v>
      </c>
      <c r="Q29" s="2">
        <f t="shared" si="3"/>
        <v>36080.028149999998</v>
      </c>
    </row>
    <row r="30" spans="1:22" x14ac:dyDescent="0.2">
      <c r="A30" t="s">
        <v>31</v>
      </c>
      <c r="B30" s="3" t="s">
        <v>30</v>
      </c>
      <c r="C30" s="13">
        <v>51100.614829999999</v>
      </c>
      <c r="D30" s="13">
        <v>2.0000000000000001E-4</v>
      </c>
      <c r="E30">
        <f t="shared" si="0"/>
        <v>4.0000191684749691</v>
      </c>
      <c r="F30">
        <f t="shared" si="1"/>
        <v>4</v>
      </c>
      <c r="G30" s="11">
        <f t="shared" si="4"/>
        <v>1.0000003385357559E-5</v>
      </c>
      <c r="J30">
        <f t="shared" si="5"/>
        <v>1.0000003385357559E-5</v>
      </c>
      <c r="O30">
        <f t="shared" ca="1" si="2"/>
        <v>1.4193144930125089E-2</v>
      </c>
      <c r="Q30" s="2">
        <f t="shared" si="3"/>
        <v>36082.114829999999</v>
      </c>
    </row>
    <row r="31" spans="1:22" x14ac:dyDescent="0.2">
      <c r="A31" s="32" t="s">
        <v>31</v>
      </c>
      <c r="B31" s="36" t="s">
        <v>29</v>
      </c>
      <c r="C31" s="15">
        <v>51104.527269999999</v>
      </c>
      <c r="D31" s="15">
        <v>2.0000000000000001E-4</v>
      </c>
      <c r="E31" s="32">
        <f t="shared" si="0"/>
        <v>11.499568709390187</v>
      </c>
      <c r="F31">
        <f t="shared" si="1"/>
        <v>11.5</v>
      </c>
      <c r="G31" s="11">
        <f t="shared" si="4"/>
        <v>-2.2499999613501132E-4</v>
      </c>
      <c r="J31">
        <f t="shared" si="5"/>
        <v>-2.2499999613501132E-4</v>
      </c>
      <c r="O31">
        <f t="shared" ca="1" si="2"/>
        <v>1.4182519045336741E-2</v>
      </c>
      <c r="Q31" s="2">
        <f t="shared" si="3"/>
        <v>36086.027269999999</v>
      </c>
    </row>
    <row r="32" spans="1:22" x14ac:dyDescent="0.2">
      <c r="A32" t="s">
        <v>31</v>
      </c>
      <c r="B32" s="3" t="s">
        <v>30</v>
      </c>
      <c r="C32" s="13">
        <v>51110.527289999998</v>
      </c>
      <c r="D32" s="13">
        <v>2.0000000000000001E-4</v>
      </c>
      <c r="E32">
        <f t="shared" si="0"/>
        <v>23.000690064983537</v>
      </c>
      <c r="F32">
        <f t="shared" si="1"/>
        <v>23</v>
      </c>
      <c r="G32" s="11">
        <f t="shared" si="4"/>
        <v>3.5999999818159267E-4</v>
      </c>
      <c r="J32">
        <f t="shared" si="5"/>
        <v>3.5999999818159267E-4</v>
      </c>
      <c r="O32">
        <f t="shared" ca="1" si="2"/>
        <v>1.4166226021994605E-2</v>
      </c>
      <c r="Q32" s="2">
        <f t="shared" si="3"/>
        <v>36092.027289999998</v>
      </c>
    </row>
    <row r="33" spans="1:17" x14ac:dyDescent="0.2">
      <c r="A33" t="s">
        <v>31</v>
      </c>
      <c r="B33" s="3" t="s">
        <v>30</v>
      </c>
      <c r="C33" s="13">
        <v>51111.570039999999</v>
      </c>
      <c r="D33" s="13">
        <v>2.0000000000000001E-4</v>
      </c>
      <c r="E33">
        <f t="shared" si="0"/>
        <v>24.999482451267586</v>
      </c>
      <c r="F33">
        <f t="shared" si="1"/>
        <v>25</v>
      </c>
      <c r="G33" s="11">
        <f t="shared" si="4"/>
        <v>-2.699999968172051E-4</v>
      </c>
      <c r="J33">
        <f t="shared" si="5"/>
        <v>-2.699999968172051E-4</v>
      </c>
      <c r="O33">
        <f t="shared" ca="1" si="2"/>
        <v>1.4163392452717711E-2</v>
      </c>
      <c r="Q33" s="2">
        <f t="shared" si="3"/>
        <v>36093.070039999999</v>
      </c>
    </row>
    <row r="34" spans="1:17" x14ac:dyDescent="0.2">
      <c r="A34" s="32" t="s">
        <v>36</v>
      </c>
      <c r="B34" s="33" t="s">
        <v>29</v>
      </c>
      <c r="C34" s="34">
        <v>51739.4231</v>
      </c>
      <c r="D34" s="34">
        <v>1.6000000000000001E-3</v>
      </c>
      <c r="E34" s="32">
        <f t="shared" si="0"/>
        <v>1228.49784354694</v>
      </c>
      <c r="F34">
        <f t="shared" si="1"/>
        <v>1228.5</v>
      </c>
      <c r="G34" s="11">
        <f t="shared" si="4"/>
        <v>-1.1249999952269718E-3</v>
      </c>
      <c r="H34" s="12"/>
      <c r="J34">
        <f t="shared" si="5"/>
        <v>-1.1249999952269718E-3</v>
      </c>
      <c r="O34">
        <f t="shared" ca="1" si="2"/>
        <v>1.2458292140347185E-2</v>
      </c>
      <c r="Q34" s="2">
        <f t="shared" si="3"/>
        <v>36720.9231</v>
      </c>
    </row>
    <row r="35" spans="1:17" x14ac:dyDescent="0.2">
      <c r="A35" s="32" t="s">
        <v>36</v>
      </c>
      <c r="B35" s="33" t="s">
        <v>30</v>
      </c>
      <c r="C35" s="34">
        <v>51744.380400000002</v>
      </c>
      <c r="D35" s="34">
        <v>8.0000000000000004E-4</v>
      </c>
      <c r="E35" s="32">
        <f t="shared" si="0"/>
        <v>1238.0002300216697</v>
      </c>
      <c r="F35">
        <f t="shared" si="1"/>
        <v>1238</v>
      </c>
      <c r="G35" s="11">
        <f t="shared" si="4"/>
        <v>1.2000000424450263E-4</v>
      </c>
      <c r="H35" s="12"/>
      <c r="J35">
        <f t="shared" si="5"/>
        <v>1.2000000424450263E-4</v>
      </c>
      <c r="O35">
        <f t="shared" ca="1" si="2"/>
        <v>1.2444832686281942E-2</v>
      </c>
      <c r="Q35" s="2">
        <f t="shared" si="3"/>
        <v>36725.880400000002</v>
      </c>
    </row>
    <row r="36" spans="1:17" x14ac:dyDescent="0.2">
      <c r="A36" s="32" t="s">
        <v>36</v>
      </c>
      <c r="B36" s="33" t="s">
        <v>30</v>
      </c>
      <c r="C36" s="34">
        <v>51781.419600000001</v>
      </c>
      <c r="D36" s="34">
        <v>4.0000000000000002E-4</v>
      </c>
      <c r="E36" s="32">
        <f t="shared" si="0"/>
        <v>1308.9987157124042</v>
      </c>
      <c r="F36">
        <f t="shared" si="1"/>
        <v>1309</v>
      </c>
      <c r="G36" s="11">
        <f t="shared" si="4"/>
        <v>-6.6999999398831278E-4</v>
      </c>
      <c r="H36" s="12"/>
      <c r="J36">
        <f t="shared" si="5"/>
        <v>-6.6999999398831278E-4</v>
      </c>
      <c r="O36">
        <f t="shared" ca="1" si="2"/>
        <v>1.234424097695223E-2</v>
      </c>
      <c r="Q36" s="2">
        <f t="shared" si="3"/>
        <v>36762.919600000001</v>
      </c>
    </row>
    <row r="37" spans="1:17" x14ac:dyDescent="0.2">
      <c r="A37" s="32" t="s">
        <v>36</v>
      </c>
      <c r="B37" s="33" t="s">
        <v>29</v>
      </c>
      <c r="C37" s="34">
        <v>51822.371899999998</v>
      </c>
      <c r="D37" s="34">
        <v>4.0000000000000002E-4</v>
      </c>
      <c r="E37" s="32">
        <f t="shared" si="0"/>
        <v>1387.4980160631819</v>
      </c>
      <c r="F37">
        <f t="shared" si="1"/>
        <v>1387.5</v>
      </c>
      <c r="G37" s="11">
        <f t="shared" si="4"/>
        <v>-1.0350000011385418E-3</v>
      </c>
      <c r="H37" s="12"/>
      <c r="J37">
        <f t="shared" si="5"/>
        <v>-1.0350000011385418E-3</v>
      </c>
      <c r="O37">
        <f t="shared" ca="1" si="2"/>
        <v>1.223302338283417E-2</v>
      </c>
      <c r="Q37" s="2">
        <f t="shared" si="3"/>
        <v>36803.871899999998</v>
      </c>
    </row>
    <row r="38" spans="1:17" x14ac:dyDescent="0.2">
      <c r="A38" s="32" t="s">
        <v>36</v>
      </c>
      <c r="B38" s="33" t="s">
        <v>30</v>
      </c>
      <c r="C38" s="34">
        <v>52130.429100000001</v>
      </c>
      <c r="D38" s="34">
        <v>8.9999999999999998E-4</v>
      </c>
      <c r="E38" s="32">
        <f t="shared" si="0"/>
        <v>1977.996588012046</v>
      </c>
      <c r="F38">
        <f t="shared" si="1"/>
        <v>1978</v>
      </c>
      <c r="G38" s="11">
        <f t="shared" si="4"/>
        <v>-1.7799999986891635E-3</v>
      </c>
      <c r="H38" s="12"/>
      <c r="J38">
        <f t="shared" si="5"/>
        <v>-1.7799999986891635E-3</v>
      </c>
      <c r="O38">
        <f t="shared" ca="1" si="2"/>
        <v>1.139641205383143E-2</v>
      </c>
      <c r="Q38" s="2">
        <f t="shared" si="3"/>
        <v>37111.929100000001</v>
      </c>
    </row>
    <row r="39" spans="1:17" x14ac:dyDescent="0.2">
      <c r="A39" s="32" t="s">
        <v>36</v>
      </c>
      <c r="B39" s="33" t="s">
        <v>29</v>
      </c>
      <c r="C39" s="34">
        <v>52135.386299999998</v>
      </c>
      <c r="D39" s="34">
        <v>8.0000000000000004E-4</v>
      </c>
      <c r="E39" s="32">
        <f t="shared" si="0"/>
        <v>1987.4987828020498</v>
      </c>
      <c r="F39">
        <f t="shared" si="1"/>
        <v>1987.5</v>
      </c>
      <c r="G39" s="11">
        <f t="shared" si="4"/>
        <v>-6.3499999669147655E-4</v>
      </c>
      <c r="H39" s="12"/>
      <c r="J39">
        <f t="shared" si="5"/>
        <v>-6.3499999669147655E-4</v>
      </c>
      <c r="O39">
        <f t="shared" ca="1" si="2"/>
        <v>1.1382952599766188E-2</v>
      </c>
      <c r="Q39" s="2">
        <f t="shared" si="3"/>
        <v>37116.886299999998</v>
      </c>
    </row>
    <row r="40" spans="1:17" x14ac:dyDescent="0.2">
      <c r="A40" s="53" t="s">
        <v>124</v>
      </c>
      <c r="B40" s="56" t="s">
        <v>30</v>
      </c>
      <c r="C40" s="54">
        <v>53952.173000000003</v>
      </c>
      <c r="D40" s="54" t="s">
        <v>65</v>
      </c>
      <c r="E40" s="32">
        <f t="shared" si="0"/>
        <v>5470.0012267821994</v>
      </c>
      <c r="F40">
        <f t="shared" si="1"/>
        <v>5470</v>
      </c>
      <c r="G40" s="11">
        <f t="shared" si="4"/>
        <v>6.4000000566011295E-4</v>
      </c>
      <c r="K40">
        <f t="shared" ref="K40:K63" si="6">+G40</f>
        <v>6.4000000566011295E-4</v>
      </c>
      <c r="O40">
        <f t="shared" ca="1" si="2"/>
        <v>6.4490000963757796E-3</v>
      </c>
      <c r="Q40" s="2">
        <f t="shared" si="3"/>
        <v>38933.673000000003</v>
      </c>
    </row>
    <row r="41" spans="1:17" x14ac:dyDescent="0.2">
      <c r="A41" s="53" t="s">
        <v>131</v>
      </c>
      <c r="B41" s="56" t="s">
        <v>30</v>
      </c>
      <c r="C41" s="54">
        <v>54322.051800000001</v>
      </c>
      <c r="D41" s="54" t="s">
        <v>65</v>
      </c>
      <c r="E41" s="32">
        <f t="shared" si="0"/>
        <v>6179.0023577220272</v>
      </c>
      <c r="F41">
        <f t="shared" si="1"/>
        <v>6179</v>
      </c>
      <c r="G41" s="11">
        <f t="shared" si="4"/>
        <v>1.2300000016693957E-3</v>
      </c>
      <c r="K41">
        <f t="shared" si="6"/>
        <v>1.2300000016693957E-3</v>
      </c>
      <c r="O41">
        <f t="shared" ca="1" si="2"/>
        <v>5.444499787717114E-3</v>
      </c>
      <c r="Q41" s="2">
        <f t="shared" si="3"/>
        <v>39303.551800000001</v>
      </c>
    </row>
    <row r="42" spans="1:17" x14ac:dyDescent="0.2">
      <c r="A42" s="15" t="s">
        <v>50</v>
      </c>
      <c r="B42" s="36" t="s">
        <v>29</v>
      </c>
      <c r="C42" s="15">
        <v>54684.888400000003</v>
      </c>
      <c r="D42" s="15">
        <v>2.9999999999999997E-4</v>
      </c>
      <c r="E42" s="32">
        <f t="shared" si="0"/>
        <v>6874.5046675228714</v>
      </c>
      <c r="F42">
        <f t="shared" si="1"/>
        <v>6874.5</v>
      </c>
      <c r="G42" s="11">
        <f t="shared" si="4"/>
        <v>2.4350000094273128E-3</v>
      </c>
      <c r="H42" s="12"/>
      <c r="K42">
        <f t="shared" si="6"/>
        <v>2.4350000094273128E-3</v>
      </c>
      <c r="O42">
        <f t="shared" ca="1" si="2"/>
        <v>4.4591260716774789E-3</v>
      </c>
      <c r="Q42" s="2">
        <f t="shared" si="3"/>
        <v>39666.388400000003</v>
      </c>
    </row>
    <row r="43" spans="1:17" x14ac:dyDescent="0.2">
      <c r="A43" s="15" t="s">
        <v>50</v>
      </c>
      <c r="B43" s="36" t="s">
        <v>29</v>
      </c>
      <c r="C43" s="15">
        <v>54684.888599999998</v>
      </c>
      <c r="D43" s="15">
        <v>2.0000000000000001E-4</v>
      </c>
      <c r="E43" s="32">
        <f t="shared" si="0"/>
        <v>6874.505050892295</v>
      </c>
      <c r="F43">
        <f t="shared" si="1"/>
        <v>6874.5</v>
      </c>
      <c r="G43" s="11">
        <f t="shared" si="4"/>
        <v>2.6350000043748878E-3</v>
      </c>
      <c r="H43" s="12"/>
      <c r="K43">
        <f t="shared" si="6"/>
        <v>2.6350000043748878E-3</v>
      </c>
      <c r="O43">
        <f t="shared" ca="1" si="2"/>
        <v>4.4591260716774789E-3</v>
      </c>
      <c r="Q43" s="2">
        <f t="shared" si="3"/>
        <v>39666.388599999998</v>
      </c>
    </row>
    <row r="44" spans="1:17" x14ac:dyDescent="0.2">
      <c r="A44" s="15" t="s">
        <v>50</v>
      </c>
      <c r="B44" s="36" t="s">
        <v>29</v>
      </c>
      <c r="C44" s="15">
        <v>54688.800199999998</v>
      </c>
      <c r="D44" s="15">
        <v>1E-4</v>
      </c>
      <c r="E44" s="32">
        <f t="shared" si="0"/>
        <v>6882.0029902815868</v>
      </c>
      <c r="F44">
        <f t="shared" si="1"/>
        <v>6882</v>
      </c>
      <c r="G44" s="11">
        <f t="shared" si="4"/>
        <v>1.5600000042468309E-3</v>
      </c>
      <c r="H44" s="12"/>
      <c r="K44">
        <f t="shared" si="6"/>
        <v>1.5600000042468309E-3</v>
      </c>
      <c r="O44">
        <f t="shared" ca="1" si="2"/>
        <v>4.4485001868891302E-3</v>
      </c>
      <c r="Q44" s="2">
        <f t="shared" si="3"/>
        <v>39670.300199999998</v>
      </c>
    </row>
    <row r="45" spans="1:17" x14ac:dyDescent="0.2">
      <c r="A45" s="15" t="s">
        <v>50</v>
      </c>
      <c r="B45" s="36" t="s">
        <v>29</v>
      </c>
      <c r="C45" s="15">
        <v>54688.800199999998</v>
      </c>
      <c r="D45" s="15">
        <v>2.0000000000000001E-4</v>
      </c>
      <c r="E45" s="32">
        <f t="shared" si="0"/>
        <v>6882.0029902815868</v>
      </c>
      <c r="F45">
        <f t="shared" si="1"/>
        <v>6882</v>
      </c>
      <c r="G45" s="11">
        <f t="shared" si="4"/>
        <v>1.5600000042468309E-3</v>
      </c>
      <c r="H45" s="12"/>
      <c r="K45">
        <f t="shared" si="6"/>
        <v>1.5600000042468309E-3</v>
      </c>
      <c r="O45">
        <f t="shared" ca="1" si="2"/>
        <v>4.4485001868891302E-3</v>
      </c>
      <c r="Q45" s="2">
        <f t="shared" si="3"/>
        <v>39670.300199999998</v>
      </c>
    </row>
    <row r="46" spans="1:17" x14ac:dyDescent="0.2">
      <c r="A46" s="53" t="s">
        <v>146</v>
      </c>
      <c r="B46" s="56" t="s">
        <v>30</v>
      </c>
      <c r="C46" s="54">
        <v>54694.016799999998</v>
      </c>
      <c r="D46" s="54" t="s">
        <v>65</v>
      </c>
      <c r="E46" s="32">
        <f t="shared" si="0"/>
        <v>6892.0024152274354</v>
      </c>
      <c r="F46">
        <f t="shared" si="1"/>
        <v>6892</v>
      </c>
      <c r="G46" s="11">
        <f t="shared" si="4"/>
        <v>1.2600000045495108E-3</v>
      </c>
      <c r="K46">
        <f t="shared" si="6"/>
        <v>1.2600000045495108E-3</v>
      </c>
      <c r="O46">
        <f t="shared" ca="1" si="2"/>
        <v>4.4343323405046636E-3</v>
      </c>
      <c r="Q46" s="2">
        <f t="shared" si="3"/>
        <v>39675.516799999998</v>
      </c>
    </row>
    <row r="47" spans="1:17" x14ac:dyDescent="0.2">
      <c r="A47" s="35" t="s">
        <v>47</v>
      </c>
      <c r="B47" s="36" t="s">
        <v>29</v>
      </c>
      <c r="C47" s="15">
        <v>55022.420120000002</v>
      </c>
      <c r="D47" s="15">
        <v>1.1000000000000001E-3</v>
      </c>
      <c r="E47" s="32">
        <f t="shared" si="0"/>
        <v>7521.5013897142089</v>
      </c>
      <c r="F47">
        <f t="shared" si="1"/>
        <v>7521.5</v>
      </c>
      <c r="G47" s="11">
        <f t="shared" si="4"/>
        <v>7.2500000533182174E-4</v>
      </c>
      <c r="H47" s="12"/>
      <c r="K47">
        <f t="shared" si="6"/>
        <v>7.2500000533182174E-4</v>
      </c>
      <c r="O47">
        <f t="shared" ca="1" si="2"/>
        <v>3.5424664106025062E-3</v>
      </c>
      <c r="Q47" s="2">
        <f t="shared" si="3"/>
        <v>40003.920120000002</v>
      </c>
    </row>
    <row r="48" spans="1:17" x14ac:dyDescent="0.2">
      <c r="A48" s="35" t="s">
        <v>47</v>
      </c>
      <c r="B48" s="36" t="s">
        <v>29</v>
      </c>
      <c r="C48" s="15">
        <v>55022.422319999998</v>
      </c>
      <c r="D48" s="15">
        <v>6.9999999999999999E-4</v>
      </c>
      <c r="E48" s="32">
        <f t="shared" si="0"/>
        <v>7521.5056067779733</v>
      </c>
      <c r="F48">
        <f t="shared" si="1"/>
        <v>7521.5</v>
      </c>
      <c r="G48" s="11">
        <f t="shared" si="4"/>
        <v>2.9250000006868504E-3</v>
      </c>
      <c r="H48" s="12"/>
      <c r="K48">
        <f t="shared" si="6"/>
        <v>2.9250000006868504E-3</v>
      </c>
      <c r="O48">
        <f t="shared" ca="1" si="2"/>
        <v>3.5424664106025062E-3</v>
      </c>
      <c r="Q48" s="2">
        <f t="shared" si="3"/>
        <v>40003.922319999998</v>
      </c>
    </row>
    <row r="49" spans="1:21" x14ac:dyDescent="0.2">
      <c r="A49" s="35" t="s">
        <v>47</v>
      </c>
      <c r="B49" s="36" t="s">
        <v>29</v>
      </c>
      <c r="C49" s="15">
        <v>55022.422420000003</v>
      </c>
      <c r="D49" s="15">
        <v>5.0000000000000001E-4</v>
      </c>
      <c r="E49" s="32">
        <f t="shared" si="0"/>
        <v>7521.5057984627001</v>
      </c>
      <c r="F49">
        <f t="shared" si="1"/>
        <v>7521.5</v>
      </c>
      <c r="G49" s="11">
        <f t="shared" si="4"/>
        <v>3.0250000054365955E-3</v>
      </c>
      <c r="H49" s="12"/>
      <c r="K49">
        <f t="shared" si="6"/>
        <v>3.0250000054365955E-3</v>
      </c>
      <c r="O49">
        <f t="shared" ca="1" si="2"/>
        <v>3.5424664106025062E-3</v>
      </c>
      <c r="Q49" s="2">
        <f t="shared" si="3"/>
        <v>40003.922420000003</v>
      </c>
    </row>
    <row r="50" spans="1:21" x14ac:dyDescent="0.2">
      <c r="A50" s="35" t="s">
        <v>47</v>
      </c>
      <c r="B50" s="36" t="s">
        <v>29</v>
      </c>
      <c r="C50" s="15">
        <v>55023.463459999999</v>
      </c>
      <c r="D50" s="15">
        <v>1.1000000000000001E-3</v>
      </c>
      <c r="E50" s="32">
        <f t="shared" si="0"/>
        <v>7523.5013130403158</v>
      </c>
      <c r="F50">
        <f t="shared" si="1"/>
        <v>7523.5</v>
      </c>
      <c r="G50" s="11">
        <f t="shared" si="4"/>
        <v>6.8499999906634912E-4</v>
      </c>
      <c r="H50" s="12"/>
      <c r="K50">
        <f t="shared" si="6"/>
        <v>6.8499999906634912E-4</v>
      </c>
      <c r="O50">
        <f t="shared" ca="1" si="2"/>
        <v>3.5396328413256125E-3</v>
      </c>
      <c r="Q50" s="2">
        <f t="shared" si="3"/>
        <v>40004.963459999999</v>
      </c>
    </row>
    <row r="51" spans="1:21" x14ac:dyDescent="0.2">
      <c r="A51" s="35" t="s">
        <v>47</v>
      </c>
      <c r="B51" s="36" t="s">
        <v>29</v>
      </c>
      <c r="C51" s="15">
        <v>55023.464260000001</v>
      </c>
      <c r="D51" s="15">
        <v>1.1999999999999999E-3</v>
      </c>
      <c r="E51" s="32">
        <f t="shared" si="0"/>
        <v>7523.5028465180549</v>
      </c>
      <c r="F51">
        <f t="shared" si="1"/>
        <v>7523.5</v>
      </c>
      <c r="G51" s="11">
        <f t="shared" si="4"/>
        <v>1.4850000006845221E-3</v>
      </c>
      <c r="H51" s="12"/>
      <c r="K51">
        <f t="shared" si="6"/>
        <v>1.4850000006845221E-3</v>
      </c>
      <c r="O51">
        <f t="shared" ca="1" si="2"/>
        <v>3.5396328413256125E-3</v>
      </c>
      <c r="Q51" s="2">
        <f t="shared" si="3"/>
        <v>40004.964260000001</v>
      </c>
    </row>
    <row r="52" spans="1:21" x14ac:dyDescent="0.2">
      <c r="A52" s="35" t="s">
        <v>47</v>
      </c>
      <c r="B52" s="36" t="s">
        <v>29</v>
      </c>
      <c r="C52" s="15">
        <v>55023.465660000002</v>
      </c>
      <c r="D52" s="15">
        <v>5.9999999999999995E-4</v>
      </c>
      <c r="E52" s="32">
        <f t="shared" si="0"/>
        <v>7523.5055301040939</v>
      </c>
      <c r="F52">
        <f t="shared" si="1"/>
        <v>7523.5</v>
      </c>
      <c r="G52" s="11">
        <f t="shared" si="4"/>
        <v>2.8850000016973354E-3</v>
      </c>
      <c r="H52" s="12"/>
      <c r="K52">
        <f t="shared" si="6"/>
        <v>2.8850000016973354E-3</v>
      </c>
      <c r="O52">
        <f t="shared" ca="1" si="2"/>
        <v>3.5396328413256125E-3</v>
      </c>
      <c r="Q52" s="2">
        <f t="shared" si="3"/>
        <v>40004.965660000002</v>
      </c>
    </row>
    <row r="53" spans="1:21" x14ac:dyDescent="0.2">
      <c r="A53" s="37" t="s">
        <v>49</v>
      </c>
      <c r="B53" s="38" t="s">
        <v>30</v>
      </c>
      <c r="C53" s="37">
        <v>55029.46271</v>
      </c>
      <c r="D53" s="37">
        <v>2.0000000000000001E-4</v>
      </c>
      <c r="E53" s="32">
        <f t="shared" ref="E53:E84" si="7">+(C53-C$7)/C$8</f>
        <v>7535.0009584235904</v>
      </c>
      <c r="F53">
        <f t="shared" ref="F53:F84" si="8">ROUND(2*E53,0)/2</f>
        <v>7535</v>
      </c>
      <c r="G53" s="11">
        <f t="shared" si="4"/>
        <v>5.0000000192085281E-4</v>
      </c>
      <c r="H53" s="12"/>
      <c r="K53">
        <f t="shared" si="6"/>
        <v>5.0000000192085281E-4</v>
      </c>
      <c r="O53">
        <f t="shared" ref="O53:O84" ca="1" si="9">+C$11+C$12*$F53</f>
        <v>3.5233398179834764E-3</v>
      </c>
      <c r="Q53" s="2">
        <f t="shared" ref="Q53:Q84" si="10">+C53-15018.5</f>
        <v>40010.96271</v>
      </c>
    </row>
    <row r="54" spans="1:21" x14ac:dyDescent="0.2">
      <c r="A54" s="37" t="s">
        <v>49</v>
      </c>
      <c r="B54" s="38" t="s">
        <v>29</v>
      </c>
      <c r="C54" s="37">
        <v>55045.376120000001</v>
      </c>
      <c r="D54" s="37">
        <v>8.7000000000000001E-4</v>
      </c>
      <c r="E54" s="32">
        <f t="shared" si="7"/>
        <v>7565.5045333435646</v>
      </c>
      <c r="F54">
        <f t="shared" si="8"/>
        <v>7565.5</v>
      </c>
      <c r="G54" s="11">
        <f t="shared" si="4"/>
        <v>2.3650000075576827E-3</v>
      </c>
      <c r="H54" s="12"/>
      <c r="K54">
        <f t="shared" si="6"/>
        <v>2.3650000075576827E-3</v>
      </c>
      <c r="O54">
        <f t="shared" ca="1" si="9"/>
        <v>3.4801278865108538E-3</v>
      </c>
      <c r="Q54" s="2">
        <f t="shared" si="10"/>
        <v>40026.876120000001</v>
      </c>
    </row>
    <row r="55" spans="1:21" x14ac:dyDescent="0.2">
      <c r="A55" s="37" t="s">
        <v>49</v>
      </c>
      <c r="B55" s="38" t="s">
        <v>30</v>
      </c>
      <c r="C55" s="37">
        <v>55051.895649999999</v>
      </c>
      <c r="D55" s="37">
        <v>6.9999999999999994E-5</v>
      </c>
      <c r="E55" s="32">
        <f t="shared" si="7"/>
        <v>7578.0014759723244</v>
      </c>
      <c r="F55">
        <f t="shared" si="8"/>
        <v>7578</v>
      </c>
      <c r="G55" s="11">
        <f t="shared" si="4"/>
        <v>7.6999999873805791E-4</v>
      </c>
      <c r="H55" s="12"/>
      <c r="K55">
        <f t="shared" si="6"/>
        <v>7.6999999873805791E-4</v>
      </c>
      <c r="O55">
        <f t="shared" ca="1" si="9"/>
        <v>3.4624180785302709E-3</v>
      </c>
      <c r="Q55" s="2">
        <f t="shared" si="10"/>
        <v>40033.395649999999</v>
      </c>
    </row>
    <row r="56" spans="1:21" x14ac:dyDescent="0.2">
      <c r="A56" s="37" t="s">
        <v>49</v>
      </c>
      <c r="B56" s="38" t="s">
        <v>29</v>
      </c>
      <c r="C56" s="37">
        <v>55052.680099999998</v>
      </c>
      <c r="D56" s="37">
        <v>6.0000000000000002E-5</v>
      </c>
      <c r="E56" s="32">
        <f t="shared" si="7"/>
        <v>7579.505146734653</v>
      </c>
      <c r="F56">
        <f t="shared" si="8"/>
        <v>7579.5</v>
      </c>
      <c r="G56" s="11">
        <f t="shared" si="4"/>
        <v>2.6849999994738027E-3</v>
      </c>
      <c r="H56" s="12"/>
      <c r="K56">
        <f t="shared" si="6"/>
        <v>2.6849999994738027E-3</v>
      </c>
      <c r="O56">
        <f t="shared" ca="1" si="9"/>
        <v>3.4602929015726015E-3</v>
      </c>
      <c r="Q56" s="2">
        <f t="shared" si="10"/>
        <v>40034.180099999998</v>
      </c>
    </row>
    <row r="57" spans="1:21" x14ac:dyDescent="0.2">
      <c r="A57" s="53" t="s">
        <v>183</v>
      </c>
      <c r="B57" s="56" t="s">
        <v>30</v>
      </c>
      <c r="C57" s="54">
        <v>55065.983399999997</v>
      </c>
      <c r="D57" s="54" t="s">
        <v>65</v>
      </c>
      <c r="E57" s="32">
        <f t="shared" si="7"/>
        <v>7605.0055396883217</v>
      </c>
      <c r="F57">
        <f t="shared" si="8"/>
        <v>7605</v>
      </c>
      <c r="G57" s="11">
        <f t="shared" si="4"/>
        <v>2.8900000033900142E-3</v>
      </c>
      <c r="K57">
        <f t="shared" si="6"/>
        <v>2.8900000033900142E-3</v>
      </c>
      <c r="O57">
        <f t="shared" ca="1" si="9"/>
        <v>3.4241648932922114E-3</v>
      </c>
      <c r="Q57" s="2">
        <f t="shared" si="10"/>
        <v>40047.483399999997</v>
      </c>
    </row>
    <row r="58" spans="1:21" x14ac:dyDescent="0.2">
      <c r="A58" s="37" t="s">
        <v>49</v>
      </c>
      <c r="B58" s="38" t="s">
        <v>29</v>
      </c>
      <c r="C58" s="37">
        <v>55083.458200000001</v>
      </c>
      <c r="D58" s="37">
        <v>2.5000000000000001E-4</v>
      </c>
      <c r="E58" s="32">
        <f t="shared" si="7"/>
        <v>7638.5020606107155</v>
      </c>
      <c r="F58">
        <f t="shared" si="8"/>
        <v>7638.5</v>
      </c>
      <c r="G58" s="11">
        <f t="shared" si="4"/>
        <v>1.0750000074040145E-3</v>
      </c>
      <c r="H58" s="12"/>
      <c r="K58">
        <f t="shared" si="6"/>
        <v>1.0750000074040145E-3</v>
      </c>
      <c r="O58">
        <f t="shared" ca="1" si="9"/>
        <v>3.37670260790425E-3</v>
      </c>
      <c r="Q58" s="2">
        <f t="shared" si="10"/>
        <v>40064.958200000001</v>
      </c>
    </row>
    <row r="59" spans="1:21" x14ac:dyDescent="0.2">
      <c r="A59" s="37" t="s">
        <v>49</v>
      </c>
      <c r="B59" s="38" t="s">
        <v>30</v>
      </c>
      <c r="C59" s="37">
        <v>55112.411180000003</v>
      </c>
      <c r="D59" s="37">
        <v>2.5000000000000001E-4</v>
      </c>
      <c r="E59" s="32">
        <f t="shared" si="7"/>
        <v>7694.0004983802755</v>
      </c>
      <c r="F59">
        <f t="shared" si="8"/>
        <v>7694</v>
      </c>
      <c r="G59" s="11">
        <f t="shared" si="4"/>
        <v>2.6000000798376277E-4</v>
      </c>
      <c r="H59" s="12"/>
      <c r="K59">
        <f t="shared" si="6"/>
        <v>2.6000000798376277E-4</v>
      </c>
      <c r="O59">
        <f t="shared" ca="1" si="9"/>
        <v>3.2980710604704616E-3</v>
      </c>
      <c r="Q59" s="2">
        <f t="shared" si="10"/>
        <v>40093.911180000003</v>
      </c>
    </row>
    <row r="60" spans="1:21" x14ac:dyDescent="0.2">
      <c r="A60" s="37" t="s">
        <v>49</v>
      </c>
      <c r="B60" s="38" t="s">
        <v>29</v>
      </c>
      <c r="C60" s="37">
        <v>55141.365250000003</v>
      </c>
      <c r="D60" s="37">
        <v>1.3999999999999999E-4</v>
      </c>
      <c r="E60" s="32">
        <f t="shared" si="7"/>
        <v>7749.5010255132465</v>
      </c>
      <c r="F60">
        <f t="shared" si="8"/>
        <v>7749.5</v>
      </c>
      <c r="G60" s="11">
        <f t="shared" si="4"/>
        <v>5.3500000649364665E-4</v>
      </c>
      <c r="H60" s="12"/>
      <c r="K60">
        <f t="shared" si="6"/>
        <v>5.3500000649364665E-4</v>
      </c>
      <c r="O60">
        <f t="shared" ca="1" si="9"/>
        <v>3.2194395130366732E-3</v>
      </c>
      <c r="Q60" s="2">
        <f t="shared" si="10"/>
        <v>40122.865250000003</v>
      </c>
    </row>
    <row r="61" spans="1:21" x14ac:dyDescent="0.2">
      <c r="A61" s="35" t="s">
        <v>47</v>
      </c>
      <c r="B61" s="36" t="s">
        <v>30</v>
      </c>
      <c r="C61" s="15">
        <v>55145.278469999997</v>
      </c>
      <c r="D61" s="15">
        <v>5.9999999999999995E-4</v>
      </c>
      <c r="E61" s="32">
        <f t="shared" si="7"/>
        <v>7757.0020701949443</v>
      </c>
      <c r="F61">
        <f t="shared" si="8"/>
        <v>7757</v>
      </c>
      <c r="G61" s="11">
        <f t="shared" si="4"/>
        <v>1.0800000018207356E-3</v>
      </c>
      <c r="H61" s="12"/>
      <c r="K61">
        <f t="shared" si="6"/>
        <v>1.0800000018207356E-3</v>
      </c>
      <c r="O61">
        <f t="shared" ca="1" si="9"/>
        <v>3.2088136282483228E-3</v>
      </c>
      <c r="Q61" s="2">
        <f t="shared" si="10"/>
        <v>40126.778469999997</v>
      </c>
    </row>
    <row r="62" spans="1:21" x14ac:dyDescent="0.2">
      <c r="A62" s="35" t="s">
        <v>47</v>
      </c>
      <c r="B62" s="36" t="s">
        <v>30</v>
      </c>
      <c r="C62" s="15">
        <v>55145.278469999997</v>
      </c>
      <c r="D62" s="15">
        <v>5.0000000000000001E-4</v>
      </c>
      <c r="E62" s="32">
        <f t="shared" si="7"/>
        <v>7757.0020701949443</v>
      </c>
      <c r="F62">
        <f t="shared" si="8"/>
        <v>7757</v>
      </c>
      <c r="G62" s="11">
        <f t="shared" si="4"/>
        <v>1.0800000018207356E-3</v>
      </c>
      <c r="H62" s="12"/>
      <c r="K62">
        <f t="shared" si="6"/>
        <v>1.0800000018207356E-3</v>
      </c>
      <c r="O62">
        <f t="shared" ca="1" si="9"/>
        <v>3.2088136282483228E-3</v>
      </c>
      <c r="Q62" s="2">
        <f t="shared" si="10"/>
        <v>40126.778469999997</v>
      </c>
    </row>
    <row r="63" spans="1:21" x14ac:dyDescent="0.2">
      <c r="A63" s="37" t="s">
        <v>49</v>
      </c>
      <c r="B63" s="38" t="s">
        <v>30</v>
      </c>
      <c r="C63" s="37">
        <v>55156.233699999997</v>
      </c>
      <c r="D63" s="37">
        <v>7.7999999999999999E-4</v>
      </c>
      <c r="E63" s="32">
        <f t="shared" si="7"/>
        <v>7778.0015718146797</v>
      </c>
      <c r="F63">
        <f t="shared" si="8"/>
        <v>7778</v>
      </c>
      <c r="G63" s="11">
        <f t="shared" si="4"/>
        <v>8.2000000111293048E-4</v>
      </c>
      <c r="H63" s="12"/>
      <c r="K63">
        <f t="shared" si="6"/>
        <v>8.2000000111293048E-4</v>
      </c>
      <c r="O63">
        <f t="shared" ca="1" si="9"/>
        <v>3.1790611508409443E-3</v>
      </c>
      <c r="Q63" s="2">
        <f t="shared" si="10"/>
        <v>40137.733699999997</v>
      </c>
    </row>
    <row r="64" spans="1:21" x14ac:dyDescent="0.2">
      <c r="A64" s="53" t="s">
        <v>339</v>
      </c>
      <c r="B64" s="56" t="s">
        <v>29</v>
      </c>
      <c r="C64" s="54">
        <v>55174.311000000002</v>
      </c>
      <c r="D64" s="54" t="s">
        <v>65</v>
      </c>
      <c r="E64" s="32">
        <f t="shared" si="7"/>
        <v>7812.6529931568648</v>
      </c>
      <c r="F64">
        <f t="shared" si="8"/>
        <v>7812.5</v>
      </c>
      <c r="O64">
        <f t="shared" ca="1" si="9"/>
        <v>3.1301820808145361E-3</v>
      </c>
      <c r="Q64" s="2">
        <f t="shared" si="10"/>
        <v>40155.811000000002</v>
      </c>
      <c r="U64" s="11">
        <f>+C64-(C$7+F64*C$8)</f>
        <v>7.9815000004600734E-2</v>
      </c>
    </row>
    <row r="65" spans="1:17" x14ac:dyDescent="0.2">
      <c r="A65" s="37" t="s">
        <v>49</v>
      </c>
      <c r="B65" s="38" t="s">
        <v>30</v>
      </c>
      <c r="C65" s="37">
        <v>55355.520250000001</v>
      </c>
      <c r="D65" s="37">
        <v>3.2000000000000003E-4</v>
      </c>
      <c r="E65" s="32">
        <f t="shared" si="7"/>
        <v>8160.0034311564423</v>
      </c>
      <c r="F65">
        <f t="shared" si="8"/>
        <v>8160</v>
      </c>
      <c r="G65" s="11">
        <f t="shared" ref="G65:G96" si="11">+C65-(C$7+F65*C$8)</f>
        <v>1.790000002074521E-3</v>
      </c>
      <c r="H65" s="12"/>
      <c r="K65">
        <f t="shared" ref="K65:K85" si="12">+G65</f>
        <v>1.790000002074521E-3</v>
      </c>
      <c r="O65">
        <f t="shared" ca="1" si="9"/>
        <v>2.637849418954329E-3</v>
      </c>
      <c r="Q65" s="2">
        <f t="shared" si="10"/>
        <v>40337.020250000001</v>
      </c>
    </row>
    <row r="66" spans="1:17" x14ac:dyDescent="0.2">
      <c r="A66" s="37" t="s">
        <v>49</v>
      </c>
      <c r="B66" s="38" t="s">
        <v>29</v>
      </c>
      <c r="C66" s="37">
        <v>55373.517959999997</v>
      </c>
      <c r="D66" s="37">
        <v>2.1000000000000001E-4</v>
      </c>
      <c r="E66" s="32">
        <f t="shared" si="7"/>
        <v>8194.5022906323684</v>
      </c>
      <c r="F66">
        <f t="shared" si="8"/>
        <v>8194.5</v>
      </c>
      <c r="G66" s="11">
        <f t="shared" si="11"/>
        <v>1.1950000043725595E-3</v>
      </c>
      <c r="H66" s="12"/>
      <c r="K66">
        <f t="shared" si="12"/>
        <v>1.1950000043725595E-3</v>
      </c>
      <c r="O66">
        <f t="shared" ca="1" si="9"/>
        <v>2.5889703489279207E-3</v>
      </c>
      <c r="Q66" s="2">
        <f t="shared" si="10"/>
        <v>40355.017959999997</v>
      </c>
    </row>
    <row r="67" spans="1:17" x14ac:dyDescent="0.2">
      <c r="A67" s="37" t="s">
        <v>49</v>
      </c>
      <c r="B67" s="38" t="s">
        <v>30</v>
      </c>
      <c r="C67" s="37">
        <v>55378.474190000001</v>
      </c>
      <c r="D67" s="37">
        <v>1.9000000000000001E-4</v>
      </c>
      <c r="E67" s="32">
        <f t="shared" si="7"/>
        <v>8204.0026260806299</v>
      </c>
      <c r="F67">
        <f t="shared" si="8"/>
        <v>8204</v>
      </c>
      <c r="G67" s="11">
        <f t="shared" si="11"/>
        <v>1.3700000054086559E-3</v>
      </c>
      <c r="H67" s="12"/>
      <c r="K67">
        <f t="shared" si="12"/>
        <v>1.3700000054086559E-3</v>
      </c>
      <c r="O67">
        <f t="shared" ca="1" si="9"/>
        <v>2.5755108948626766E-3</v>
      </c>
      <c r="Q67" s="2">
        <f t="shared" si="10"/>
        <v>40359.974190000001</v>
      </c>
    </row>
    <row r="68" spans="1:17" x14ac:dyDescent="0.2">
      <c r="A68" s="35" t="s">
        <v>47</v>
      </c>
      <c r="B68" s="36" t="s">
        <v>30</v>
      </c>
      <c r="C68" s="15">
        <v>55389.428890000003</v>
      </c>
      <c r="D68" s="15">
        <v>2.9999999999999997E-4</v>
      </c>
      <c r="E68" s="32">
        <f t="shared" si="7"/>
        <v>8225.0011117713693</v>
      </c>
      <c r="F68">
        <f t="shared" si="8"/>
        <v>8225</v>
      </c>
      <c r="G68" s="11">
        <f t="shared" si="11"/>
        <v>5.8000000717584044E-4</v>
      </c>
      <c r="H68" s="12"/>
      <c r="K68">
        <f t="shared" si="12"/>
        <v>5.8000000717584044E-4</v>
      </c>
      <c r="O68">
        <f t="shared" ca="1" si="9"/>
        <v>2.5457584174552982E-3</v>
      </c>
      <c r="Q68" s="2">
        <f t="shared" si="10"/>
        <v>40370.928890000003</v>
      </c>
    </row>
    <row r="69" spans="1:17" x14ac:dyDescent="0.2">
      <c r="A69" s="35" t="s">
        <v>47</v>
      </c>
      <c r="B69" s="36" t="s">
        <v>30</v>
      </c>
      <c r="C69" s="15">
        <v>55389.428999999996</v>
      </c>
      <c r="D69" s="15">
        <v>4.0000000000000002E-4</v>
      </c>
      <c r="E69" s="32">
        <f t="shared" si="7"/>
        <v>8225.0013226245464</v>
      </c>
      <c r="F69">
        <f t="shared" si="8"/>
        <v>8225</v>
      </c>
      <c r="G69" s="11">
        <f t="shared" si="11"/>
        <v>6.900000007590279E-4</v>
      </c>
      <c r="H69" s="12"/>
      <c r="K69">
        <f t="shared" si="12"/>
        <v>6.900000007590279E-4</v>
      </c>
      <c r="O69">
        <f t="shared" ca="1" si="9"/>
        <v>2.5457584174552982E-3</v>
      </c>
      <c r="Q69" s="2">
        <f t="shared" si="10"/>
        <v>40370.928999999996</v>
      </c>
    </row>
    <row r="70" spans="1:17" x14ac:dyDescent="0.2">
      <c r="A70" s="35" t="s">
        <v>47</v>
      </c>
      <c r="B70" s="36" t="s">
        <v>30</v>
      </c>
      <c r="C70" s="15">
        <v>55389.429089999998</v>
      </c>
      <c r="D70" s="15">
        <v>2.9999999999999997E-4</v>
      </c>
      <c r="E70" s="32">
        <f t="shared" si="7"/>
        <v>8225.0014951407938</v>
      </c>
      <c r="F70">
        <f t="shared" si="8"/>
        <v>8225</v>
      </c>
      <c r="G70" s="11">
        <f t="shared" si="11"/>
        <v>7.8000000212341547E-4</v>
      </c>
      <c r="H70" s="12"/>
      <c r="K70">
        <f t="shared" si="12"/>
        <v>7.8000000212341547E-4</v>
      </c>
      <c r="O70">
        <f t="shared" ca="1" si="9"/>
        <v>2.5457584174552982E-3</v>
      </c>
      <c r="Q70" s="2">
        <f t="shared" si="10"/>
        <v>40370.929089999998</v>
      </c>
    </row>
    <row r="71" spans="1:17" x14ac:dyDescent="0.2">
      <c r="A71" s="35" t="s">
        <v>47</v>
      </c>
      <c r="B71" s="36" t="s">
        <v>30</v>
      </c>
      <c r="C71" s="15">
        <v>55389.429190000003</v>
      </c>
      <c r="D71" s="15">
        <v>2.0000000000000001E-4</v>
      </c>
      <c r="E71" s="32">
        <f t="shared" si="7"/>
        <v>8225.0016868255207</v>
      </c>
      <c r="F71">
        <f t="shared" si="8"/>
        <v>8225</v>
      </c>
      <c r="G71" s="11">
        <f t="shared" si="11"/>
        <v>8.800000068731606E-4</v>
      </c>
      <c r="H71" s="12"/>
      <c r="K71">
        <f t="shared" si="12"/>
        <v>8.800000068731606E-4</v>
      </c>
      <c r="O71">
        <f t="shared" ca="1" si="9"/>
        <v>2.5457584174552982E-3</v>
      </c>
      <c r="Q71" s="2">
        <f t="shared" si="10"/>
        <v>40370.929190000003</v>
      </c>
    </row>
    <row r="72" spans="1:17" x14ac:dyDescent="0.2">
      <c r="A72" s="37" t="s">
        <v>49</v>
      </c>
      <c r="B72" s="38" t="s">
        <v>30</v>
      </c>
      <c r="C72" s="37">
        <v>55390.471089999999</v>
      </c>
      <c r="D72" s="37">
        <v>5.9999999999999995E-4</v>
      </c>
      <c r="E72" s="32">
        <f t="shared" si="7"/>
        <v>8226.9988498917028</v>
      </c>
      <c r="F72">
        <f t="shared" si="8"/>
        <v>8227</v>
      </c>
      <c r="G72" s="11">
        <f t="shared" si="11"/>
        <v>-5.9999999939464033E-4</v>
      </c>
      <c r="H72" s="12"/>
      <c r="K72">
        <f t="shared" si="12"/>
        <v>-5.9999999939464033E-4</v>
      </c>
      <c r="O72">
        <f t="shared" ca="1" si="9"/>
        <v>2.5429248481784045E-3</v>
      </c>
      <c r="Q72" s="2">
        <f t="shared" si="10"/>
        <v>40371.971089999999</v>
      </c>
    </row>
    <row r="73" spans="1:17" x14ac:dyDescent="0.2">
      <c r="A73" s="37" t="s">
        <v>49</v>
      </c>
      <c r="B73" s="38" t="s">
        <v>29</v>
      </c>
      <c r="C73" s="37">
        <v>55455.423450000002</v>
      </c>
      <c r="D73" s="37">
        <v>3.5E-4</v>
      </c>
      <c r="E73" s="32">
        <f t="shared" si="7"/>
        <v>8351.5025973279244</v>
      </c>
      <c r="F73">
        <f t="shared" si="8"/>
        <v>8351.5</v>
      </c>
      <c r="G73" s="11">
        <f t="shared" si="11"/>
        <v>1.3550000076065771E-3</v>
      </c>
      <c r="H73" s="12"/>
      <c r="K73">
        <f t="shared" si="12"/>
        <v>1.3550000076065771E-3</v>
      </c>
      <c r="O73">
        <f t="shared" ca="1" si="9"/>
        <v>2.3665351606917979E-3</v>
      </c>
      <c r="Q73" s="2">
        <f t="shared" si="10"/>
        <v>40436.923450000002</v>
      </c>
    </row>
    <row r="74" spans="1:17" x14ac:dyDescent="0.2">
      <c r="A74" s="37" t="s">
        <v>49</v>
      </c>
      <c r="B74" s="38" t="s">
        <v>30</v>
      </c>
      <c r="C74" s="37">
        <v>55739.48259</v>
      </c>
      <c r="D74" s="37">
        <v>4.8000000000000001E-4</v>
      </c>
      <c r="E74" s="32">
        <f t="shared" si="7"/>
        <v>8896.0005558856847</v>
      </c>
      <c r="F74">
        <f t="shared" si="8"/>
        <v>8896</v>
      </c>
      <c r="G74" s="11">
        <f t="shared" si="11"/>
        <v>2.9000000358792022E-4</v>
      </c>
      <c r="H74" s="12"/>
      <c r="K74">
        <f t="shared" si="12"/>
        <v>2.9000000358792022E-4</v>
      </c>
      <c r="O74">
        <f t="shared" ca="1" si="9"/>
        <v>1.5950959250576047E-3</v>
      </c>
      <c r="Q74" s="2">
        <f t="shared" si="10"/>
        <v>40720.98259</v>
      </c>
    </row>
    <row r="75" spans="1:17" x14ac:dyDescent="0.2">
      <c r="A75" s="37" t="s">
        <v>49</v>
      </c>
      <c r="B75" s="38" t="s">
        <v>29</v>
      </c>
      <c r="C75" s="37">
        <v>55770.522929999999</v>
      </c>
      <c r="D75" s="37">
        <v>1.7000000000000001E-4</v>
      </c>
      <c r="E75" s="32">
        <f t="shared" si="7"/>
        <v>8955.5001437635419</v>
      </c>
      <c r="F75">
        <f t="shared" si="8"/>
        <v>8955.5</v>
      </c>
      <c r="G75" s="11">
        <f t="shared" si="11"/>
        <v>7.5000003562308848E-5</v>
      </c>
      <c r="H75" s="12"/>
      <c r="K75">
        <f t="shared" si="12"/>
        <v>7.5000003562308848E-5</v>
      </c>
      <c r="O75">
        <f t="shared" ca="1" si="9"/>
        <v>1.5107972390700306E-3</v>
      </c>
      <c r="Q75" s="2">
        <f t="shared" si="10"/>
        <v>40752.022929999999</v>
      </c>
    </row>
    <row r="76" spans="1:17" x14ac:dyDescent="0.2">
      <c r="A76" s="37" t="s">
        <v>49</v>
      </c>
      <c r="B76" s="38" t="s">
        <v>30</v>
      </c>
      <c r="C76" s="37">
        <v>55776.522230000002</v>
      </c>
      <c r="D76" s="37">
        <v>9.0000000000000006E-5</v>
      </c>
      <c r="E76" s="32">
        <f t="shared" si="7"/>
        <v>8966.9998849891799</v>
      </c>
      <c r="F76">
        <f t="shared" si="8"/>
        <v>8967</v>
      </c>
      <c r="G76" s="11">
        <f t="shared" si="11"/>
        <v>-5.9999991208314896E-5</v>
      </c>
      <c r="H76" s="12"/>
      <c r="K76">
        <f t="shared" si="12"/>
        <v>-5.9999991208314896E-5</v>
      </c>
      <c r="O76">
        <f t="shared" ca="1" si="9"/>
        <v>1.4945042157278945E-3</v>
      </c>
      <c r="Q76" s="2">
        <f t="shared" si="10"/>
        <v>40758.022230000002</v>
      </c>
    </row>
    <row r="77" spans="1:17" x14ac:dyDescent="0.2">
      <c r="A77" s="53" t="s">
        <v>238</v>
      </c>
      <c r="B77" s="56" t="s">
        <v>29</v>
      </c>
      <c r="C77" s="54">
        <v>55784.0893</v>
      </c>
      <c r="D77" s="54" t="s">
        <v>65</v>
      </c>
      <c r="E77" s="32">
        <f t="shared" si="7"/>
        <v>8981.5048017021654</v>
      </c>
      <c r="F77">
        <f t="shared" si="8"/>
        <v>8981.5</v>
      </c>
      <c r="G77" s="11">
        <f t="shared" si="11"/>
        <v>2.5050000040209852E-3</v>
      </c>
      <c r="K77">
        <f t="shared" si="12"/>
        <v>2.5050000040209852E-3</v>
      </c>
      <c r="O77">
        <f t="shared" ca="1" si="9"/>
        <v>1.473960838470418E-3</v>
      </c>
      <c r="Q77" s="2">
        <f t="shared" si="10"/>
        <v>40765.5893</v>
      </c>
    </row>
    <row r="78" spans="1:17" x14ac:dyDescent="0.2">
      <c r="A78" s="53" t="s">
        <v>238</v>
      </c>
      <c r="B78" s="56" t="s">
        <v>30</v>
      </c>
      <c r="C78" s="54">
        <v>55787.998599999999</v>
      </c>
      <c r="D78" s="54" t="s">
        <v>65</v>
      </c>
      <c r="E78" s="32">
        <f t="shared" si="7"/>
        <v>8988.998332342966</v>
      </c>
      <c r="F78">
        <f t="shared" si="8"/>
        <v>8989</v>
      </c>
      <c r="G78" s="11">
        <f t="shared" si="11"/>
        <v>-8.6999999621184543E-4</v>
      </c>
      <c r="K78">
        <f t="shared" si="12"/>
        <v>-8.6999999621184543E-4</v>
      </c>
      <c r="O78">
        <f t="shared" ca="1" si="9"/>
        <v>1.4633349536820675E-3</v>
      </c>
      <c r="Q78" s="2">
        <f t="shared" si="10"/>
        <v>40769.498599999999</v>
      </c>
    </row>
    <row r="79" spans="1:17" x14ac:dyDescent="0.2">
      <c r="A79" s="37" t="s">
        <v>49</v>
      </c>
      <c r="B79" s="38" t="s">
        <v>29</v>
      </c>
      <c r="C79" s="37">
        <v>55791.390290000003</v>
      </c>
      <c r="D79" s="37">
        <v>1.3999999999999999E-4</v>
      </c>
      <c r="E79" s="32">
        <f t="shared" si="7"/>
        <v>8995.4996837202289</v>
      </c>
      <c r="F79">
        <f t="shared" si="8"/>
        <v>8995.5</v>
      </c>
      <c r="G79" s="11">
        <f t="shared" si="11"/>
        <v>-1.6499999765073881E-4</v>
      </c>
      <c r="H79" s="12"/>
      <c r="K79">
        <f t="shared" si="12"/>
        <v>-1.6499999765073881E-4</v>
      </c>
      <c r="O79">
        <f t="shared" ca="1" si="9"/>
        <v>1.4541258535321656E-3</v>
      </c>
      <c r="Q79" s="2">
        <f t="shared" si="10"/>
        <v>40772.890290000003</v>
      </c>
    </row>
    <row r="80" spans="1:17" x14ac:dyDescent="0.2">
      <c r="A80" s="35" t="s">
        <v>51</v>
      </c>
      <c r="B80" s="36" t="s">
        <v>30</v>
      </c>
      <c r="C80" s="15">
        <v>55809.387909999998</v>
      </c>
      <c r="D80" s="15">
        <v>2.9999999999999997E-4</v>
      </c>
      <c r="E80" s="32">
        <f t="shared" si="7"/>
        <v>9029.9983706799067</v>
      </c>
      <c r="F80">
        <f t="shared" si="8"/>
        <v>9030</v>
      </c>
      <c r="G80" s="11">
        <f t="shared" si="11"/>
        <v>-8.4999999671708792E-4</v>
      </c>
      <c r="H80" s="12"/>
      <c r="K80">
        <f t="shared" si="12"/>
        <v>-8.4999999671708792E-4</v>
      </c>
      <c r="O80">
        <f t="shared" ca="1" si="9"/>
        <v>1.4052467835057557E-3</v>
      </c>
      <c r="Q80" s="2">
        <f t="shared" si="10"/>
        <v>40790.887909999998</v>
      </c>
    </row>
    <row r="81" spans="1:17" x14ac:dyDescent="0.2">
      <c r="A81" s="35" t="s">
        <v>51</v>
      </c>
      <c r="B81" s="36" t="s">
        <v>30</v>
      </c>
      <c r="C81" s="15">
        <v>55809.389109999996</v>
      </c>
      <c r="D81" s="15">
        <v>5.0000000000000001E-4</v>
      </c>
      <c r="E81" s="32">
        <f t="shared" si="7"/>
        <v>9030.0006708965084</v>
      </c>
      <c r="F81">
        <f t="shared" si="8"/>
        <v>9030</v>
      </c>
      <c r="G81" s="11">
        <f t="shared" si="11"/>
        <v>3.5000000207219273E-4</v>
      </c>
      <c r="H81" s="12"/>
      <c r="K81">
        <f t="shared" si="12"/>
        <v>3.5000000207219273E-4</v>
      </c>
      <c r="O81">
        <f t="shared" ca="1" si="9"/>
        <v>1.4052467835057557E-3</v>
      </c>
      <c r="Q81" s="2">
        <f t="shared" si="10"/>
        <v>40790.889109999996</v>
      </c>
    </row>
    <row r="82" spans="1:17" x14ac:dyDescent="0.2">
      <c r="A82" s="35" t="s">
        <v>51</v>
      </c>
      <c r="B82" s="36" t="s">
        <v>30</v>
      </c>
      <c r="C82" s="15">
        <v>55831.299290000003</v>
      </c>
      <c r="D82" s="15">
        <v>1E-4</v>
      </c>
      <c r="E82" s="32">
        <f t="shared" si="7"/>
        <v>9071.9991374187848</v>
      </c>
      <c r="F82">
        <f t="shared" si="8"/>
        <v>9072</v>
      </c>
      <c r="G82" s="11">
        <f t="shared" si="11"/>
        <v>-4.4999999227002263E-4</v>
      </c>
      <c r="H82" s="12"/>
      <c r="K82">
        <f t="shared" si="12"/>
        <v>-4.4999999227002263E-4</v>
      </c>
      <c r="O82">
        <f t="shared" ca="1" si="9"/>
        <v>1.345741828690997E-3</v>
      </c>
      <c r="Q82" s="2">
        <f t="shared" si="10"/>
        <v>40812.799290000003</v>
      </c>
    </row>
    <row r="83" spans="1:17" x14ac:dyDescent="0.2">
      <c r="A83" s="35" t="s">
        <v>51</v>
      </c>
      <c r="B83" s="36" t="s">
        <v>29</v>
      </c>
      <c r="C83" s="15">
        <v>55837.299339999998</v>
      </c>
      <c r="D83" s="15">
        <v>2.9999999999999997E-4</v>
      </c>
      <c r="E83" s="32">
        <f t="shared" si="7"/>
        <v>9083.5003162797857</v>
      </c>
      <c r="F83">
        <f t="shared" si="8"/>
        <v>9083.5</v>
      </c>
      <c r="G83" s="11">
        <f t="shared" si="11"/>
        <v>1.6500000492669642E-4</v>
      </c>
      <c r="H83" s="12"/>
      <c r="K83">
        <f t="shared" si="12"/>
        <v>1.6500000492669642E-4</v>
      </c>
      <c r="O83">
        <f t="shared" ca="1" si="9"/>
        <v>1.329448805348861E-3</v>
      </c>
      <c r="Q83" s="2">
        <f t="shared" si="10"/>
        <v>40818.799339999998</v>
      </c>
    </row>
    <row r="84" spans="1:17" x14ac:dyDescent="0.2">
      <c r="A84" s="35" t="s">
        <v>51</v>
      </c>
      <c r="B84" s="36" t="s">
        <v>29</v>
      </c>
      <c r="C84" s="15">
        <v>55837.299939999997</v>
      </c>
      <c r="D84" s="15">
        <v>5.0000000000000001E-4</v>
      </c>
      <c r="E84" s="32">
        <f t="shared" si="7"/>
        <v>9083.5014663880847</v>
      </c>
      <c r="F84">
        <f t="shared" si="8"/>
        <v>9083.5</v>
      </c>
      <c r="G84" s="11">
        <f t="shared" si="11"/>
        <v>7.6500000432133675E-4</v>
      </c>
      <c r="H84" s="12"/>
      <c r="K84">
        <f t="shared" si="12"/>
        <v>7.6500000432133675E-4</v>
      </c>
      <c r="O84">
        <f t="shared" ca="1" si="9"/>
        <v>1.329448805348861E-3</v>
      </c>
      <c r="Q84" s="2">
        <f t="shared" si="10"/>
        <v>40818.799939999997</v>
      </c>
    </row>
    <row r="85" spans="1:17" x14ac:dyDescent="0.2">
      <c r="A85" s="15" t="s">
        <v>52</v>
      </c>
      <c r="B85" s="36" t="s">
        <v>29</v>
      </c>
      <c r="C85" s="15">
        <v>56094.492530000003</v>
      </c>
      <c r="D85" s="15">
        <v>4.8000000000000001E-4</v>
      </c>
      <c r="E85" s="32">
        <f t="shared" ref="E85:E114" si="13">+(C85-C$7)/C$8</f>
        <v>9576.5003546167391</v>
      </c>
      <c r="F85">
        <f t="shared" ref="F85:F117" si="14">ROUND(2*E85,0)/2</f>
        <v>9576.5</v>
      </c>
      <c r="G85" s="11">
        <f t="shared" si="11"/>
        <v>1.8500000442145392E-4</v>
      </c>
      <c r="H85" s="12"/>
      <c r="K85">
        <f t="shared" si="12"/>
        <v>1.8500000442145392E-4</v>
      </c>
      <c r="O85">
        <f t="shared" ref="O85:O114" ca="1" si="15">+C$11+C$12*$F85</f>
        <v>6.3097397859467053E-4</v>
      </c>
      <c r="Q85" s="2">
        <f t="shared" ref="Q85:Q114" si="16">+C85-15018.5</f>
        <v>41075.992530000003</v>
      </c>
    </row>
    <row r="86" spans="1:17" x14ac:dyDescent="0.2">
      <c r="A86" s="58" t="s">
        <v>339</v>
      </c>
      <c r="B86" s="59"/>
      <c r="C86" s="58">
        <v>55174.311000000002</v>
      </c>
      <c r="D86" s="58">
        <v>2.0000000000000001E-4</v>
      </c>
      <c r="E86" s="32">
        <f t="shared" si="13"/>
        <v>7812.6529931568648</v>
      </c>
      <c r="F86">
        <f t="shared" si="14"/>
        <v>7812.5</v>
      </c>
      <c r="G86" s="11">
        <f t="shared" si="11"/>
        <v>7.9815000004600734E-2</v>
      </c>
      <c r="J86">
        <f>+G86</f>
        <v>7.9815000004600734E-2</v>
      </c>
      <c r="O86">
        <f t="shared" ca="1" si="15"/>
        <v>3.1301820808145361E-3</v>
      </c>
      <c r="Q86" s="2">
        <f t="shared" si="16"/>
        <v>40155.811000000002</v>
      </c>
    </row>
    <row r="87" spans="1:17" x14ac:dyDescent="0.2">
      <c r="A87" s="58" t="s">
        <v>52</v>
      </c>
      <c r="B87" s="59" t="s">
        <v>30</v>
      </c>
      <c r="C87" s="58">
        <v>56100.491759999997</v>
      </c>
      <c r="D87" s="58">
        <v>1E-4</v>
      </c>
      <c r="E87" s="32">
        <f t="shared" si="13"/>
        <v>9587.9999616630575</v>
      </c>
      <c r="F87">
        <f t="shared" si="14"/>
        <v>9588</v>
      </c>
      <c r="G87" s="11">
        <f t="shared" si="11"/>
        <v>-1.9999999494757503E-5</v>
      </c>
      <c r="H87" s="12"/>
      <c r="K87">
        <f>+G87</f>
        <v>-1.9999999494757503E-5</v>
      </c>
      <c r="O87">
        <f t="shared" ca="1" si="15"/>
        <v>6.1468095525253272E-4</v>
      </c>
      <c r="Q87" s="2">
        <f t="shared" si="16"/>
        <v>41081.991759999997</v>
      </c>
    </row>
    <row r="88" spans="1:17" x14ac:dyDescent="0.2">
      <c r="A88" s="60" t="s">
        <v>271</v>
      </c>
      <c r="B88" s="59" t="s">
        <v>29</v>
      </c>
      <c r="C88" s="58">
        <v>56144.052199999998</v>
      </c>
      <c r="D88" s="58" t="s">
        <v>65</v>
      </c>
      <c r="E88" s="32">
        <f t="shared" si="13"/>
        <v>9671.4986677912202</v>
      </c>
      <c r="F88">
        <f t="shared" si="14"/>
        <v>9671.5</v>
      </c>
      <c r="G88" s="11">
        <f t="shared" si="11"/>
        <v>-6.9500000245170668E-4</v>
      </c>
      <c r="K88">
        <f>+G88</f>
        <v>-6.9500000245170668E-4</v>
      </c>
      <c r="O88">
        <f t="shared" ca="1" si="15"/>
        <v>4.9637943794223968E-4</v>
      </c>
      <c r="Q88" s="2">
        <f t="shared" si="16"/>
        <v>41125.552199999998</v>
      </c>
    </row>
    <row r="89" spans="1:17" x14ac:dyDescent="0.2">
      <c r="A89" s="60" t="s">
        <v>271</v>
      </c>
      <c r="B89" s="59" t="s">
        <v>29</v>
      </c>
      <c r="C89" s="58">
        <v>56144.053</v>
      </c>
      <c r="D89" s="58" t="s">
        <v>65</v>
      </c>
      <c r="E89" s="32">
        <f t="shared" si="13"/>
        <v>9671.5002012689583</v>
      </c>
      <c r="F89">
        <f t="shared" si="14"/>
        <v>9671.5</v>
      </c>
      <c r="G89" s="11">
        <f t="shared" si="11"/>
        <v>1.049999991664663E-4</v>
      </c>
      <c r="K89">
        <f>+G89</f>
        <v>1.049999991664663E-4</v>
      </c>
      <c r="O89">
        <f t="shared" ca="1" si="15"/>
        <v>4.9637943794223968E-4</v>
      </c>
      <c r="Q89" s="2">
        <f t="shared" si="16"/>
        <v>41125.553</v>
      </c>
    </row>
    <row r="90" spans="1:17" x14ac:dyDescent="0.2">
      <c r="A90" s="58" t="s">
        <v>52</v>
      </c>
      <c r="B90" s="59" t="s">
        <v>30</v>
      </c>
      <c r="C90" s="58">
        <v>56148.48803</v>
      </c>
      <c r="D90" s="58">
        <v>5.0000000000000001E-4</v>
      </c>
      <c r="E90" s="32">
        <f t="shared" si="13"/>
        <v>9680.0014759723272</v>
      </c>
      <c r="F90">
        <f t="shared" si="14"/>
        <v>9680</v>
      </c>
      <c r="G90" s="11">
        <f t="shared" si="11"/>
        <v>7.7000000601401553E-4</v>
      </c>
      <c r="H90" s="12"/>
      <c r="K90">
        <f>+G90</f>
        <v>7.7000000601401553E-4</v>
      </c>
      <c r="O90">
        <f t="shared" ca="1" si="15"/>
        <v>4.843367685154424E-4</v>
      </c>
      <c r="Q90" s="2">
        <f t="shared" si="16"/>
        <v>41129.98803</v>
      </c>
    </row>
    <row r="91" spans="1:17" x14ac:dyDescent="0.2">
      <c r="A91" s="61" t="s">
        <v>1</v>
      </c>
      <c r="B91" s="62" t="s">
        <v>30</v>
      </c>
      <c r="C91" s="63">
        <v>56174.311000000002</v>
      </c>
      <c r="D91" s="63">
        <v>2.0000000000000001E-4</v>
      </c>
      <c r="E91" s="32">
        <f t="shared" si="13"/>
        <v>9729.5001629320177</v>
      </c>
      <c r="F91">
        <f t="shared" si="14"/>
        <v>9729.5</v>
      </c>
      <c r="G91" s="11">
        <f t="shared" si="11"/>
        <v>8.5000006947666407E-5</v>
      </c>
      <c r="H91" s="12"/>
      <c r="K91">
        <f>+G91</f>
        <v>8.5000006947666407E-5</v>
      </c>
      <c r="O91">
        <f t="shared" ca="1" si="15"/>
        <v>4.1420592891233503E-4</v>
      </c>
      <c r="Q91" s="2">
        <f t="shared" si="16"/>
        <v>41155.811000000002</v>
      </c>
    </row>
    <row r="92" spans="1:17" x14ac:dyDescent="0.2">
      <c r="A92" s="60" t="s">
        <v>339</v>
      </c>
      <c r="B92" s="59"/>
      <c r="C92" s="58">
        <v>56175.3554</v>
      </c>
      <c r="D92" s="58">
        <v>1E-4</v>
      </c>
      <c r="E92" s="32">
        <f t="shared" si="13"/>
        <v>9731.5021181161301</v>
      </c>
      <c r="F92">
        <f t="shared" si="14"/>
        <v>9731.5</v>
      </c>
      <c r="G92" s="11">
        <f t="shared" si="11"/>
        <v>1.1050000030081719E-3</v>
      </c>
      <c r="J92">
        <f>+G92</f>
        <v>1.1050000030081719E-3</v>
      </c>
      <c r="O92">
        <f t="shared" ca="1" si="15"/>
        <v>4.1137235963544135E-4</v>
      </c>
      <c r="Q92" s="2">
        <f t="shared" si="16"/>
        <v>41156.8554</v>
      </c>
    </row>
    <row r="93" spans="1:17" x14ac:dyDescent="0.2">
      <c r="A93" s="58" t="s">
        <v>52</v>
      </c>
      <c r="B93" s="59" t="s">
        <v>30</v>
      </c>
      <c r="C93" s="58">
        <v>56205.353150000003</v>
      </c>
      <c r="D93" s="58">
        <v>2.7999999999999998E-4</v>
      </c>
      <c r="E93" s="32">
        <f t="shared" si="13"/>
        <v>9789.003220303257</v>
      </c>
      <c r="F93">
        <f t="shared" si="14"/>
        <v>9789</v>
      </c>
      <c r="G93" s="11">
        <f t="shared" si="11"/>
        <v>1.6800000084913336E-3</v>
      </c>
      <c r="H93" s="12"/>
      <c r="K93">
        <f t="shared" ref="K93:K109" si="17">+G93</f>
        <v>1.6800000084913336E-3</v>
      </c>
      <c r="O93">
        <f t="shared" ca="1" si="15"/>
        <v>3.2990724292475924E-4</v>
      </c>
      <c r="Q93" s="2">
        <f t="shared" si="16"/>
        <v>41186.853150000003</v>
      </c>
    </row>
    <row r="94" spans="1:17" x14ac:dyDescent="0.2">
      <c r="A94" s="58" t="s">
        <v>52</v>
      </c>
      <c r="B94" s="59" t="s">
        <v>29</v>
      </c>
      <c r="C94" s="58">
        <v>56210.307999999997</v>
      </c>
      <c r="D94" s="58">
        <v>4.8000000000000001E-4</v>
      </c>
      <c r="E94" s="32">
        <f t="shared" si="13"/>
        <v>9798.5009105024074</v>
      </c>
      <c r="F94">
        <f t="shared" si="14"/>
        <v>9798.5</v>
      </c>
      <c r="G94" s="11">
        <f t="shared" si="11"/>
        <v>4.7500000073341653E-4</v>
      </c>
      <c r="H94" s="12"/>
      <c r="K94">
        <f t="shared" si="17"/>
        <v>4.7500000073341653E-4</v>
      </c>
      <c r="O94">
        <f t="shared" ca="1" si="15"/>
        <v>3.1644778885951685E-4</v>
      </c>
      <c r="Q94" s="2">
        <f t="shared" si="16"/>
        <v>41191.807999999997</v>
      </c>
    </row>
    <row r="95" spans="1:17" x14ac:dyDescent="0.2">
      <c r="A95" s="58" t="s">
        <v>52</v>
      </c>
      <c r="B95" s="59" t="s">
        <v>29</v>
      </c>
      <c r="C95" s="58">
        <v>56232.21862</v>
      </c>
      <c r="D95" s="58">
        <v>3.5E-4</v>
      </c>
      <c r="E95" s="32">
        <f t="shared" si="13"/>
        <v>9840.5002204374305</v>
      </c>
      <c r="F95">
        <f t="shared" si="14"/>
        <v>9840.5</v>
      </c>
      <c r="G95" s="11">
        <f t="shared" si="11"/>
        <v>1.1500000255182385E-4</v>
      </c>
      <c r="H95" s="12"/>
      <c r="K95">
        <f t="shared" si="17"/>
        <v>1.1500000255182385E-4</v>
      </c>
      <c r="O95">
        <f t="shared" ca="1" si="15"/>
        <v>2.5694283404475819E-4</v>
      </c>
      <c r="Q95" s="2">
        <f t="shared" si="16"/>
        <v>41213.71862</v>
      </c>
    </row>
    <row r="96" spans="1:17" x14ac:dyDescent="0.2">
      <c r="A96" s="58" t="s">
        <v>52</v>
      </c>
      <c r="B96" s="59" t="s">
        <v>30</v>
      </c>
      <c r="C96" s="58">
        <v>56239.261960000003</v>
      </c>
      <c r="D96" s="58">
        <v>1.7000000000000001E-4</v>
      </c>
      <c r="E96" s="32">
        <f t="shared" si="13"/>
        <v>9854.0012267822021</v>
      </c>
      <c r="F96">
        <f t="shared" si="14"/>
        <v>9854</v>
      </c>
      <c r="G96" s="11">
        <f t="shared" si="11"/>
        <v>6.4000000566011295E-4</v>
      </c>
      <c r="H96" s="12"/>
      <c r="K96">
        <f t="shared" si="17"/>
        <v>6.4000000566011295E-4</v>
      </c>
      <c r="O96">
        <f t="shared" ca="1" si="15"/>
        <v>2.3781624142572844E-4</v>
      </c>
      <c r="Q96" s="2">
        <f t="shared" si="16"/>
        <v>41220.761960000003</v>
      </c>
    </row>
    <row r="97" spans="1:17" x14ac:dyDescent="0.2">
      <c r="A97" s="58" t="s">
        <v>52</v>
      </c>
      <c r="B97" s="59" t="s">
        <v>29</v>
      </c>
      <c r="C97" s="58">
        <v>56256.216760000003</v>
      </c>
      <c r="D97" s="58">
        <v>1.8000000000000001E-4</v>
      </c>
      <c r="E97" s="32">
        <f t="shared" si="13"/>
        <v>9886.500987176305</v>
      </c>
      <c r="F97">
        <f t="shared" si="14"/>
        <v>9886.5</v>
      </c>
      <c r="G97" s="11">
        <f t="shared" ref="G97:G114" si="18">+C97-(C$7+F97*C$8)</f>
        <v>5.1500000699888915E-4</v>
      </c>
      <c r="H97" s="12"/>
      <c r="K97">
        <f t="shared" si="17"/>
        <v>5.1500000699888915E-4</v>
      </c>
      <c r="O97">
        <f t="shared" ca="1" si="15"/>
        <v>1.9177074067621216E-4</v>
      </c>
      <c r="Q97" s="2">
        <f t="shared" si="16"/>
        <v>41237.716760000003</v>
      </c>
    </row>
    <row r="98" spans="1:17" x14ac:dyDescent="0.2">
      <c r="A98" s="58" t="s">
        <v>52</v>
      </c>
      <c r="B98" s="59" t="s">
        <v>30</v>
      </c>
      <c r="C98" s="58">
        <v>56449.502229999998</v>
      </c>
      <c r="D98" s="58">
        <v>3.8000000000000002E-4</v>
      </c>
      <c r="E98" s="32">
        <f t="shared" si="13"/>
        <v>10256.999693304455</v>
      </c>
      <c r="F98">
        <f t="shared" si="14"/>
        <v>10257</v>
      </c>
      <c r="G98" s="11">
        <f t="shared" si="18"/>
        <v>-1.5999999595806003E-4</v>
      </c>
      <c r="H98" s="12"/>
      <c r="K98">
        <f t="shared" si="17"/>
        <v>-1.5999999595806003E-4</v>
      </c>
      <c r="O98">
        <f t="shared" ca="1" si="15"/>
        <v>-3.3314796786826535E-4</v>
      </c>
      <c r="Q98" s="2">
        <f t="shared" si="16"/>
        <v>41431.002229999998</v>
      </c>
    </row>
    <row r="99" spans="1:17" x14ac:dyDescent="0.2">
      <c r="A99" s="58" t="s">
        <v>52</v>
      </c>
      <c r="B99" s="59" t="s">
        <v>29</v>
      </c>
      <c r="C99" s="58">
        <v>56454.45779</v>
      </c>
      <c r="D99" s="58">
        <v>4.6000000000000001E-4</v>
      </c>
      <c r="E99" s="32">
        <f t="shared" si="13"/>
        <v>10266.498744465111</v>
      </c>
      <c r="F99">
        <f t="shared" si="14"/>
        <v>10266.5</v>
      </c>
      <c r="G99" s="11">
        <f t="shared" si="18"/>
        <v>-6.5499999618623406E-4</v>
      </c>
      <c r="H99" s="12"/>
      <c r="K99">
        <f t="shared" si="17"/>
        <v>-6.5499999618623406E-4</v>
      </c>
      <c r="O99">
        <f t="shared" ca="1" si="15"/>
        <v>-3.4660742193350948E-4</v>
      </c>
      <c r="Q99" s="2">
        <f t="shared" si="16"/>
        <v>41435.95779</v>
      </c>
    </row>
    <row r="100" spans="1:17" x14ac:dyDescent="0.2">
      <c r="A100" s="58" t="s">
        <v>54</v>
      </c>
      <c r="B100" s="59"/>
      <c r="C100" s="58">
        <v>56496.45289</v>
      </c>
      <c r="D100" s="58">
        <v>4.0999999999999999E-4</v>
      </c>
      <c r="E100" s="32">
        <f t="shared" si="13"/>
        <v>10346.996933044535</v>
      </c>
      <c r="F100">
        <f t="shared" si="14"/>
        <v>10347</v>
      </c>
      <c r="G100" s="11">
        <f t="shared" si="18"/>
        <v>-1.5999999959603883E-3</v>
      </c>
      <c r="H100" s="12"/>
      <c r="K100">
        <f t="shared" si="17"/>
        <v>-1.5999999959603883E-3</v>
      </c>
      <c r="O100">
        <f t="shared" ca="1" si="15"/>
        <v>-4.6065858532846372E-4</v>
      </c>
      <c r="Q100" s="2">
        <f t="shared" si="16"/>
        <v>41477.95289</v>
      </c>
    </row>
    <row r="101" spans="1:17" x14ac:dyDescent="0.2">
      <c r="A101" s="58" t="s">
        <v>52</v>
      </c>
      <c r="B101" s="59" t="s">
        <v>30</v>
      </c>
      <c r="C101" s="58">
        <v>56510.539519999998</v>
      </c>
      <c r="D101" s="58">
        <v>1.7000000000000001E-4</v>
      </c>
      <c r="E101" s="32">
        <f t="shared" si="13"/>
        <v>10373.998849891701</v>
      </c>
      <c r="F101">
        <f t="shared" si="14"/>
        <v>10374</v>
      </c>
      <c r="G101" s="11">
        <f t="shared" si="18"/>
        <v>-5.9999999939464033E-4</v>
      </c>
      <c r="H101" s="12"/>
      <c r="K101">
        <f t="shared" si="17"/>
        <v>-5.9999999939464033E-4</v>
      </c>
      <c r="O101">
        <f t="shared" ca="1" si="15"/>
        <v>-4.989117705665215E-4</v>
      </c>
      <c r="Q101" s="2">
        <f t="shared" si="16"/>
        <v>41492.039519999998</v>
      </c>
    </row>
    <row r="102" spans="1:17" x14ac:dyDescent="0.2">
      <c r="A102" s="60" t="s">
        <v>311</v>
      </c>
      <c r="B102" s="59" t="s">
        <v>30</v>
      </c>
      <c r="C102" s="58">
        <v>56512.103900000002</v>
      </c>
      <c r="D102" s="58" t="s">
        <v>65</v>
      </c>
      <c r="E102" s="32">
        <f t="shared" si="13"/>
        <v>10376.99752726716</v>
      </c>
      <c r="F102">
        <f t="shared" si="14"/>
        <v>10377</v>
      </c>
      <c r="G102" s="11">
        <f t="shared" si="18"/>
        <v>-1.2899999928777106E-3</v>
      </c>
      <c r="K102">
        <f t="shared" si="17"/>
        <v>-1.2899999928777106E-3</v>
      </c>
      <c r="O102">
        <f t="shared" ca="1" si="15"/>
        <v>-5.0316212448186202E-4</v>
      </c>
      <c r="Q102" s="2">
        <f t="shared" si="16"/>
        <v>41493.603900000002</v>
      </c>
    </row>
    <row r="103" spans="1:17" x14ac:dyDescent="0.2">
      <c r="A103" s="60" t="s">
        <v>311</v>
      </c>
      <c r="B103" s="59" t="s">
        <v>30</v>
      </c>
      <c r="C103" s="58">
        <v>56512.104200000002</v>
      </c>
      <c r="D103" s="58" t="s">
        <v>65</v>
      </c>
      <c r="E103" s="32">
        <f t="shared" si="13"/>
        <v>10376.998102321311</v>
      </c>
      <c r="F103">
        <f t="shared" si="14"/>
        <v>10377</v>
      </c>
      <c r="G103" s="11">
        <f t="shared" si="18"/>
        <v>-9.8999999318039045E-4</v>
      </c>
      <c r="K103">
        <f t="shared" si="17"/>
        <v>-9.8999999318039045E-4</v>
      </c>
      <c r="O103">
        <f t="shared" ca="1" si="15"/>
        <v>-5.0316212448186202E-4</v>
      </c>
      <c r="Q103" s="2">
        <f t="shared" si="16"/>
        <v>41493.604200000002</v>
      </c>
    </row>
    <row r="104" spans="1:17" x14ac:dyDescent="0.2">
      <c r="A104" s="60" t="s">
        <v>311</v>
      </c>
      <c r="B104" s="59" t="s">
        <v>30</v>
      </c>
      <c r="C104" s="58">
        <v>56512.104200000002</v>
      </c>
      <c r="D104" s="58" t="s">
        <v>65</v>
      </c>
      <c r="E104" s="32">
        <f t="shared" si="13"/>
        <v>10376.998102321311</v>
      </c>
      <c r="F104">
        <f t="shared" si="14"/>
        <v>10377</v>
      </c>
      <c r="G104" s="11">
        <f t="shared" si="18"/>
        <v>-9.8999999318039045E-4</v>
      </c>
      <c r="K104">
        <f t="shared" si="17"/>
        <v>-9.8999999318039045E-4</v>
      </c>
      <c r="O104">
        <f t="shared" ca="1" si="15"/>
        <v>-5.0316212448186202E-4</v>
      </c>
      <c r="Q104" s="2">
        <f t="shared" si="16"/>
        <v>41493.604200000002</v>
      </c>
    </row>
    <row r="105" spans="1:17" x14ac:dyDescent="0.2">
      <c r="A105" s="58" t="s">
        <v>52</v>
      </c>
      <c r="B105" s="59" t="s">
        <v>30</v>
      </c>
      <c r="C105" s="58">
        <v>56542.363299999997</v>
      </c>
      <c r="D105" s="58">
        <v>6.4000000000000005E-4</v>
      </c>
      <c r="E105" s="32">
        <f t="shared" si="13"/>
        <v>10435.000172516246</v>
      </c>
      <c r="F105">
        <f t="shared" si="14"/>
        <v>10435</v>
      </c>
      <c r="G105" s="11">
        <f t="shared" si="18"/>
        <v>9.0000001364387572E-5</v>
      </c>
      <c r="H105" s="12"/>
      <c r="K105">
        <f t="shared" si="17"/>
        <v>9.0000001364387572E-5</v>
      </c>
      <c r="O105">
        <f t="shared" ca="1" si="15"/>
        <v>-5.8533563351176668E-4</v>
      </c>
      <c r="Q105" s="2">
        <f t="shared" si="16"/>
        <v>41523.863299999997</v>
      </c>
    </row>
    <row r="106" spans="1:17" x14ac:dyDescent="0.2">
      <c r="A106" s="58" t="s">
        <v>52</v>
      </c>
      <c r="B106" s="59" t="s">
        <v>29</v>
      </c>
      <c r="C106" s="58">
        <v>56572.358319999999</v>
      </c>
      <c r="D106" s="58">
        <v>8.1999999999999998E-4</v>
      </c>
      <c r="E106" s="32">
        <f t="shared" si="13"/>
        <v>10492.496041710599</v>
      </c>
      <c r="F106">
        <f t="shared" si="14"/>
        <v>10492.5</v>
      </c>
      <c r="G106" s="11">
        <f t="shared" si="18"/>
        <v>-2.0650000005844049E-3</v>
      </c>
      <c r="H106" s="12"/>
      <c r="K106">
        <f t="shared" si="17"/>
        <v>-2.0650000005844049E-3</v>
      </c>
      <c r="O106">
        <f t="shared" ca="1" si="15"/>
        <v>-6.6680075022244878E-4</v>
      </c>
      <c r="Q106" s="2">
        <f t="shared" si="16"/>
        <v>41553.858319999999</v>
      </c>
    </row>
    <row r="107" spans="1:17" x14ac:dyDescent="0.2">
      <c r="A107" s="58" t="s">
        <v>52</v>
      </c>
      <c r="B107" s="59" t="s">
        <v>29</v>
      </c>
      <c r="C107" s="58">
        <v>56827.466910000003</v>
      </c>
      <c r="D107" s="58">
        <v>1.09E-3</v>
      </c>
      <c r="E107" s="32">
        <f t="shared" si="13"/>
        <v>10981.500220437436</v>
      </c>
      <c r="F107">
        <f t="shared" si="14"/>
        <v>10981.5</v>
      </c>
      <c r="G107" s="11">
        <f t="shared" si="18"/>
        <v>1.1500000255182385E-4</v>
      </c>
      <c r="H107" s="12"/>
      <c r="K107">
        <f t="shared" si="17"/>
        <v>1.1500000255182385E-4</v>
      </c>
      <c r="O107">
        <f t="shared" ca="1" si="15"/>
        <v>-1.3596084384228536E-3</v>
      </c>
      <c r="Q107" s="2">
        <f t="shared" si="16"/>
        <v>41808.966910000003</v>
      </c>
    </row>
    <row r="108" spans="1:17" x14ac:dyDescent="0.2">
      <c r="A108" s="58" t="s">
        <v>52</v>
      </c>
      <c r="B108" s="59" t="s">
        <v>29</v>
      </c>
      <c r="C108" s="58">
        <v>56863.460279999999</v>
      </c>
      <c r="D108" s="58">
        <v>1.6000000000000001E-4</v>
      </c>
      <c r="E108" s="32">
        <f t="shared" si="13"/>
        <v>11050.494009852599</v>
      </c>
      <c r="F108">
        <f t="shared" si="14"/>
        <v>11050.5</v>
      </c>
      <c r="G108" s="11">
        <f t="shared" si="18"/>
        <v>-3.1249999956344254E-3</v>
      </c>
      <c r="H108" s="12"/>
      <c r="K108">
        <f t="shared" si="17"/>
        <v>-3.1249999956344254E-3</v>
      </c>
      <c r="O108">
        <f t="shared" ca="1" si="15"/>
        <v>-1.4573665784756717E-3</v>
      </c>
      <c r="Q108" s="2">
        <f t="shared" si="16"/>
        <v>41844.960279999999</v>
      </c>
    </row>
    <row r="109" spans="1:17" x14ac:dyDescent="0.2">
      <c r="A109" s="60" t="s">
        <v>329</v>
      </c>
      <c r="B109" s="59" t="s">
        <v>29</v>
      </c>
      <c r="C109" s="58">
        <v>56867.114300000001</v>
      </c>
      <c r="D109" s="58" t="s">
        <v>65</v>
      </c>
      <c r="E109" s="32">
        <f t="shared" si="13"/>
        <v>11057.498207747905</v>
      </c>
      <c r="F109">
        <f t="shared" si="14"/>
        <v>11057.5</v>
      </c>
      <c r="G109" s="11">
        <f t="shared" si="18"/>
        <v>-9.3499999638879672E-4</v>
      </c>
      <c r="K109">
        <f t="shared" si="17"/>
        <v>-9.3499999638879672E-4</v>
      </c>
      <c r="O109">
        <f t="shared" ca="1" si="15"/>
        <v>-1.4672840709447979E-3</v>
      </c>
      <c r="Q109" s="2">
        <f t="shared" si="16"/>
        <v>41848.614300000001</v>
      </c>
    </row>
    <row r="110" spans="1:17" x14ac:dyDescent="0.2">
      <c r="A110" s="64" t="s">
        <v>53</v>
      </c>
      <c r="B110" s="59"/>
      <c r="C110" s="64">
        <v>56934.411699999997</v>
      </c>
      <c r="D110" s="64">
        <v>1.8E-3</v>
      </c>
      <c r="E110" s="32">
        <f t="shared" si="13"/>
        <v>11186.497038471123</v>
      </c>
      <c r="F110">
        <f t="shared" si="14"/>
        <v>11186.5</v>
      </c>
      <c r="G110" s="11">
        <f t="shared" si="18"/>
        <v>-1.5449999991687946E-3</v>
      </c>
      <c r="H110" s="12"/>
      <c r="J110">
        <f>+G110</f>
        <v>-1.5449999991687946E-3</v>
      </c>
      <c r="O110">
        <f t="shared" ca="1" si="15"/>
        <v>-1.6500492893044144E-3</v>
      </c>
      <c r="Q110" s="2">
        <f t="shared" si="16"/>
        <v>41915.911699999997</v>
      </c>
    </row>
    <row r="111" spans="1:17" x14ac:dyDescent="0.2">
      <c r="A111" s="58" t="s">
        <v>339</v>
      </c>
      <c r="B111" s="59"/>
      <c r="C111" s="58">
        <v>57214.558599999997</v>
      </c>
      <c r="D111" s="58">
        <v>5.0000000000000001E-4</v>
      </c>
      <c r="E111" s="32">
        <f t="shared" si="13"/>
        <v>11723.495830857406</v>
      </c>
      <c r="F111">
        <f t="shared" si="14"/>
        <v>11723.5</v>
      </c>
      <c r="G111" s="11">
        <f t="shared" si="18"/>
        <v>-2.17500000144355E-3</v>
      </c>
      <c r="J111">
        <f>+G111</f>
        <v>-2.17500000144355E-3</v>
      </c>
      <c r="O111">
        <f t="shared" ca="1" si="15"/>
        <v>-2.4108626401502554E-3</v>
      </c>
      <c r="Q111" s="2">
        <f t="shared" si="16"/>
        <v>42196.058599999997</v>
      </c>
    </row>
    <row r="112" spans="1:17" x14ac:dyDescent="0.2">
      <c r="A112" s="61" t="s">
        <v>1</v>
      </c>
      <c r="B112" s="62" t="s">
        <v>30</v>
      </c>
      <c r="C112" s="63">
        <v>57240.382100000003</v>
      </c>
      <c r="D112" s="63">
        <v>1.6000000000000001E-3</v>
      </c>
      <c r="E112" s="32">
        <f t="shared" si="13"/>
        <v>11772.995533746105</v>
      </c>
      <c r="F112">
        <f t="shared" si="14"/>
        <v>11773</v>
      </c>
      <c r="G112" s="11">
        <f t="shared" si="18"/>
        <v>-2.3299999957089312E-3</v>
      </c>
      <c r="H112" s="12"/>
      <c r="K112">
        <f>+G112</f>
        <v>-2.3299999957089312E-3</v>
      </c>
      <c r="O112">
        <f t="shared" ca="1" si="15"/>
        <v>-2.4809934797533663E-3</v>
      </c>
      <c r="Q112" s="2">
        <f t="shared" si="16"/>
        <v>42221.882100000003</v>
      </c>
    </row>
    <row r="113" spans="1:17" x14ac:dyDescent="0.2">
      <c r="A113" s="65" t="s">
        <v>340</v>
      </c>
      <c r="B113" s="66"/>
      <c r="C113" s="67">
        <v>57244.033833333298</v>
      </c>
      <c r="D113" s="67"/>
      <c r="E113" s="32">
        <f t="shared" si="13"/>
        <v>11779.995348450808</v>
      </c>
      <c r="F113">
        <f t="shared" si="14"/>
        <v>11780</v>
      </c>
      <c r="G113" s="11">
        <f t="shared" si="18"/>
        <v>-2.426666695100721E-3</v>
      </c>
      <c r="H113" s="12"/>
      <c r="I113">
        <f>+G113</f>
        <v>-2.426666695100721E-3</v>
      </c>
      <c r="O113">
        <f t="shared" ca="1" si="15"/>
        <v>-2.4909109722224924E-3</v>
      </c>
      <c r="Q113" s="2">
        <f t="shared" si="16"/>
        <v>42225.533833333298</v>
      </c>
    </row>
    <row r="114" spans="1:17" x14ac:dyDescent="0.2">
      <c r="A114" s="61" t="s">
        <v>1</v>
      </c>
      <c r="B114" s="62" t="s">
        <v>30</v>
      </c>
      <c r="C114" s="63">
        <v>57574.523699999998</v>
      </c>
      <c r="D114" s="63">
        <v>1.6999999999999999E-3</v>
      </c>
      <c r="E114" s="32">
        <f t="shared" si="13"/>
        <v>12413.493914010238</v>
      </c>
      <c r="F114">
        <f t="shared" si="14"/>
        <v>12413.5</v>
      </c>
      <c r="G114" s="11">
        <f t="shared" si="18"/>
        <v>-3.174999998009298E-3</v>
      </c>
      <c r="H114" s="12"/>
      <c r="K114">
        <f>+G114</f>
        <v>-3.174999998009298E-3</v>
      </c>
      <c r="O114">
        <f t="shared" ca="1" si="15"/>
        <v>-3.3884440406784372E-3</v>
      </c>
      <c r="Q114" s="2">
        <f t="shared" si="16"/>
        <v>42556.023699999998</v>
      </c>
    </row>
    <row r="115" spans="1:17" x14ac:dyDescent="0.2">
      <c r="A115" s="68" t="s">
        <v>341</v>
      </c>
      <c r="B115" s="69" t="s">
        <v>29</v>
      </c>
      <c r="C115" s="70">
        <v>57598.520700000001</v>
      </c>
      <c r="D115" s="70">
        <v>1E-4</v>
      </c>
      <c r="E115" s="32">
        <f>+(C115-C$7)/C$8</f>
        <v>12459.492495543338</v>
      </c>
      <c r="F115">
        <f t="shared" si="14"/>
        <v>12459.5</v>
      </c>
      <c r="G115" s="11">
        <f>+C115-(C$7+F115*C$8)</f>
        <v>-3.9149999938672408E-3</v>
      </c>
      <c r="H115" s="12"/>
      <c r="K115">
        <f>+G115</f>
        <v>-3.9149999938672408E-3</v>
      </c>
      <c r="O115">
        <f ca="1">+C$11+C$12*$F115</f>
        <v>-3.4536161340469815E-3</v>
      </c>
      <c r="Q115" s="2">
        <f>+C115-15018.5</f>
        <v>42580.020700000001</v>
      </c>
    </row>
    <row r="116" spans="1:17" x14ac:dyDescent="0.2">
      <c r="A116" s="71" t="s">
        <v>0</v>
      </c>
      <c r="B116" s="72" t="s">
        <v>29</v>
      </c>
      <c r="C116" s="72">
        <v>57585.479200000002</v>
      </c>
      <c r="D116" s="72">
        <v>2.0000000000000001E-4</v>
      </c>
      <c r="E116" s="32">
        <f>+(C116-C$7)/C$8</f>
        <v>12434.493933178717</v>
      </c>
      <c r="F116">
        <f t="shared" si="14"/>
        <v>12434.5</v>
      </c>
      <c r="G116" s="11">
        <f>+C116-(C$7+F116*C$8)</f>
        <v>-3.1649999946239404E-3</v>
      </c>
      <c r="H116" s="12"/>
      <c r="K116">
        <f>+G116</f>
        <v>-3.1649999946239404E-3</v>
      </c>
      <c r="O116">
        <f ca="1">+C$11+C$12*$F116</f>
        <v>-3.4181965180858156E-3</v>
      </c>
      <c r="Q116" s="2">
        <f>+C116-15018.5</f>
        <v>42566.979200000002</v>
      </c>
    </row>
    <row r="117" spans="1:17" x14ac:dyDescent="0.2">
      <c r="A117" s="71" t="s">
        <v>0</v>
      </c>
      <c r="B117" s="72" t="s">
        <v>30</v>
      </c>
      <c r="C117" s="72">
        <v>57952.486199999999</v>
      </c>
      <c r="D117" s="72">
        <v>1.4E-3</v>
      </c>
      <c r="E117" s="32">
        <f>+(C117-C$7)/C$8</f>
        <v>13137.990262416382</v>
      </c>
      <c r="F117">
        <f t="shared" si="14"/>
        <v>13138</v>
      </c>
      <c r="G117" s="11">
        <f>+C117-(C$7+F117*C$8)</f>
        <v>-5.0799999953596853E-3</v>
      </c>
      <c r="H117" s="12"/>
      <c r="K117">
        <f>+G117</f>
        <v>-5.0799999953596853E-3</v>
      </c>
      <c r="O117">
        <f ca="1">+C$11+C$12*$F117</f>
        <v>-4.4149045112330219E-3</v>
      </c>
      <c r="Q117" s="2">
        <f>+C117-15018.5</f>
        <v>42933.986199999999</v>
      </c>
    </row>
    <row r="118" spans="1:17" x14ac:dyDescent="0.2">
      <c r="A118" s="73" t="s">
        <v>342</v>
      </c>
      <c r="B118" s="74" t="s">
        <v>29</v>
      </c>
      <c r="C118" s="71">
        <v>58726.4139</v>
      </c>
      <c r="D118" s="71">
        <v>2.9999999999999997E-4</v>
      </c>
      <c r="E118" s="32">
        <f t="shared" ref="E118:E129" si="19">+(C118-C$7)/C$8</f>
        <v>14621.491383771978</v>
      </c>
      <c r="F118">
        <f t="shared" ref="F118:F129" si="20">ROUND(2*E118,0)/2</f>
        <v>14621.5</v>
      </c>
      <c r="G118" s="11">
        <f t="shared" ref="G118:G129" si="21">+C118-(C$7+F118*C$8)</f>
        <v>-4.4950000010430813E-3</v>
      </c>
      <c r="H118" s="12"/>
      <c r="K118">
        <f t="shared" ref="K118:K129" si="22">+G118</f>
        <v>-4.4950000010430813E-3</v>
      </c>
      <c r="O118">
        <f t="shared" ref="O118:O129" ca="1" si="23">+C$11+C$12*$F118</f>
        <v>-6.5167045223686083E-3</v>
      </c>
      <c r="Q118" s="2">
        <f t="shared" ref="Q118:Q129" si="24">+C118-15018.5</f>
        <v>43707.9139</v>
      </c>
    </row>
    <row r="119" spans="1:17" x14ac:dyDescent="0.2">
      <c r="A119" s="73" t="s">
        <v>343</v>
      </c>
      <c r="B119" s="74" t="s">
        <v>30</v>
      </c>
      <c r="C119" s="71">
        <v>59035.5118</v>
      </c>
      <c r="D119" s="71">
        <v>2.0000000000000001E-4</v>
      </c>
      <c r="E119" s="32">
        <f t="shared" si="19"/>
        <v>15213.984818570421</v>
      </c>
      <c r="F119">
        <f t="shared" si="20"/>
        <v>15214</v>
      </c>
      <c r="G119" s="11">
        <f t="shared" si="21"/>
        <v>-7.9199999963748269E-3</v>
      </c>
      <c r="H119" s="12"/>
      <c r="K119">
        <f t="shared" si="22"/>
        <v>-7.9199999963748269E-3</v>
      </c>
      <c r="O119">
        <f t="shared" ca="1" si="23"/>
        <v>-7.3561494206482378E-3</v>
      </c>
      <c r="Q119" s="2">
        <f t="shared" si="24"/>
        <v>44017.0118</v>
      </c>
    </row>
    <row r="120" spans="1:17" x14ac:dyDescent="0.2">
      <c r="A120" s="73" t="s">
        <v>344</v>
      </c>
      <c r="B120" s="74" t="s">
        <v>29</v>
      </c>
      <c r="C120" s="71">
        <v>58999.254200000003</v>
      </c>
      <c r="D120" s="71" t="s">
        <v>270</v>
      </c>
      <c r="E120" s="32">
        <f t="shared" si="19"/>
        <v>15144.484540627587</v>
      </c>
      <c r="F120">
        <f t="shared" si="20"/>
        <v>15144.5</v>
      </c>
      <c r="G120" s="11">
        <f t="shared" si="21"/>
        <v>-8.0649999945308082E-3</v>
      </c>
      <c r="H120" s="12"/>
      <c r="K120">
        <f t="shared" si="22"/>
        <v>-8.0649999945308082E-3</v>
      </c>
      <c r="O120">
        <f t="shared" ca="1" si="23"/>
        <v>-7.2576828882761971E-3</v>
      </c>
      <c r="Q120" s="2">
        <f t="shared" si="24"/>
        <v>43980.754200000003</v>
      </c>
    </row>
    <row r="121" spans="1:17" x14ac:dyDescent="0.2">
      <c r="A121" s="73" t="s">
        <v>344</v>
      </c>
      <c r="B121" s="74" t="s">
        <v>29</v>
      </c>
      <c r="C121" s="71">
        <v>58999.2549</v>
      </c>
      <c r="D121" s="71" t="s">
        <v>64</v>
      </c>
      <c r="E121" s="32">
        <f t="shared" si="19"/>
        <v>15144.4858824206</v>
      </c>
      <c r="F121">
        <f t="shared" si="20"/>
        <v>15144.5</v>
      </c>
      <c r="G121" s="11">
        <f t="shared" si="21"/>
        <v>-7.3649999976623803E-3</v>
      </c>
      <c r="H121" s="12"/>
      <c r="K121">
        <f t="shared" si="22"/>
        <v>-7.3649999976623803E-3</v>
      </c>
      <c r="O121">
        <f t="shared" ca="1" si="23"/>
        <v>-7.2576828882761971E-3</v>
      </c>
      <c r="Q121" s="2">
        <f t="shared" si="24"/>
        <v>43980.7549</v>
      </c>
    </row>
    <row r="122" spans="1:17" x14ac:dyDescent="0.2">
      <c r="A122" s="73" t="s">
        <v>344</v>
      </c>
      <c r="B122" s="74" t="s">
        <v>29</v>
      </c>
      <c r="C122" s="71">
        <v>58999.255799999999</v>
      </c>
      <c r="D122" s="71" t="s">
        <v>139</v>
      </c>
      <c r="E122" s="32">
        <f t="shared" si="19"/>
        <v>15144.487607583053</v>
      </c>
      <c r="F122">
        <f t="shared" si="20"/>
        <v>15144.5</v>
      </c>
      <c r="G122" s="11">
        <f t="shared" si="21"/>
        <v>-6.4649999985704198E-3</v>
      </c>
      <c r="H122" s="12"/>
      <c r="K122">
        <f t="shared" si="22"/>
        <v>-6.4649999985704198E-3</v>
      </c>
      <c r="O122">
        <f t="shared" ca="1" si="23"/>
        <v>-7.2576828882761971E-3</v>
      </c>
      <c r="Q122" s="2">
        <f t="shared" si="24"/>
        <v>43980.755799999999</v>
      </c>
    </row>
    <row r="123" spans="1:17" x14ac:dyDescent="0.2">
      <c r="A123" s="73" t="s">
        <v>344</v>
      </c>
      <c r="B123" s="74" t="s">
        <v>29</v>
      </c>
      <c r="C123" s="71">
        <v>59009.164299999997</v>
      </c>
      <c r="D123" s="71" t="s">
        <v>270</v>
      </c>
      <c r="E123" s="32">
        <f t="shared" si="19"/>
        <v>15163.480687764764</v>
      </c>
      <c r="F123">
        <f t="shared" si="20"/>
        <v>15163.5</v>
      </c>
      <c r="G123" s="11">
        <f t="shared" si="21"/>
        <v>-1.0074999998323619E-2</v>
      </c>
      <c r="H123" s="12"/>
      <c r="K123">
        <f t="shared" si="22"/>
        <v>-1.0074999998323619E-2</v>
      </c>
      <c r="O123">
        <f t="shared" ca="1" si="23"/>
        <v>-7.2846017964066853E-3</v>
      </c>
      <c r="Q123" s="2">
        <f t="shared" si="24"/>
        <v>43990.664299999997</v>
      </c>
    </row>
    <row r="124" spans="1:17" x14ac:dyDescent="0.2">
      <c r="A124" s="73" t="s">
        <v>344</v>
      </c>
      <c r="B124" s="74" t="s">
        <v>29</v>
      </c>
      <c r="C124" s="71">
        <v>59009.1659</v>
      </c>
      <c r="D124" s="71" t="s">
        <v>139</v>
      </c>
      <c r="E124" s="32">
        <f t="shared" si="19"/>
        <v>15163.483754720242</v>
      </c>
      <c r="F124">
        <f t="shared" si="20"/>
        <v>15163.5</v>
      </c>
      <c r="G124" s="11">
        <f t="shared" si="21"/>
        <v>-8.4749999950872734E-3</v>
      </c>
      <c r="H124" s="12"/>
      <c r="K124">
        <f t="shared" si="22"/>
        <v>-8.4749999950872734E-3</v>
      </c>
      <c r="O124">
        <f t="shared" ca="1" si="23"/>
        <v>-7.2846017964066853E-3</v>
      </c>
      <c r="Q124" s="2">
        <f t="shared" si="24"/>
        <v>43990.6659</v>
      </c>
    </row>
    <row r="125" spans="1:17" x14ac:dyDescent="0.2">
      <c r="A125" s="73" t="s">
        <v>344</v>
      </c>
      <c r="B125" s="74" t="s">
        <v>30</v>
      </c>
      <c r="C125" s="71">
        <v>59050.118999999999</v>
      </c>
      <c r="D125" s="71" t="s">
        <v>64</v>
      </c>
      <c r="E125" s="32">
        <f t="shared" si="19"/>
        <v>15241.984588548759</v>
      </c>
      <c r="F125">
        <f t="shared" si="20"/>
        <v>15242</v>
      </c>
      <c r="G125" s="11">
        <f t="shared" si="21"/>
        <v>-8.0400000006193295E-3</v>
      </c>
      <c r="H125" s="12"/>
      <c r="K125">
        <f t="shared" si="22"/>
        <v>-8.0400000006193295E-3</v>
      </c>
      <c r="O125">
        <f t="shared" ca="1" si="23"/>
        <v>-7.3958193905247459E-3</v>
      </c>
      <c r="Q125" s="2">
        <f t="shared" si="24"/>
        <v>44031.618999999999</v>
      </c>
    </row>
    <row r="126" spans="1:17" x14ac:dyDescent="0.2">
      <c r="A126" s="73" t="s">
        <v>344</v>
      </c>
      <c r="B126" s="74" t="s">
        <v>30</v>
      </c>
      <c r="C126" s="71">
        <v>59050.120999999999</v>
      </c>
      <c r="D126" s="71" t="s">
        <v>270</v>
      </c>
      <c r="E126" s="32">
        <f t="shared" si="19"/>
        <v>15241.988422243099</v>
      </c>
      <c r="F126">
        <f t="shared" si="20"/>
        <v>15242</v>
      </c>
      <c r="G126" s="11">
        <f t="shared" si="21"/>
        <v>-6.0400000002118759E-3</v>
      </c>
      <c r="H126" s="12"/>
      <c r="K126">
        <f t="shared" si="22"/>
        <v>-6.0400000002118759E-3</v>
      </c>
      <c r="O126">
        <f t="shared" ca="1" si="23"/>
        <v>-7.3958193905247459E-3</v>
      </c>
      <c r="Q126" s="2">
        <f t="shared" si="24"/>
        <v>44031.620999999999</v>
      </c>
    </row>
    <row r="127" spans="1:17" ht="12" customHeight="1" x14ac:dyDescent="0.2">
      <c r="A127" s="73" t="s">
        <v>344</v>
      </c>
      <c r="B127" s="74" t="s">
        <v>30</v>
      </c>
      <c r="C127" s="71">
        <v>59082.9856</v>
      </c>
      <c r="D127" s="71" t="s">
        <v>139</v>
      </c>
      <c r="E127" s="32">
        <f t="shared" si="19"/>
        <v>15304.984837738893</v>
      </c>
      <c r="F127">
        <f t="shared" si="20"/>
        <v>15305</v>
      </c>
      <c r="G127" s="11">
        <f t="shared" si="21"/>
        <v>-7.9100000002654269E-3</v>
      </c>
      <c r="H127" s="12"/>
      <c r="K127">
        <f t="shared" si="22"/>
        <v>-7.9100000002654269E-3</v>
      </c>
      <c r="O127">
        <f t="shared" ca="1" si="23"/>
        <v>-7.4850768227468813E-3</v>
      </c>
      <c r="Q127" s="2">
        <f t="shared" si="24"/>
        <v>44064.4856</v>
      </c>
    </row>
    <row r="128" spans="1:17" ht="12" customHeight="1" x14ac:dyDescent="0.2">
      <c r="A128" s="73" t="s">
        <v>344</v>
      </c>
      <c r="B128" s="74" t="s">
        <v>30</v>
      </c>
      <c r="C128" s="71">
        <v>59082.986100000002</v>
      </c>
      <c r="D128" s="71" t="s">
        <v>64</v>
      </c>
      <c r="E128" s="32">
        <f t="shared" si="19"/>
        <v>15304.985796162482</v>
      </c>
      <c r="F128">
        <f t="shared" si="20"/>
        <v>15305</v>
      </c>
      <c r="G128" s="11">
        <f t="shared" si="21"/>
        <v>-7.4099999983445741E-3</v>
      </c>
      <c r="H128" s="12"/>
      <c r="K128">
        <f t="shared" si="22"/>
        <v>-7.4099999983445741E-3</v>
      </c>
      <c r="O128">
        <f t="shared" ca="1" si="23"/>
        <v>-7.4850768227468813E-3</v>
      </c>
      <c r="Q128" s="2">
        <f t="shared" si="24"/>
        <v>44064.486100000002</v>
      </c>
    </row>
    <row r="129" spans="1:17" ht="12" customHeight="1" x14ac:dyDescent="0.2">
      <c r="A129" s="73" t="s">
        <v>344</v>
      </c>
      <c r="B129" s="74" t="s">
        <v>30</v>
      </c>
      <c r="C129" s="71">
        <v>59082.986199999999</v>
      </c>
      <c r="D129" s="71" t="s">
        <v>270</v>
      </c>
      <c r="E129" s="32">
        <f t="shared" si="19"/>
        <v>15304.985987847194</v>
      </c>
      <c r="F129">
        <f t="shared" si="20"/>
        <v>15305</v>
      </c>
      <c r="G129" s="11">
        <f t="shared" si="21"/>
        <v>-7.3100000008707866E-3</v>
      </c>
      <c r="H129" s="12"/>
      <c r="K129">
        <f t="shared" si="22"/>
        <v>-7.3100000008707866E-3</v>
      </c>
      <c r="O129">
        <f t="shared" ca="1" si="23"/>
        <v>-7.4850768227468813E-3</v>
      </c>
      <c r="Q129" s="2">
        <f t="shared" si="24"/>
        <v>44064.486199999999</v>
      </c>
    </row>
    <row r="130" spans="1:17" ht="12" customHeight="1" x14ac:dyDescent="0.2">
      <c r="A130" s="75" t="s">
        <v>345</v>
      </c>
      <c r="B130" s="76" t="s">
        <v>29</v>
      </c>
      <c r="C130" s="77">
        <v>58726.4139</v>
      </c>
      <c r="D130" s="78">
        <v>2.9999999999999997E-4</v>
      </c>
      <c r="E130" s="32">
        <f t="shared" ref="E130:E138" si="25">+(C130-C$7)/C$8</f>
        <v>14621.491383771978</v>
      </c>
      <c r="F130">
        <f t="shared" ref="F130:F138" si="26">ROUND(2*E130,0)/2</f>
        <v>14621.5</v>
      </c>
      <c r="G130" s="11">
        <f t="shared" ref="G130:G138" si="27">+C130-(C$7+F130*C$8)</f>
        <v>-4.4950000010430813E-3</v>
      </c>
      <c r="H130" s="12"/>
      <c r="K130">
        <f t="shared" ref="K130:K138" si="28">+G130</f>
        <v>-4.4950000010430813E-3</v>
      </c>
      <c r="O130">
        <f t="shared" ref="O130:O138" ca="1" si="29">+C$11+C$12*$F130</f>
        <v>-6.5167045223686083E-3</v>
      </c>
      <c r="Q130" s="2">
        <f t="shared" ref="Q130:Q138" si="30">+C130-15018.5</f>
        <v>43707.9139</v>
      </c>
    </row>
    <row r="131" spans="1:17" ht="12" customHeight="1" x14ac:dyDescent="0.2">
      <c r="A131" s="78" t="s">
        <v>346</v>
      </c>
      <c r="B131" s="76" t="s">
        <v>30</v>
      </c>
      <c r="C131" s="77">
        <v>59035.5118</v>
      </c>
      <c r="D131" s="78">
        <v>2.0000000000000001E-4</v>
      </c>
      <c r="E131" s="32">
        <f t="shared" si="25"/>
        <v>15213.984818570421</v>
      </c>
      <c r="F131">
        <f t="shared" si="26"/>
        <v>15214</v>
      </c>
      <c r="G131" s="11">
        <f t="shared" si="27"/>
        <v>-7.9199999963748269E-3</v>
      </c>
      <c r="H131" s="12"/>
      <c r="K131">
        <f t="shared" si="28"/>
        <v>-7.9199999963748269E-3</v>
      </c>
      <c r="O131">
        <f t="shared" ca="1" si="29"/>
        <v>-7.3561494206482378E-3</v>
      </c>
      <c r="Q131" s="2">
        <f t="shared" si="30"/>
        <v>44017.0118</v>
      </c>
    </row>
    <row r="132" spans="1:17" ht="12" customHeight="1" x14ac:dyDescent="0.2">
      <c r="A132" s="78" t="s">
        <v>347</v>
      </c>
      <c r="B132" s="76" t="s">
        <v>30</v>
      </c>
      <c r="C132" s="77">
        <v>59068.378499999999</v>
      </c>
      <c r="D132" s="78">
        <v>1.1000000000000001E-3</v>
      </c>
      <c r="E132" s="32">
        <f t="shared" si="25"/>
        <v>15276.985259445268</v>
      </c>
      <c r="F132">
        <f t="shared" si="26"/>
        <v>15277</v>
      </c>
      <c r="G132" s="11">
        <f t="shared" si="27"/>
        <v>-7.6899999985471368E-3</v>
      </c>
      <c r="H132" s="12"/>
      <c r="K132">
        <f t="shared" si="28"/>
        <v>-7.6899999985471368E-3</v>
      </c>
      <c r="O132">
        <f t="shared" ca="1" si="29"/>
        <v>-7.4454068528703767E-3</v>
      </c>
      <c r="Q132" s="2">
        <f t="shared" si="30"/>
        <v>44049.878499999999</v>
      </c>
    </row>
    <row r="133" spans="1:17" ht="12" customHeight="1" x14ac:dyDescent="0.2">
      <c r="A133" s="78" t="s">
        <v>348</v>
      </c>
      <c r="B133" s="76" t="s">
        <v>30</v>
      </c>
      <c r="C133" s="77">
        <v>59376.174000000115</v>
      </c>
      <c r="D133" s="78" t="s">
        <v>64</v>
      </c>
      <c r="E133" s="32">
        <f t="shared" si="25"/>
        <v>15866.982192490021</v>
      </c>
      <c r="F133">
        <f t="shared" si="26"/>
        <v>15867</v>
      </c>
      <c r="G133" s="11">
        <f t="shared" si="27"/>
        <v>-9.2899998853681609E-3</v>
      </c>
      <c r="H133" s="12"/>
      <c r="K133">
        <f t="shared" si="28"/>
        <v>-9.2899998853681609E-3</v>
      </c>
      <c r="O133">
        <f t="shared" ca="1" si="29"/>
        <v>-8.2813097895538916E-3</v>
      </c>
      <c r="Q133" s="2">
        <f t="shared" si="30"/>
        <v>44357.674000000115</v>
      </c>
    </row>
    <row r="134" spans="1:17" ht="12" customHeight="1" x14ac:dyDescent="0.2">
      <c r="A134" s="78" t="s">
        <v>348</v>
      </c>
      <c r="B134" s="76" t="s">
        <v>30</v>
      </c>
      <c r="C134" s="77">
        <v>59376.175999999978</v>
      </c>
      <c r="D134" s="78" t="s">
        <v>270</v>
      </c>
      <c r="E134" s="32">
        <f t="shared" si="25"/>
        <v>15866.986026184095</v>
      </c>
      <c r="F134">
        <f t="shared" si="26"/>
        <v>15867</v>
      </c>
      <c r="G134" s="11">
        <f t="shared" si="27"/>
        <v>-7.2900000232039019E-3</v>
      </c>
      <c r="H134" s="12"/>
      <c r="K134">
        <f t="shared" si="28"/>
        <v>-7.2900000232039019E-3</v>
      </c>
      <c r="O134">
        <f t="shared" ca="1" si="29"/>
        <v>-8.2813097895538916E-3</v>
      </c>
      <c r="Q134" s="2">
        <f t="shared" si="30"/>
        <v>44357.675999999978</v>
      </c>
    </row>
    <row r="135" spans="1:17" ht="12" customHeight="1" x14ac:dyDescent="0.2">
      <c r="A135" s="78" t="s">
        <v>348</v>
      </c>
      <c r="B135" s="76" t="s">
        <v>30</v>
      </c>
      <c r="C135" s="77">
        <v>59376.177000000142</v>
      </c>
      <c r="D135" s="78" t="s">
        <v>139</v>
      </c>
      <c r="E135" s="32">
        <f t="shared" si="25"/>
        <v>15866.98794303158</v>
      </c>
      <c r="F135">
        <f t="shared" si="26"/>
        <v>15867</v>
      </c>
      <c r="G135" s="11">
        <f t="shared" si="27"/>
        <v>-6.2899998592911288E-3</v>
      </c>
      <c r="H135" s="12"/>
      <c r="K135">
        <f t="shared" si="28"/>
        <v>-6.2899998592911288E-3</v>
      </c>
      <c r="O135">
        <f t="shared" ca="1" si="29"/>
        <v>-8.2813097895538916E-3</v>
      </c>
      <c r="Q135" s="2">
        <f t="shared" si="30"/>
        <v>44357.677000000142</v>
      </c>
    </row>
    <row r="136" spans="1:17" ht="12" customHeight="1" x14ac:dyDescent="0.2">
      <c r="A136" s="78" t="s">
        <v>348</v>
      </c>
      <c r="B136" s="76" t="s">
        <v>30</v>
      </c>
      <c r="C136" s="77">
        <v>59428.082700000145</v>
      </c>
      <c r="D136" s="78" t="s">
        <v>270</v>
      </c>
      <c r="E136" s="32">
        <f t="shared" si="25"/>
        <v>15966.483237171784</v>
      </c>
      <c r="F136">
        <f t="shared" si="26"/>
        <v>15966.5</v>
      </c>
      <c r="G136" s="11">
        <f t="shared" si="27"/>
        <v>-8.7449998536612839E-3</v>
      </c>
      <c r="H136" s="12"/>
      <c r="K136">
        <f t="shared" si="28"/>
        <v>-8.7449998536612839E-3</v>
      </c>
      <c r="O136">
        <f t="shared" ca="1" si="29"/>
        <v>-8.4222798610793306E-3</v>
      </c>
      <c r="Q136" s="2">
        <f t="shared" si="30"/>
        <v>44409.582700000145</v>
      </c>
    </row>
    <row r="137" spans="1:17" ht="12" customHeight="1" x14ac:dyDescent="0.2">
      <c r="A137" s="75" t="s">
        <v>349</v>
      </c>
      <c r="B137" s="76" t="s">
        <v>30</v>
      </c>
      <c r="C137" s="77">
        <v>59454.428399999997</v>
      </c>
      <c r="D137" s="78">
        <v>5.0000000000000001E-4</v>
      </c>
      <c r="E137" s="32">
        <f t="shared" si="25"/>
        <v>16016.983917652246</v>
      </c>
      <c r="F137">
        <f t="shared" si="26"/>
        <v>16017</v>
      </c>
      <c r="G137" s="11">
        <f t="shared" si="27"/>
        <v>-8.3899999954155646E-3</v>
      </c>
      <c r="H137" s="12"/>
      <c r="K137">
        <f t="shared" si="28"/>
        <v>-8.3899999954155646E-3</v>
      </c>
      <c r="O137">
        <f t="shared" ca="1" si="29"/>
        <v>-8.4938274853208866E-3</v>
      </c>
      <c r="Q137" s="2">
        <f t="shared" si="30"/>
        <v>44435.928399999997</v>
      </c>
    </row>
    <row r="138" spans="1:17" ht="12" customHeight="1" x14ac:dyDescent="0.2">
      <c r="A138" s="78" t="s">
        <v>350</v>
      </c>
      <c r="B138" s="76" t="s">
        <v>30</v>
      </c>
      <c r="C138" s="77">
        <v>59769.527999999998</v>
      </c>
      <c r="D138" s="78">
        <v>2.0000000000000001E-4</v>
      </c>
      <c r="E138" s="32">
        <f t="shared" si="25"/>
        <v>16620.981694109531</v>
      </c>
      <c r="F138">
        <f t="shared" si="26"/>
        <v>16621</v>
      </c>
      <c r="G138" s="11">
        <f t="shared" si="27"/>
        <v>-9.5499999952153303E-3</v>
      </c>
      <c r="H138" s="12"/>
      <c r="K138">
        <f t="shared" si="28"/>
        <v>-9.5499999952153303E-3</v>
      </c>
      <c r="O138">
        <f t="shared" ca="1" si="29"/>
        <v>-9.3495654069426538E-3</v>
      </c>
      <c r="Q138" s="2">
        <f t="shared" si="30"/>
        <v>44751.027999999998</v>
      </c>
    </row>
    <row r="139" spans="1:17" ht="12" customHeight="1" x14ac:dyDescent="0.2">
      <c r="A139" s="32"/>
      <c r="B139" s="36"/>
      <c r="C139" s="15"/>
      <c r="D139" s="15"/>
      <c r="E139" s="32"/>
    </row>
    <row r="140" spans="1:17" ht="12" customHeight="1" x14ac:dyDescent="0.2">
      <c r="A140" s="32"/>
      <c r="B140" s="36"/>
      <c r="C140" s="15"/>
      <c r="D140" s="15"/>
      <c r="E140" s="32"/>
    </row>
    <row r="141" spans="1:17" x14ac:dyDescent="0.2">
      <c r="A141" s="32"/>
      <c r="B141" s="36"/>
      <c r="C141" s="15"/>
      <c r="D141" s="15"/>
      <c r="E141" s="32"/>
    </row>
    <row r="142" spans="1:17" x14ac:dyDescent="0.2">
      <c r="A142" s="32"/>
      <c r="B142" s="36"/>
      <c r="C142" s="15"/>
      <c r="D142" s="15"/>
      <c r="E142" s="32"/>
    </row>
    <row r="143" spans="1:17" x14ac:dyDescent="0.2">
      <c r="A143" s="32"/>
      <c r="B143" s="36"/>
      <c r="C143" s="15"/>
      <c r="D143" s="15"/>
      <c r="E143" s="32"/>
    </row>
    <row r="144" spans="1:17" x14ac:dyDescent="0.2">
      <c r="A144" s="32"/>
      <c r="B144" s="36"/>
      <c r="C144" s="15"/>
      <c r="D144" s="15"/>
      <c r="E144" s="32"/>
    </row>
    <row r="145" spans="1:5" x14ac:dyDescent="0.2">
      <c r="A145" s="32"/>
      <c r="B145" s="36"/>
      <c r="C145" s="15"/>
      <c r="D145" s="15"/>
      <c r="E145" s="32"/>
    </row>
    <row r="146" spans="1:5" x14ac:dyDescent="0.2">
      <c r="A146" s="32"/>
      <c r="B146" s="36"/>
      <c r="C146" s="15"/>
      <c r="D146" s="15"/>
      <c r="E146" s="32"/>
    </row>
    <row r="147" spans="1:5" x14ac:dyDescent="0.2">
      <c r="A147" s="32"/>
      <c r="B147" s="36"/>
      <c r="C147" s="15"/>
      <c r="D147" s="15"/>
      <c r="E147" s="32"/>
    </row>
    <row r="148" spans="1:5" x14ac:dyDescent="0.2">
      <c r="A148" s="32"/>
      <c r="B148" s="36"/>
      <c r="C148" s="15"/>
      <c r="D148" s="15"/>
      <c r="E148" s="32"/>
    </row>
    <row r="149" spans="1:5" x14ac:dyDescent="0.2">
      <c r="A149" s="32"/>
      <c r="B149" s="36"/>
      <c r="C149" s="15"/>
      <c r="D149" s="15"/>
      <c r="E149" s="32"/>
    </row>
    <row r="150" spans="1:5" x14ac:dyDescent="0.2">
      <c r="A150" s="32"/>
      <c r="B150" s="36"/>
      <c r="C150" s="15"/>
      <c r="D150" s="15"/>
      <c r="E150" s="32"/>
    </row>
    <row r="151" spans="1:5" x14ac:dyDescent="0.2">
      <c r="A151" s="32"/>
      <c r="B151" s="36"/>
      <c r="C151" s="15"/>
      <c r="D151" s="15"/>
      <c r="E151" s="32"/>
    </row>
    <row r="152" spans="1:5" x14ac:dyDescent="0.2">
      <c r="A152" s="32"/>
      <c r="B152" s="36"/>
      <c r="C152" s="15"/>
      <c r="D152" s="15"/>
      <c r="E152" s="32"/>
    </row>
    <row r="153" spans="1:5" x14ac:dyDescent="0.2">
      <c r="A153" s="32"/>
      <c r="B153" s="36"/>
      <c r="C153" s="15"/>
      <c r="D153" s="15"/>
      <c r="E153" s="32"/>
    </row>
    <row r="154" spans="1:5" x14ac:dyDescent="0.2">
      <c r="A154" s="32"/>
      <c r="B154" s="36"/>
      <c r="C154" s="15"/>
      <c r="D154" s="15"/>
      <c r="E154" s="32"/>
    </row>
    <row r="155" spans="1:5" x14ac:dyDescent="0.2">
      <c r="A155" s="32"/>
      <c r="B155" s="36"/>
      <c r="C155" s="15"/>
      <c r="D155" s="15"/>
      <c r="E155" s="32"/>
    </row>
    <row r="156" spans="1:5" x14ac:dyDescent="0.2">
      <c r="A156" s="32"/>
      <c r="B156" s="36"/>
      <c r="C156" s="15"/>
      <c r="D156" s="15"/>
      <c r="E156" s="32"/>
    </row>
    <row r="157" spans="1:5" x14ac:dyDescent="0.2">
      <c r="A157" s="32"/>
      <c r="B157" s="36"/>
      <c r="C157" s="15"/>
      <c r="D157" s="15"/>
      <c r="E157" s="32"/>
    </row>
    <row r="158" spans="1:5" x14ac:dyDescent="0.2">
      <c r="A158" s="32"/>
      <c r="B158" s="36"/>
      <c r="C158" s="15"/>
      <c r="D158" s="15"/>
      <c r="E158" s="32"/>
    </row>
    <row r="159" spans="1:5" x14ac:dyDescent="0.2">
      <c r="A159" s="32"/>
      <c r="B159" s="36"/>
      <c r="C159" s="15"/>
      <c r="D159" s="15"/>
      <c r="E159" s="32"/>
    </row>
    <row r="160" spans="1:5" x14ac:dyDescent="0.2">
      <c r="A160" s="32"/>
      <c r="B160" s="36"/>
      <c r="C160" s="15"/>
      <c r="D160" s="15"/>
      <c r="E160" s="32"/>
    </row>
    <row r="161" spans="1:5" x14ac:dyDescent="0.2">
      <c r="A161" s="32"/>
      <c r="B161" s="36"/>
      <c r="C161" s="15"/>
      <c r="D161" s="15"/>
      <c r="E161" s="32"/>
    </row>
    <row r="162" spans="1:5" x14ac:dyDescent="0.2">
      <c r="A162" s="32"/>
      <c r="B162" s="36"/>
      <c r="C162" s="15"/>
      <c r="D162" s="15"/>
      <c r="E162" s="32"/>
    </row>
    <row r="163" spans="1:5" x14ac:dyDescent="0.2">
      <c r="A163" s="32"/>
      <c r="B163" s="36"/>
      <c r="C163" s="15"/>
      <c r="D163" s="15"/>
      <c r="E163" s="32"/>
    </row>
    <row r="164" spans="1:5" x14ac:dyDescent="0.2">
      <c r="A164" s="32"/>
      <c r="B164" s="36"/>
      <c r="C164" s="15"/>
      <c r="D164" s="15"/>
      <c r="E164" s="32"/>
    </row>
    <row r="165" spans="1:5" x14ac:dyDescent="0.2">
      <c r="A165" s="32"/>
      <c r="B165" s="36"/>
      <c r="C165" s="15"/>
      <c r="D165" s="15"/>
      <c r="E165" s="32"/>
    </row>
    <row r="166" spans="1:5" x14ac:dyDescent="0.2">
      <c r="A166" s="32"/>
      <c r="B166" s="36"/>
      <c r="C166" s="15"/>
      <c r="D166" s="15"/>
      <c r="E166" s="32"/>
    </row>
    <row r="167" spans="1:5" x14ac:dyDescent="0.2">
      <c r="A167" s="32"/>
      <c r="B167" s="36"/>
      <c r="C167" s="15"/>
      <c r="D167" s="15"/>
      <c r="E167" s="32"/>
    </row>
    <row r="168" spans="1:5" x14ac:dyDescent="0.2">
      <c r="A168" s="32"/>
      <c r="B168" s="36"/>
      <c r="C168" s="15"/>
      <c r="D168" s="15"/>
      <c r="E168" s="32"/>
    </row>
    <row r="169" spans="1:5" x14ac:dyDescent="0.2">
      <c r="A169" s="32"/>
      <c r="B169" s="36"/>
      <c r="C169" s="15"/>
      <c r="D169" s="15"/>
      <c r="E169" s="32"/>
    </row>
    <row r="170" spans="1:5" x14ac:dyDescent="0.2">
      <c r="A170" s="32"/>
      <c r="B170" s="36"/>
      <c r="C170" s="15"/>
      <c r="D170" s="15"/>
      <c r="E170" s="32"/>
    </row>
    <row r="171" spans="1:5" x14ac:dyDescent="0.2">
      <c r="A171" s="32"/>
      <c r="B171" s="36"/>
      <c r="C171" s="15"/>
      <c r="D171" s="15"/>
      <c r="E171" s="32"/>
    </row>
    <row r="172" spans="1:5" x14ac:dyDescent="0.2">
      <c r="A172" s="32"/>
      <c r="B172" s="36"/>
      <c r="C172" s="15"/>
      <c r="D172" s="15"/>
      <c r="E172" s="32"/>
    </row>
    <row r="173" spans="1:5" x14ac:dyDescent="0.2">
      <c r="A173" s="32"/>
      <c r="B173" s="36"/>
      <c r="C173" s="15"/>
      <c r="D173" s="15"/>
      <c r="E173" s="32"/>
    </row>
    <row r="174" spans="1:5" x14ac:dyDescent="0.2">
      <c r="A174" s="32"/>
      <c r="B174" s="36"/>
      <c r="C174" s="15"/>
      <c r="D174" s="15"/>
      <c r="E174" s="32"/>
    </row>
    <row r="175" spans="1:5" x14ac:dyDescent="0.2">
      <c r="A175" s="32"/>
      <c r="B175" s="36"/>
      <c r="C175" s="15"/>
      <c r="D175" s="15"/>
      <c r="E175" s="32"/>
    </row>
    <row r="176" spans="1:5" x14ac:dyDescent="0.2">
      <c r="A176" s="32"/>
      <c r="B176" s="36"/>
      <c r="C176" s="15"/>
      <c r="D176" s="15"/>
      <c r="E176" s="32"/>
    </row>
    <row r="177" spans="1:5" x14ac:dyDescent="0.2">
      <c r="A177" s="32"/>
      <c r="B177" s="36"/>
      <c r="C177" s="15"/>
      <c r="D177" s="15"/>
      <c r="E177" s="32"/>
    </row>
    <row r="178" spans="1:5" x14ac:dyDescent="0.2">
      <c r="A178" s="32"/>
      <c r="B178" s="36"/>
      <c r="C178" s="15"/>
      <c r="D178" s="15"/>
      <c r="E178" s="32"/>
    </row>
    <row r="179" spans="1:5" x14ac:dyDescent="0.2">
      <c r="A179" s="32"/>
      <c r="B179" s="36"/>
      <c r="C179" s="15"/>
      <c r="D179" s="15"/>
      <c r="E179" s="32"/>
    </row>
    <row r="180" spans="1:5" x14ac:dyDescent="0.2">
      <c r="A180" s="32"/>
      <c r="B180" s="36"/>
      <c r="C180" s="15"/>
      <c r="D180" s="15"/>
      <c r="E180" s="32"/>
    </row>
    <row r="181" spans="1:5" x14ac:dyDescent="0.2">
      <c r="A181" s="32"/>
      <c r="B181" s="36"/>
      <c r="C181" s="15"/>
      <c r="D181" s="15"/>
      <c r="E181" s="32"/>
    </row>
    <row r="182" spans="1:5" x14ac:dyDescent="0.2">
      <c r="A182" s="32"/>
      <c r="B182" s="36"/>
      <c r="C182" s="15"/>
      <c r="D182" s="15"/>
      <c r="E182" s="32"/>
    </row>
    <row r="183" spans="1:5" x14ac:dyDescent="0.2">
      <c r="A183" s="32"/>
      <c r="B183" s="36"/>
      <c r="C183" s="15"/>
      <c r="D183" s="15"/>
      <c r="E183" s="32"/>
    </row>
    <row r="184" spans="1:5" x14ac:dyDescent="0.2">
      <c r="A184" s="32"/>
      <c r="B184" s="36"/>
      <c r="C184" s="15"/>
      <c r="D184" s="15"/>
      <c r="E184" s="32"/>
    </row>
    <row r="185" spans="1:5" x14ac:dyDescent="0.2">
      <c r="A185" s="32"/>
      <c r="B185" s="36"/>
      <c r="C185" s="15"/>
      <c r="D185" s="15"/>
      <c r="E185" s="32"/>
    </row>
    <row r="186" spans="1:5" x14ac:dyDescent="0.2">
      <c r="A186" s="32"/>
      <c r="B186" s="36"/>
      <c r="C186" s="15"/>
      <c r="D186" s="15"/>
      <c r="E186" s="32"/>
    </row>
    <row r="187" spans="1:5" x14ac:dyDescent="0.2">
      <c r="A187" s="32"/>
      <c r="B187" s="36"/>
      <c r="C187" s="15"/>
      <c r="D187" s="15"/>
      <c r="E187" s="32"/>
    </row>
    <row r="188" spans="1:5" x14ac:dyDescent="0.2">
      <c r="A188" s="32"/>
      <c r="B188" s="36"/>
      <c r="C188" s="15"/>
      <c r="D188" s="15"/>
      <c r="E188" s="32"/>
    </row>
    <row r="189" spans="1:5" x14ac:dyDescent="0.2">
      <c r="A189" s="32"/>
      <c r="B189" s="36"/>
      <c r="C189" s="15"/>
      <c r="D189" s="15"/>
      <c r="E189" s="32"/>
    </row>
    <row r="190" spans="1:5" x14ac:dyDescent="0.2">
      <c r="A190" s="32"/>
      <c r="B190" s="36"/>
      <c r="C190" s="15"/>
      <c r="D190" s="15"/>
      <c r="E190" s="32"/>
    </row>
    <row r="191" spans="1:5" x14ac:dyDescent="0.2">
      <c r="A191" s="32"/>
      <c r="B191" s="36"/>
      <c r="C191" s="15"/>
      <c r="D191" s="15"/>
      <c r="E191" s="32"/>
    </row>
    <row r="192" spans="1:5" x14ac:dyDescent="0.2">
      <c r="A192" s="32"/>
      <c r="B192" s="36"/>
      <c r="C192" s="15"/>
      <c r="D192" s="15"/>
      <c r="E192" s="32"/>
    </row>
    <row r="193" spans="1:5" x14ac:dyDescent="0.2">
      <c r="A193" s="32"/>
      <c r="B193" s="36"/>
      <c r="C193" s="15"/>
      <c r="D193" s="15"/>
      <c r="E193" s="32"/>
    </row>
    <row r="194" spans="1:5" x14ac:dyDescent="0.2">
      <c r="A194" s="32"/>
      <c r="B194" s="36"/>
      <c r="C194" s="15"/>
      <c r="D194" s="15"/>
      <c r="E194" s="32"/>
    </row>
    <row r="195" spans="1:5" x14ac:dyDescent="0.2">
      <c r="A195" s="32"/>
      <c r="B195" s="36"/>
      <c r="C195" s="15"/>
      <c r="D195" s="15"/>
      <c r="E195" s="32"/>
    </row>
    <row r="196" spans="1:5" x14ac:dyDescent="0.2">
      <c r="A196" s="32"/>
      <c r="B196" s="36"/>
      <c r="C196" s="15"/>
      <c r="D196" s="15"/>
      <c r="E196" s="32"/>
    </row>
    <row r="197" spans="1:5" x14ac:dyDescent="0.2">
      <c r="A197" s="32"/>
      <c r="B197" s="36"/>
      <c r="C197" s="15"/>
      <c r="D197" s="15"/>
      <c r="E197" s="32"/>
    </row>
    <row r="198" spans="1:5" x14ac:dyDescent="0.2">
      <c r="A198" s="32"/>
      <c r="B198" s="36"/>
      <c r="C198" s="15"/>
      <c r="D198" s="15"/>
      <c r="E198" s="32"/>
    </row>
    <row r="199" spans="1:5" x14ac:dyDescent="0.2">
      <c r="A199" s="32"/>
      <c r="B199" s="36"/>
      <c r="C199" s="15"/>
      <c r="D199" s="15"/>
      <c r="E199" s="32"/>
    </row>
    <row r="200" spans="1:5" x14ac:dyDescent="0.2">
      <c r="A200" s="32"/>
      <c r="B200" s="36"/>
      <c r="C200" s="15"/>
      <c r="D200" s="15"/>
      <c r="E200" s="32"/>
    </row>
    <row r="201" spans="1:5" x14ac:dyDescent="0.2">
      <c r="A201" s="32"/>
      <c r="B201" s="36"/>
      <c r="C201" s="15"/>
      <c r="D201" s="15"/>
      <c r="E201" s="32"/>
    </row>
    <row r="202" spans="1:5" x14ac:dyDescent="0.2">
      <c r="A202" s="32"/>
      <c r="B202" s="36"/>
      <c r="C202" s="15"/>
      <c r="D202" s="15"/>
      <c r="E202" s="32"/>
    </row>
    <row r="203" spans="1:5" x14ac:dyDescent="0.2">
      <c r="A203" s="32"/>
      <c r="B203" s="36"/>
      <c r="C203" s="15"/>
      <c r="D203" s="15"/>
      <c r="E203" s="32"/>
    </row>
    <row r="204" spans="1:5" x14ac:dyDescent="0.2">
      <c r="A204" s="32"/>
      <c r="B204" s="36"/>
      <c r="C204" s="15"/>
      <c r="D204" s="15"/>
      <c r="E204" s="32"/>
    </row>
    <row r="205" spans="1:5" x14ac:dyDescent="0.2">
      <c r="A205" s="32"/>
      <c r="B205" s="36"/>
      <c r="C205" s="15"/>
      <c r="D205" s="15"/>
      <c r="E205" s="32"/>
    </row>
    <row r="206" spans="1:5" x14ac:dyDescent="0.2">
      <c r="A206" s="32"/>
      <c r="B206" s="36"/>
      <c r="C206" s="15"/>
      <c r="D206" s="15"/>
      <c r="E206" s="32"/>
    </row>
    <row r="207" spans="1:5" x14ac:dyDescent="0.2">
      <c r="A207" s="32"/>
      <c r="B207" s="36"/>
      <c r="C207" s="15"/>
      <c r="D207" s="15"/>
      <c r="E207" s="32"/>
    </row>
    <row r="208" spans="1:5" x14ac:dyDescent="0.2">
      <c r="A208" s="32"/>
      <c r="B208" s="36"/>
      <c r="C208" s="15"/>
      <c r="D208" s="15"/>
      <c r="E208" s="32"/>
    </row>
    <row r="209" spans="1:5" x14ac:dyDescent="0.2">
      <c r="A209" s="32"/>
      <c r="B209" s="36"/>
      <c r="C209" s="15"/>
      <c r="D209" s="15"/>
      <c r="E209" s="32"/>
    </row>
    <row r="210" spans="1:5" x14ac:dyDescent="0.2">
      <c r="A210" s="32"/>
      <c r="B210" s="36"/>
      <c r="C210" s="15"/>
      <c r="D210" s="15"/>
      <c r="E210" s="32"/>
    </row>
    <row r="211" spans="1:5" x14ac:dyDescent="0.2">
      <c r="A211" s="32"/>
      <c r="B211" s="36"/>
      <c r="C211" s="15"/>
      <c r="D211" s="15"/>
      <c r="E211" s="32"/>
    </row>
    <row r="212" spans="1:5" x14ac:dyDescent="0.2">
      <c r="A212" s="32"/>
      <c r="B212" s="36"/>
      <c r="C212" s="15"/>
      <c r="D212" s="15"/>
      <c r="E212" s="32"/>
    </row>
    <row r="213" spans="1:5" x14ac:dyDescent="0.2">
      <c r="A213" s="32"/>
      <c r="B213" s="36"/>
      <c r="C213" s="15"/>
      <c r="D213" s="15"/>
      <c r="E213" s="32"/>
    </row>
    <row r="214" spans="1:5" x14ac:dyDescent="0.2">
      <c r="A214" s="32"/>
      <c r="B214" s="36"/>
      <c r="C214" s="15"/>
      <c r="D214" s="15"/>
      <c r="E214" s="32"/>
    </row>
    <row r="215" spans="1:5" x14ac:dyDescent="0.2">
      <c r="A215" s="32"/>
      <c r="B215" s="36"/>
      <c r="C215" s="15"/>
      <c r="D215" s="15"/>
      <c r="E215" s="32"/>
    </row>
    <row r="216" spans="1:5" x14ac:dyDescent="0.2">
      <c r="A216" s="32"/>
      <c r="B216" s="36"/>
      <c r="C216" s="15"/>
      <c r="D216" s="15"/>
      <c r="E216" s="32"/>
    </row>
    <row r="217" spans="1:5" x14ac:dyDescent="0.2">
      <c r="A217" s="32"/>
      <c r="B217" s="36"/>
      <c r="C217" s="15"/>
      <c r="D217" s="15"/>
      <c r="E217" s="32"/>
    </row>
    <row r="218" spans="1:5" x14ac:dyDescent="0.2">
      <c r="A218" s="32"/>
      <c r="B218" s="36"/>
      <c r="C218" s="15"/>
      <c r="D218" s="15"/>
      <c r="E218" s="32"/>
    </row>
    <row r="219" spans="1:5" x14ac:dyDescent="0.2">
      <c r="A219" s="32"/>
      <c r="B219" s="36"/>
      <c r="C219" s="15"/>
      <c r="D219" s="15"/>
      <c r="E219" s="32"/>
    </row>
    <row r="220" spans="1:5" x14ac:dyDescent="0.2">
      <c r="A220" s="32"/>
      <c r="B220" s="36"/>
      <c r="C220" s="15"/>
      <c r="D220" s="15"/>
      <c r="E220" s="32"/>
    </row>
    <row r="221" spans="1:5" x14ac:dyDescent="0.2">
      <c r="A221" s="32"/>
      <c r="B221" s="36"/>
      <c r="C221" s="15"/>
      <c r="D221" s="15"/>
      <c r="E221" s="32"/>
    </row>
    <row r="222" spans="1:5" x14ac:dyDescent="0.2">
      <c r="A222" s="32"/>
      <c r="B222" s="36"/>
      <c r="C222" s="15"/>
      <c r="D222" s="15"/>
      <c r="E222" s="32"/>
    </row>
    <row r="223" spans="1:5" x14ac:dyDescent="0.2">
      <c r="A223" s="32"/>
      <c r="B223" s="36"/>
      <c r="C223" s="15"/>
      <c r="D223" s="15"/>
      <c r="E223" s="32"/>
    </row>
    <row r="224" spans="1:5" x14ac:dyDescent="0.2">
      <c r="A224" s="32"/>
      <c r="B224" s="36"/>
      <c r="C224" s="15"/>
      <c r="D224" s="15"/>
      <c r="E224" s="32"/>
    </row>
    <row r="225" spans="1:5" x14ac:dyDescent="0.2">
      <c r="A225" s="32"/>
      <c r="B225" s="36"/>
      <c r="C225" s="15"/>
      <c r="D225" s="15"/>
      <c r="E225" s="32"/>
    </row>
    <row r="226" spans="1:5" x14ac:dyDescent="0.2">
      <c r="A226" s="32"/>
      <c r="B226" s="36"/>
      <c r="C226" s="15"/>
      <c r="D226" s="15"/>
      <c r="E226" s="32"/>
    </row>
    <row r="227" spans="1:5" x14ac:dyDescent="0.2">
      <c r="A227" s="32"/>
      <c r="B227" s="36"/>
      <c r="C227" s="15"/>
      <c r="D227" s="15"/>
      <c r="E227" s="32"/>
    </row>
    <row r="228" spans="1:5" x14ac:dyDescent="0.2">
      <c r="A228" s="32"/>
      <c r="B228" s="36"/>
      <c r="C228" s="15"/>
      <c r="D228" s="15"/>
      <c r="E228" s="32"/>
    </row>
    <row r="229" spans="1:5" x14ac:dyDescent="0.2">
      <c r="A229" s="32"/>
      <c r="B229" s="36"/>
      <c r="C229" s="15"/>
      <c r="D229" s="15"/>
      <c r="E229" s="32"/>
    </row>
    <row r="230" spans="1:5" x14ac:dyDescent="0.2">
      <c r="A230" s="32"/>
      <c r="B230" s="36"/>
      <c r="C230" s="15"/>
      <c r="D230" s="15"/>
      <c r="E230" s="32"/>
    </row>
    <row r="231" spans="1:5" x14ac:dyDescent="0.2">
      <c r="A231" s="32"/>
      <c r="B231" s="36"/>
      <c r="C231" s="15"/>
      <c r="D231" s="15"/>
      <c r="E231" s="32"/>
    </row>
    <row r="232" spans="1:5" x14ac:dyDescent="0.2">
      <c r="A232" s="32"/>
      <c r="B232" s="36"/>
      <c r="C232" s="15"/>
      <c r="D232" s="15"/>
      <c r="E232" s="32"/>
    </row>
    <row r="233" spans="1:5" x14ac:dyDescent="0.2">
      <c r="A233" s="32"/>
      <c r="B233" s="36"/>
      <c r="C233" s="15"/>
      <c r="D233" s="15"/>
      <c r="E233" s="32"/>
    </row>
    <row r="234" spans="1:5" x14ac:dyDescent="0.2">
      <c r="A234" s="32"/>
      <c r="B234" s="36"/>
      <c r="C234" s="15"/>
      <c r="D234" s="15"/>
      <c r="E234" s="32"/>
    </row>
    <row r="235" spans="1:5" x14ac:dyDescent="0.2">
      <c r="A235" s="32"/>
      <c r="B235" s="36"/>
      <c r="C235" s="15"/>
      <c r="D235" s="15"/>
      <c r="E235" s="32"/>
    </row>
    <row r="236" spans="1:5" x14ac:dyDescent="0.2">
      <c r="A236" s="32"/>
      <c r="B236" s="36"/>
      <c r="C236" s="15"/>
      <c r="D236" s="15"/>
      <c r="E236" s="32"/>
    </row>
    <row r="237" spans="1:5" x14ac:dyDescent="0.2">
      <c r="A237" s="32"/>
      <c r="B237" s="36"/>
      <c r="C237" s="15"/>
      <c r="D237" s="15"/>
      <c r="E237" s="32"/>
    </row>
    <row r="238" spans="1:5" x14ac:dyDescent="0.2">
      <c r="A238" s="32"/>
      <c r="B238" s="36"/>
      <c r="C238" s="15"/>
      <c r="D238" s="15"/>
      <c r="E238" s="32"/>
    </row>
    <row r="239" spans="1:5" x14ac:dyDescent="0.2">
      <c r="A239" s="32"/>
      <c r="B239" s="36"/>
      <c r="C239" s="15"/>
      <c r="D239" s="15"/>
      <c r="E239" s="32"/>
    </row>
    <row r="240" spans="1:5" x14ac:dyDescent="0.2">
      <c r="A240" s="32"/>
      <c r="B240" s="36"/>
      <c r="C240" s="15"/>
      <c r="D240" s="15"/>
      <c r="E240" s="32"/>
    </row>
    <row r="241" spans="1:5" x14ac:dyDescent="0.2">
      <c r="A241" s="32"/>
      <c r="B241" s="36"/>
      <c r="C241" s="15"/>
      <c r="D241" s="15"/>
      <c r="E241" s="32"/>
    </row>
    <row r="242" spans="1:5" x14ac:dyDescent="0.2">
      <c r="A242" s="32"/>
      <c r="B242" s="36"/>
      <c r="C242" s="15"/>
      <c r="D242" s="15"/>
      <c r="E242" s="32"/>
    </row>
    <row r="243" spans="1:5" x14ac:dyDescent="0.2">
      <c r="A243" s="32"/>
      <c r="B243" s="36"/>
      <c r="C243" s="15"/>
      <c r="D243" s="15"/>
      <c r="E243" s="32"/>
    </row>
    <row r="244" spans="1:5" x14ac:dyDescent="0.2">
      <c r="A244" s="32"/>
      <c r="B244" s="36"/>
      <c r="C244" s="15"/>
      <c r="D244" s="15"/>
      <c r="E244" s="32"/>
    </row>
    <row r="245" spans="1:5" x14ac:dyDescent="0.2">
      <c r="A245" s="32"/>
      <c r="B245" s="36"/>
      <c r="C245" s="15"/>
      <c r="D245" s="15"/>
      <c r="E245" s="32"/>
    </row>
    <row r="246" spans="1:5" x14ac:dyDescent="0.2">
      <c r="A246" s="32"/>
      <c r="B246" s="36"/>
      <c r="C246" s="15"/>
      <c r="D246" s="15"/>
      <c r="E246" s="32"/>
    </row>
    <row r="247" spans="1:5" x14ac:dyDescent="0.2">
      <c r="A247" s="32"/>
      <c r="B247" s="36"/>
      <c r="C247" s="15"/>
      <c r="D247" s="15"/>
      <c r="E247" s="32"/>
    </row>
    <row r="248" spans="1:5" x14ac:dyDescent="0.2">
      <c r="A248" s="32"/>
      <c r="B248" s="36"/>
      <c r="C248" s="15"/>
      <c r="D248" s="15"/>
      <c r="E248" s="32"/>
    </row>
    <row r="249" spans="1:5" x14ac:dyDescent="0.2">
      <c r="A249" s="32"/>
      <c r="B249" s="36"/>
      <c r="C249" s="15"/>
      <c r="D249" s="15"/>
      <c r="E249" s="32"/>
    </row>
    <row r="250" spans="1:5" x14ac:dyDescent="0.2">
      <c r="A250" s="32"/>
      <c r="B250" s="36"/>
      <c r="C250" s="15"/>
      <c r="D250" s="15"/>
      <c r="E250" s="32"/>
    </row>
    <row r="251" spans="1:5" x14ac:dyDescent="0.2">
      <c r="A251" s="32"/>
      <c r="B251" s="36"/>
      <c r="C251" s="15"/>
      <c r="D251" s="15"/>
      <c r="E251" s="32"/>
    </row>
    <row r="252" spans="1:5" x14ac:dyDescent="0.2">
      <c r="A252" s="32"/>
      <c r="B252" s="36"/>
      <c r="C252" s="15"/>
      <c r="D252" s="15"/>
      <c r="E252" s="32"/>
    </row>
    <row r="253" spans="1:5" x14ac:dyDescent="0.2">
      <c r="A253" s="32"/>
      <c r="B253" s="36"/>
      <c r="C253" s="15"/>
      <c r="D253" s="15"/>
      <c r="E253" s="32"/>
    </row>
    <row r="254" spans="1:5" x14ac:dyDescent="0.2">
      <c r="A254" s="32"/>
      <c r="B254" s="36"/>
      <c r="C254" s="15"/>
      <c r="D254" s="15"/>
      <c r="E254" s="32"/>
    </row>
    <row r="255" spans="1:5" x14ac:dyDescent="0.2">
      <c r="C255" s="13"/>
      <c r="D255" s="13"/>
    </row>
    <row r="256" spans="1:5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  <row r="3281" spans="3:4" x14ac:dyDescent="0.2">
      <c r="C3281" s="13"/>
      <c r="D3281" s="13"/>
    </row>
    <row r="3282" spans="3:4" x14ac:dyDescent="0.2">
      <c r="C3282" s="13"/>
      <c r="D3282" s="13"/>
    </row>
    <row r="3283" spans="3:4" x14ac:dyDescent="0.2">
      <c r="C3283" s="13"/>
      <c r="D3283" s="13"/>
    </row>
    <row r="3284" spans="3:4" x14ac:dyDescent="0.2">
      <c r="C3284" s="13"/>
      <c r="D3284" s="13"/>
    </row>
    <row r="3285" spans="3:4" x14ac:dyDescent="0.2">
      <c r="C3285" s="13"/>
      <c r="D3285" s="13"/>
    </row>
    <row r="3286" spans="3:4" x14ac:dyDescent="0.2">
      <c r="C3286" s="13"/>
      <c r="D3286" s="13"/>
    </row>
    <row r="3287" spans="3:4" x14ac:dyDescent="0.2">
      <c r="C3287" s="13"/>
      <c r="D3287" s="13"/>
    </row>
    <row r="3288" spans="3:4" x14ac:dyDescent="0.2">
      <c r="C3288" s="13"/>
      <c r="D3288" s="13"/>
    </row>
    <row r="3289" spans="3:4" x14ac:dyDescent="0.2">
      <c r="C3289" s="13"/>
      <c r="D3289" s="13"/>
    </row>
    <row r="3290" spans="3:4" x14ac:dyDescent="0.2">
      <c r="C3290" s="13"/>
      <c r="D3290" s="13"/>
    </row>
    <row r="3291" spans="3:4" x14ac:dyDescent="0.2">
      <c r="C3291" s="13"/>
      <c r="D3291" s="13"/>
    </row>
    <row r="3292" spans="3:4" x14ac:dyDescent="0.2">
      <c r="C3292" s="13"/>
      <c r="D3292" s="13"/>
    </row>
    <row r="3293" spans="3:4" x14ac:dyDescent="0.2">
      <c r="C3293" s="13"/>
      <c r="D3293" s="13"/>
    </row>
    <row r="3294" spans="3:4" x14ac:dyDescent="0.2">
      <c r="C3294" s="13"/>
      <c r="D3294" s="13"/>
    </row>
    <row r="3295" spans="3:4" x14ac:dyDescent="0.2">
      <c r="C3295" s="13"/>
      <c r="D3295" s="13"/>
    </row>
    <row r="3296" spans="3:4" x14ac:dyDescent="0.2">
      <c r="C3296" s="13"/>
      <c r="D3296" s="13"/>
    </row>
    <row r="3297" spans="3:4" x14ac:dyDescent="0.2">
      <c r="C3297" s="13"/>
      <c r="D3297" s="13"/>
    </row>
    <row r="3298" spans="3:4" x14ac:dyDescent="0.2">
      <c r="C3298" s="13"/>
      <c r="D3298" s="13"/>
    </row>
    <row r="3299" spans="3:4" x14ac:dyDescent="0.2">
      <c r="C3299" s="13"/>
      <c r="D3299" s="13"/>
    </row>
    <row r="3300" spans="3:4" x14ac:dyDescent="0.2">
      <c r="C3300" s="13"/>
      <c r="D3300" s="13"/>
    </row>
    <row r="3301" spans="3:4" x14ac:dyDescent="0.2">
      <c r="C3301" s="13"/>
      <c r="D3301" s="13"/>
    </row>
    <row r="3302" spans="3:4" x14ac:dyDescent="0.2">
      <c r="C3302" s="13"/>
      <c r="D3302" s="13"/>
    </row>
    <row r="3303" spans="3:4" x14ac:dyDescent="0.2">
      <c r="C3303" s="13"/>
      <c r="D3303" s="13"/>
    </row>
    <row r="3304" spans="3:4" x14ac:dyDescent="0.2">
      <c r="C3304" s="13"/>
      <c r="D3304" s="13"/>
    </row>
    <row r="3305" spans="3:4" x14ac:dyDescent="0.2">
      <c r="C3305" s="13"/>
      <c r="D3305" s="13"/>
    </row>
    <row r="3306" spans="3:4" x14ac:dyDescent="0.2">
      <c r="C3306" s="13"/>
      <c r="D3306" s="13"/>
    </row>
    <row r="3307" spans="3:4" x14ac:dyDescent="0.2">
      <c r="C3307" s="13"/>
      <c r="D3307" s="13"/>
    </row>
    <row r="3308" spans="3:4" x14ac:dyDescent="0.2">
      <c r="C3308" s="13"/>
      <c r="D3308" s="13"/>
    </row>
    <row r="3309" spans="3:4" x14ac:dyDescent="0.2">
      <c r="C3309" s="13"/>
      <c r="D3309" s="13"/>
    </row>
    <row r="3310" spans="3:4" x14ac:dyDescent="0.2">
      <c r="C3310" s="13"/>
      <c r="D3310" s="13"/>
    </row>
    <row r="3311" spans="3:4" x14ac:dyDescent="0.2">
      <c r="C3311" s="13"/>
      <c r="D3311" s="13"/>
    </row>
    <row r="3312" spans="3:4" x14ac:dyDescent="0.2">
      <c r="C3312" s="13"/>
      <c r="D3312" s="13"/>
    </row>
    <row r="3313" spans="3:4" x14ac:dyDescent="0.2">
      <c r="C3313" s="13"/>
      <c r="D3313" s="13"/>
    </row>
    <row r="3314" spans="3:4" x14ac:dyDescent="0.2">
      <c r="C3314" s="13"/>
      <c r="D3314" s="13"/>
    </row>
    <row r="3315" spans="3:4" x14ac:dyDescent="0.2">
      <c r="C3315" s="13"/>
      <c r="D3315" s="13"/>
    </row>
    <row r="3316" spans="3:4" x14ac:dyDescent="0.2">
      <c r="C3316" s="13"/>
      <c r="D3316" s="13"/>
    </row>
    <row r="3317" spans="3:4" x14ac:dyDescent="0.2">
      <c r="C3317" s="13"/>
      <c r="D3317" s="13"/>
    </row>
    <row r="3318" spans="3:4" x14ac:dyDescent="0.2">
      <c r="C3318" s="13"/>
      <c r="D3318" s="13"/>
    </row>
    <row r="3319" spans="3:4" x14ac:dyDescent="0.2">
      <c r="C3319" s="13"/>
      <c r="D3319" s="13"/>
    </row>
    <row r="3320" spans="3:4" x14ac:dyDescent="0.2">
      <c r="C3320" s="13"/>
      <c r="D3320" s="13"/>
    </row>
    <row r="3321" spans="3:4" x14ac:dyDescent="0.2">
      <c r="C3321" s="13"/>
      <c r="D3321" s="13"/>
    </row>
    <row r="3322" spans="3:4" x14ac:dyDescent="0.2">
      <c r="C3322" s="13"/>
      <c r="D3322" s="13"/>
    </row>
    <row r="3323" spans="3:4" x14ac:dyDescent="0.2">
      <c r="C3323" s="13"/>
      <c r="D3323" s="13"/>
    </row>
    <row r="3324" spans="3:4" x14ac:dyDescent="0.2">
      <c r="C3324" s="13"/>
      <c r="D3324" s="13"/>
    </row>
    <row r="3325" spans="3:4" x14ac:dyDescent="0.2">
      <c r="C3325" s="13"/>
      <c r="D3325" s="13"/>
    </row>
    <row r="3326" spans="3:4" x14ac:dyDescent="0.2">
      <c r="C3326" s="13"/>
      <c r="D3326" s="13"/>
    </row>
    <row r="3327" spans="3:4" x14ac:dyDescent="0.2">
      <c r="C3327" s="13"/>
      <c r="D3327" s="13"/>
    </row>
    <row r="3328" spans="3:4" x14ac:dyDescent="0.2">
      <c r="C3328" s="13"/>
      <c r="D3328" s="13"/>
    </row>
    <row r="3329" spans="3:4" x14ac:dyDescent="0.2">
      <c r="C3329" s="13"/>
      <c r="D3329" s="13"/>
    </row>
    <row r="3330" spans="3:4" x14ac:dyDescent="0.2">
      <c r="C3330" s="13"/>
      <c r="D3330" s="13"/>
    </row>
    <row r="3331" spans="3:4" x14ac:dyDescent="0.2">
      <c r="C3331" s="13"/>
      <c r="D3331" s="13"/>
    </row>
    <row r="3332" spans="3:4" x14ac:dyDescent="0.2">
      <c r="C3332" s="13"/>
      <c r="D3332" s="13"/>
    </row>
    <row r="3333" spans="3:4" x14ac:dyDescent="0.2">
      <c r="C3333" s="13"/>
      <c r="D3333" s="13"/>
    </row>
    <row r="3334" spans="3:4" x14ac:dyDescent="0.2">
      <c r="C3334" s="13"/>
      <c r="D3334" s="13"/>
    </row>
    <row r="3335" spans="3:4" x14ac:dyDescent="0.2">
      <c r="C3335" s="13"/>
      <c r="D3335" s="13"/>
    </row>
    <row r="3336" spans="3:4" x14ac:dyDescent="0.2">
      <c r="C3336" s="13"/>
      <c r="D3336" s="13"/>
    </row>
    <row r="3337" spans="3:4" x14ac:dyDescent="0.2">
      <c r="C3337" s="13"/>
      <c r="D3337" s="13"/>
    </row>
    <row r="3338" spans="3:4" x14ac:dyDescent="0.2">
      <c r="C3338" s="13"/>
      <c r="D3338" s="13"/>
    </row>
    <row r="3339" spans="3:4" x14ac:dyDescent="0.2">
      <c r="C3339" s="13"/>
      <c r="D3339" s="13"/>
    </row>
    <row r="3340" spans="3:4" x14ac:dyDescent="0.2">
      <c r="C3340" s="13"/>
      <c r="D3340" s="13"/>
    </row>
    <row r="3341" spans="3:4" x14ac:dyDescent="0.2">
      <c r="C3341" s="13"/>
      <c r="D3341" s="13"/>
    </row>
    <row r="3342" spans="3:4" x14ac:dyDescent="0.2">
      <c r="C3342" s="13"/>
      <c r="D3342" s="13"/>
    </row>
    <row r="3343" spans="3:4" x14ac:dyDescent="0.2">
      <c r="C3343" s="13"/>
      <c r="D3343" s="13"/>
    </row>
    <row r="3344" spans="3:4" x14ac:dyDescent="0.2">
      <c r="C3344" s="13"/>
      <c r="D3344" s="13"/>
    </row>
    <row r="3345" spans="3:4" x14ac:dyDescent="0.2">
      <c r="C3345" s="13"/>
      <c r="D3345" s="13"/>
    </row>
    <row r="3346" spans="3:4" x14ac:dyDescent="0.2">
      <c r="C3346" s="13"/>
      <c r="D3346" s="13"/>
    </row>
    <row r="3347" spans="3:4" x14ac:dyDescent="0.2">
      <c r="C3347" s="13"/>
      <c r="D3347" s="13"/>
    </row>
    <row r="3348" spans="3:4" x14ac:dyDescent="0.2">
      <c r="C3348" s="13"/>
      <c r="D3348" s="13"/>
    </row>
    <row r="3349" spans="3:4" x14ac:dyDescent="0.2">
      <c r="C3349" s="13"/>
      <c r="D3349" s="13"/>
    </row>
    <row r="3350" spans="3:4" x14ac:dyDescent="0.2">
      <c r="C3350" s="13"/>
      <c r="D3350" s="13"/>
    </row>
    <row r="3351" spans="3:4" x14ac:dyDescent="0.2">
      <c r="C3351" s="13"/>
      <c r="D3351" s="13"/>
    </row>
    <row r="3352" spans="3:4" x14ac:dyDescent="0.2">
      <c r="C3352" s="13"/>
      <c r="D3352" s="13"/>
    </row>
    <row r="3353" spans="3:4" x14ac:dyDescent="0.2">
      <c r="C3353" s="13"/>
      <c r="D3353" s="13"/>
    </row>
    <row r="3354" spans="3:4" x14ac:dyDescent="0.2">
      <c r="C3354" s="13"/>
      <c r="D3354" s="13"/>
    </row>
    <row r="3355" spans="3:4" x14ac:dyDescent="0.2">
      <c r="C3355" s="13"/>
      <c r="D3355" s="13"/>
    </row>
    <row r="3356" spans="3:4" x14ac:dyDescent="0.2">
      <c r="C3356" s="13"/>
      <c r="D3356" s="13"/>
    </row>
    <row r="3357" spans="3:4" x14ac:dyDescent="0.2">
      <c r="C3357" s="13"/>
      <c r="D3357" s="13"/>
    </row>
    <row r="3358" spans="3:4" x14ac:dyDescent="0.2">
      <c r="C3358" s="13"/>
      <c r="D3358" s="13"/>
    </row>
    <row r="3359" spans="3:4" x14ac:dyDescent="0.2">
      <c r="C3359" s="13"/>
      <c r="D3359" s="13"/>
    </row>
    <row r="3360" spans="3:4" x14ac:dyDescent="0.2">
      <c r="C3360" s="13"/>
      <c r="D3360" s="13"/>
    </row>
    <row r="3361" spans="3:4" x14ac:dyDescent="0.2">
      <c r="C3361" s="13"/>
      <c r="D3361" s="13"/>
    </row>
    <row r="3362" spans="3:4" x14ac:dyDescent="0.2">
      <c r="C3362" s="13"/>
      <c r="D3362" s="13"/>
    </row>
    <row r="3363" spans="3:4" x14ac:dyDescent="0.2">
      <c r="C3363" s="13"/>
      <c r="D3363" s="13"/>
    </row>
    <row r="3364" spans="3:4" x14ac:dyDescent="0.2">
      <c r="C3364" s="13"/>
      <c r="D3364" s="13"/>
    </row>
    <row r="3365" spans="3:4" x14ac:dyDescent="0.2">
      <c r="C3365" s="13"/>
      <c r="D3365" s="13"/>
    </row>
    <row r="3366" spans="3:4" x14ac:dyDescent="0.2">
      <c r="C3366" s="13"/>
      <c r="D3366" s="13"/>
    </row>
    <row r="3367" spans="3:4" x14ac:dyDescent="0.2">
      <c r="C3367" s="13"/>
      <c r="D3367" s="13"/>
    </row>
    <row r="3368" spans="3:4" x14ac:dyDescent="0.2">
      <c r="C3368" s="13"/>
      <c r="D3368" s="13"/>
    </row>
    <row r="3369" spans="3:4" x14ac:dyDescent="0.2">
      <c r="C3369" s="13"/>
      <c r="D3369" s="13"/>
    </row>
    <row r="3370" spans="3:4" x14ac:dyDescent="0.2">
      <c r="C3370" s="13"/>
      <c r="D3370" s="13"/>
    </row>
    <row r="3371" spans="3:4" x14ac:dyDescent="0.2">
      <c r="C3371" s="13"/>
      <c r="D3371" s="13"/>
    </row>
    <row r="3372" spans="3:4" x14ac:dyDescent="0.2">
      <c r="C3372" s="13"/>
      <c r="D3372" s="13"/>
    </row>
    <row r="3373" spans="3:4" x14ac:dyDescent="0.2">
      <c r="C3373" s="13"/>
      <c r="D3373" s="13"/>
    </row>
    <row r="3374" spans="3:4" x14ac:dyDescent="0.2">
      <c r="C3374" s="13"/>
      <c r="D3374" s="13"/>
    </row>
    <row r="3375" spans="3:4" x14ac:dyDescent="0.2">
      <c r="C3375" s="13"/>
      <c r="D3375" s="13"/>
    </row>
    <row r="3376" spans="3:4" x14ac:dyDescent="0.2">
      <c r="C3376" s="13"/>
      <c r="D3376" s="13"/>
    </row>
    <row r="3377" spans="3:4" x14ac:dyDescent="0.2">
      <c r="C3377" s="13"/>
      <c r="D3377" s="13"/>
    </row>
    <row r="3378" spans="3:4" x14ac:dyDescent="0.2">
      <c r="C3378" s="13"/>
      <c r="D3378" s="13"/>
    </row>
    <row r="3379" spans="3:4" x14ac:dyDescent="0.2">
      <c r="C3379" s="13"/>
      <c r="D3379" s="13"/>
    </row>
    <row r="3380" spans="3:4" x14ac:dyDescent="0.2">
      <c r="C3380" s="13"/>
      <c r="D3380" s="13"/>
    </row>
    <row r="3381" spans="3:4" x14ac:dyDescent="0.2">
      <c r="C3381" s="13"/>
      <c r="D3381" s="13"/>
    </row>
    <row r="3382" spans="3:4" x14ac:dyDescent="0.2">
      <c r="C3382" s="13"/>
      <c r="D3382" s="13"/>
    </row>
    <row r="3383" spans="3:4" x14ac:dyDescent="0.2">
      <c r="C3383" s="13"/>
      <c r="D3383" s="13"/>
    </row>
    <row r="3384" spans="3:4" x14ac:dyDescent="0.2">
      <c r="C3384" s="13"/>
      <c r="D3384" s="13"/>
    </row>
    <row r="3385" spans="3:4" x14ac:dyDescent="0.2">
      <c r="C3385" s="13"/>
      <c r="D3385" s="13"/>
    </row>
    <row r="3386" spans="3:4" x14ac:dyDescent="0.2">
      <c r="C3386" s="13"/>
      <c r="D3386" s="13"/>
    </row>
    <row r="3387" spans="3:4" x14ac:dyDescent="0.2">
      <c r="C3387" s="13"/>
      <c r="D3387" s="13"/>
    </row>
    <row r="3388" spans="3:4" x14ac:dyDescent="0.2">
      <c r="C3388" s="13"/>
      <c r="D3388" s="13"/>
    </row>
    <row r="3389" spans="3:4" x14ac:dyDescent="0.2">
      <c r="C3389" s="13"/>
      <c r="D3389" s="13"/>
    </row>
    <row r="3390" spans="3:4" x14ac:dyDescent="0.2">
      <c r="C3390" s="13"/>
      <c r="D3390" s="13"/>
    </row>
    <row r="3391" spans="3:4" x14ac:dyDescent="0.2">
      <c r="C3391" s="13"/>
      <c r="D3391" s="13"/>
    </row>
    <row r="3392" spans="3:4" x14ac:dyDescent="0.2">
      <c r="C3392" s="13"/>
      <c r="D3392" s="13"/>
    </row>
    <row r="3393" spans="3:4" x14ac:dyDescent="0.2">
      <c r="C3393" s="13"/>
      <c r="D3393" s="13"/>
    </row>
    <row r="3394" spans="3:4" x14ac:dyDescent="0.2">
      <c r="C3394" s="13"/>
      <c r="D3394" s="13"/>
    </row>
    <row r="3395" spans="3:4" x14ac:dyDescent="0.2">
      <c r="C3395" s="13"/>
      <c r="D3395" s="13"/>
    </row>
    <row r="3396" spans="3:4" x14ac:dyDescent="0.2">
      <c r="C3396" s="13"/>
      <c r="D3396" s="13"/>
    </row>
    <row r="3397" spans="3:4" x14ac:dyDescent="0.2">
      <c r="C3397" s="13"/>
      <c r="D3397" s="13"/>
    </row>
    <row r="3398" spans="3:4" x14ac:dyDescent="0.2">
      <c r="C3398" s="13"/>
      <c r="D3398" s="13"/>
    </row>
    <row r="3399" spans="3:4" x14ac:dyDescent="0.2">
      <c r="C3399" s="13"/>
      <c r="D3399" s="13"/>
    </row>
    <row r="3400" spans="3:4" x14ac:dyDescent="0.2">
      <c r="C3400" s="13"/>
      <c r="D3400" s="13"/>
    </row>
    <row r="3401" spans="3:4" x14ac:dyDescent="0.2">
      <c r="C3401" s="13"/>
      <c r="D3401" s="13"/>
    </row>
    <row r="3402" spans="3:4" x14ac:dyDescent="0.2">
      <c r="C3402" s="13"/>
      <c r="D3402" s="13"/>
    </row>
    <row r="3403" spans="3:4" x14ac:dyDescent="0.2">
      <c r="C3403" s="13"/>
      <c r="D3403" s="13"/>
    </row>
    <row r="3404" spans="3:4" x14ac:dyDescent="0.2">
      <c r="C3404" s="13"/>
      <c r="D3404" s="13"/>
    </row>
    <row r="3405" spans="3:4" x14ac:dyDescent="0.2">
      <c r="C3405" s="13"/>
      <c r="D3405" s="13"/>
    </row>
    <row r="3406" spans="3:4" x14ac:dyDescent="0.2">
      <c r="C3406" s="13"/>
      <c r="D3406" s="13"/>
    </row>
    <row r="3407" spans="3:4" x14ac:dyDescent="0.2">
      <c r="C3407" s="13"/>
      <c r="D3407" s="13"/>
    </row>
    <row r="3408" spans="3:4" x14ac:dyDescent="0.2">
      <c r="C3408" s="13"/>
      <c r="D3408" s="13"/>
    </row>
    <row r="3409" spans="3:4" x14ac:dyDescent="0.2">
      <c r="C3409" s="13"/>
      <c r="D3409" s="13"/>
    </row>
    <row r="3410" spans="3:4" x14ac:dyDescent="0.2">
      <c r="C3410" s="13"/>
      <c r="D3410" s="13"/>
    </row>
    <row r="3411" spans="3:4" x14ac:dyDescent="0.2">
      <c r="C3411" s="13"/>
      <c r="D3411" s="13"/>
    </row>
    <row r="3412" spans="3:4" x14ac:dyDescent="0.2">
      <c r="C3412" s="13"/>
      <c r="D3412" s="13"/>
    </row>
    <row r="3413" spans="3:4" x14ac:dyDescent="0.2">
      <c r="C3413" s="13"/>
      <c r="D3413" s="13"/>
    </row>
    <row r="3414" spans="3:4" x14ac:dyDescent="0.2">
      <c r="C3414" s="13"/>
      <c r="D3414" s="13"/>
    </row>
    <row r="3415" spans="3:4" x14ac:dyDescent="0.2">
      <c r="C3415" s="13"/>
      <c r="D3415" s="13"/>
    </row>
    <row r="3416" spans="3:4" x14ac:dyDescent="0.2">
      <c r="C3416" s="13"/>
      <c r="D3416" s="13"/>
    </row>
    <row r="3417" spans="3:4" x14ac:dyDescent="0.2">
      <c r="C3417" s="13"/>
      <c r="D3417" s="13"/>
    </row>
    <row r="3418" spans="3:4" x14ac:dyDescent="0.2">
      <c r="C3418" s="13"/>
      <c r="D3418" s="13"/>
    </row>
    <row r="3419" spans="3:4" x14ac:dyDescent="0.2">
      <c r="C3419" s="13"/>
      <c r="D3419" s="13"/>
    </row>
    <row r="3420" spans="3:4" x14ac:dyDescent="0.2">
      <c r="C3420" s="13"/>
      <c r="D3420" s="13"/>
    </row>
    <row r="3421" spans="3:4" x14ac:dyDescent="0.2">
      <c r="C3421" s="13"/>
      <c r="D3421" s="13"/>
    </row>
    <row r="3422" spans="3:4" x14ac:dyDescent="0.2">
      <c r="C3422" s="13"/>
      <c r="D3422" s="13"/>
    </row>
    <row r="3423" spans="3:4" x14ac:dyDescent="0.2">
      <c r="C3423" s="13"/>
      <c r="D3423" s="13"/>
    </row>
    <row r="3424" spans="3:4" x14ac:dyDescent="0.2">
      <c r="C3424" s="13"/>
      <c r="D3424" s="13"/>
    </row>
    <row r="3425" spans="3:4" x14ac:dyDescent="0.2">
      <c r="C3425" s="13"/>
      <c r="D3425" s="13"/>
    </row>
    <row r="3426" spans="3:4" x14ac:dyDescent="0.2">
      <c r="C3426" s="13"/>
      <c r="D3426" s="13"/>
    </row>
    <row r="3427" spans="3:4" x14ac:dyDescent="0.2">
      <c r="C3427" s="13"/>
      <c r="D3427" s="13"/>
    </row>
    <row r="3428" spans="3:4" x14ac:dyDescent="0.2">
      <c r="C3428" s="13"/>
      <c r="D3428" s="13"/>
    </row>
    <row r="3429" spans="3:4" x14ac:dyDescent="0.2">
      <c r="C3429" s="13"/>
      <c r="D3429" s="13"/>
    </row>
    <row r="3430" spans="3:4" x14ac:dyDescent="0.2">
      <c r="C3430" s="13"/>
      <c r="D3430" s="13"/>
    </row>
    <row r="3431" spans="3:4" x14ac:dyDescent="0.2">
      <c r="C3431" s="13"/>
      <c r="D3431" s="13"/>
    </row>
    <row r="3432" spans="3:4" x14ac:dyDescent="0.2">
      <c r="C3432" s="13"/>
      <c r="D3432" s="13"/>
    </row>
    <row r="3433" spans="3:4" x14ac:dyDescent="0.2">
      <c r="C3433" s="13"/>
      <c r="D3433" s="13"/>
    </row>
    <row r="3434" spans="3:4" x14ac:dyDescent="0.2">
      <c r="C3434" s="13"/>
      <c r="D3434" s="13"/>
    </row>
    <row r="3435" spans="3:4" x14ac:dyDescent="0.2">
      <c r="C3435" s="13"/>
      <c r="D3435" s="13"/>
    </row>
    <row r="3436" spans="3:4" x14ac:dyDescent="0.2">
      <c r="C3436" s="13"/>
      <c r="D3436" s="13"/>
    </row>
    <row r="3437" spans="3:4" x14ac:dyDescent="0.2">
      <c r="C3437" s="13"/>
      <c r="D3437" s="13"/>
    </row>
    <row r="3438" spans="3:4" x14ac:dyDescent="0.2">
      <c r="C3438" s="13"/>
      <c r="D3438" s="13"/>
    </row>
    <row r="3439" spans="3:4" x14ac:dyDescent="0.2">
      <c r="C3439" s="13"/>
      <c r="D3439" s="13"/>
    </row>
    <row r="3440" spans="3:4" x14ac:dyDescent="0.2">
      <c r="C3440" s="13"/>
      <c r="D3440" s="13"/>
    </row>
    <row r="3441" spans="3:4" x14ac:dyDescent="0.2">
      <c r="C3441" s="13"/>
      <c r="D3441" s="13"/>
    </row>
    <row r="3442" spans="3:4" x14ac:dyDescent="0.2">
      <c r="C3442" s="13"/>
      <c r="D3442" s="13"/>
    </row>
    <row r="3443" spans="3:4" x14ac:dyDescent="0.2">
      <c r="C3443" s="13"/>
      <c r="D3443" s="13"/>
    </row>
    <row r="3444" spans="3:4" x14ac:dyDescent="0.2">
      <c r="C3444" s="13"/>
      <c r="D3444" s="13"/>
    </row>
    <row r="3445" spans="3:4" x14ac:dyDescent="0.2">
      <c r="C3445" s="13"/>
      <c r="D3445" s="13"/>
    </row>
    <row r="3446" spans="3:4" x14ac:dyDescent="0.2">
      <c r="C3446" s="13"/>
      <c r="D3446" s="13"/>
    </row>
    <row r="3447" spans="3:4" x14ac:dyDescent="0.2">
      <c r="C3447" s="13"/>
      <c r="D3447" s="13"/>
    </row>
    <row r="3448" spans="3:4" x14ac:dyDescent="0.2">
      <c r="C3448" s="13"/>
      <c r="D3448" s="13"/>
    </row>
    <row r="3449" spans="3:4" x14ac:dyDescent="0.2">
      <c r="C3449" s="13"/>
      <c r="D3449" s="13"/>
    </row>
    <row r="3450" spans="3:4" x14ac:dyDescent="0.2">
      <c r="C3450" s="13"/>
      <c r="D3450" s="13"/>
    </row>
    <row r="3451" spans="3:4" x14ac:dyDescent="0.2">
      <c r="C3451" s="13"/>
      <c r="D3451" s="13"/>
    </row>
    <row r="3452" spans="3:4" x14ac:dyDescent="0.2">
      <c r="C3452" s="13"/>
      <c r="D3452" s="13"/>
    </row>
    <row r="3453" spans="3:4" x14ac:dyDescent="0.2">
      <c r="C3453" s="13"/>
      <c r="D3453" s="13"/>
    </row>
    <row r="3454" spans="3:4" x14ac:dyDescent="0.2">
      <c r="C3454" s="13"/>
      <c r="D3454" s="13"/>
    </row>
    <row r="3455" spans="3:4" x14ac:dyDescent="0.2">
      <c r="C3455" s="13"/>
      <c r="D3455" s="13"/>
    </row>
    <row r="3456" spans="3:4" x14ac:dyDescent="0.2">
      <c r="C3456" s="13"/>
      <c r="D3456" s="13"/>
    </row>
    <row r="3457" spans="3:4" x14ac:dyDescent="0.2">
      <c r="C3457" s="13"/>
      <c r="D3457" s="13"/>
    </row>
    <row r="3458" spans="3:4" x14ac:dyDescent="0.2">
      <c r="C3458" s="13"/>
      <c r="D3458" s="13"/>
    </row>
    <row r="3459" spans="3:4" x14ac:dyDescent="0.2">
      <c r="C3459" s="13"/>
      <c r="D3459" s="13"/>
    </row>
    <row r="3460" spans="3:4" x14ac:dyDescent="0.2">
      <c r="C3460" s="13"/>
      <c r="D3460" s="13"/>
    </row>
    <row r="3461" spans="3:4" x14ac:dyDescent="0.2">
      <c r="C3461" s="13"/>
      <c r="D3461" s="13"/>
    </row>
    <row r="3462" spans="3:4" x14ac:dyDescent="0.2">
      <c r="C3462" s="13"/>
      <c r="D3462" s="13"/>
    </row>
    <row r="3463" spans="3:4" x14ac:dyDescent="0.2">
      <c r="C3463" s="13"/>
      <c r="D3463" s="13"/>
    </row>
    <row r="3464" spans="3:4" x14ac:dyDescent="0.2">
      <c r="C3464" s="13"/>
      <c r="D3464" s="13"/>
    </row>
    <row r="3465" spans="3:4" x14ac:dyDescent="0.2">
      <c r="C3465" s="13"/>
      <c r="D3465" s="13"/>
    </row>
    <row r="3466" spans="3:4" x14ac:dyDescent="0.2">
      <c r="C3466" s="13"/>
      <c r="D3466" s="13"/>
    </row>
    <row r="3467" spans="3:4" x14ac:dyDescent="0.2">
      <c r="C3467" s="13"/>
      <c r="D3467" s="13"/>
    </row>
    <row r="3468" spans="3:4" x14ac:dyDescent="0.2">
      <c r="C3468" s="13"/>
      <c r="D3468" s="13"/>
    </row>
    <row r="3469" spans="3:4" x14ac:dyDescent="0.2">
      <c r="C3469" s="13"/>
      <c r="D3469" s="13"/>
    </row>
    <row r="3470" spans="3:4" x14ac:dyDescent="0.2">
      <c r="C3470" s="13"/>
      <c r="D3470" s="13"/>
    </row>
    <row r="3471" spans="3:4" x14ac:dyDescent="0.2">
      <c r="C3471" s="13"/>
      <c r="D3471" s="13"/>
    </row>
    <row r="3472" spans="3:4" x14ac:dyDescent="0.2">
      <c r="C3472" s="13"/>
      <c r="D3472" s="13"/>
    </row>
    <row r="3473" spans="3:4" x14ac:dyDescent="0.2">
      <c r="C3473" s="13"/>
      <c r="D3473" s="13"/>
    </row>
    <row r="3474" spans="3:4" x14ac:dyDescent="0.2">
      <c r="C3474" s="13"/>
      <c r="D3474" s="13"/>
    </row>
    <row r="3475" spans="3:4" x14ac:dyDescent="0.2">
      <c r="C3475" s="13"/>
      <c r="D3475" s="13"/>
    </row>
    <row r="3476" spans="3:4" x14ac:dyDescent="0.2">
      <c r="C3476" s="13"/>
      <c r="D3476" s="13"/>
    </row>
    <row r="3477" spans="3:4" x14ac:dyDescent="0.2">
      <c r="C3477" s="13"/>
      <c r="D3477" s="13"/>
    </row>
    <row r="3478" spans="3:4" x14ac:dyDescent="0.2">
      <c r="C3478" s="13"/>
      <c r="D3478" s="13"/>
    </row>
    <row r="3479" spans="3:4" x14ac:dyDescent="0.2">
      <c r="C3479" s="13"/>
      <c r="D3479" s="13"/>
    </row>
    <row r="3480" spans="3:4" x14ac:dyDescent="0.2">
      <c r="C3480" s="13"/>
      <c r="D3480" s="13"/>
    </row>
    <row r="3481" spans="3:4" x14ac:dyDescent="0.2">
      <c r="C3481" s="13"/>
      <c r="D3481" s="13"/>
    </row>
    <row r="3482" spans="3:4" x14ac:dyDescent="0.2">
      <c r="C3482" s="13"/>
      <c r="D3482" s="13"/>
    </row>
    <row r="3483" spans="3:4" x14ac:dyDescent="0.2">
      <c r="C3483" s="13"/>
      <c r="D3483" s="13"/>
    </row>
    <row r="3484" spans="3:4" x14ac:dyDescent="0.2">
      <c r="C3484" s="13"/>
      <c r="D3484" s="13"/>
    </row>
    <row r="3485" spans="3:4" x14ac:dyDescent="0.2">
      <c r="C3485" s="13"/>
      <c r="D3485" s="13"/>
    </row>
    <row r="3486" spans="3:4" x14ac:dyDescent="0.2">
      <c r="C3486" s="13"/>
      <c r="D3486" s="13"/>
    </row>
    <row r="3487" spans="3:4" x14ac:dyDescent="0.2">
      <c r="C3487" s="13"/>
      <c r="D3487" s="13"/>
    </row>
    <row r="3488" spans="3:4" x14ac:dyDescent="0.2">
      <c r="C3488" s="13"/>
      <c r="D3488" s="13"/>
    </row>
    <row r="3489" spans="3:4" x14ac:dyDescent="0.2">
      <c r="C3489" s="13"/>
      <c r="D3489" s="13"/>
    </row>
    <row r="3490" spans="3:4" x14ac:dyDescent="0.2">
      <c r="C3490" s="13"/>
      <c r="D3490" s="13"/>
    </row>
    <row r="3491" spans="3:4" x14ac:dyDescent="0.2">
      <c r="C3491" s="13"/>
      <c r="D3491" s="13"/>
    </row>
    <row r="3492" spans="3:4" x14ac:dyDescent="0.2">
      <c r="C3492" s="13"/>
      <c r="D3492" s="13"/>
    </row>
    <row r="3493" spans="3:4" x14ac:dyDescent="0.2">
      <c r="C3493" s="13"/>
      <c r="D3493" s="13"/>
    </row>
    <row r="3494" spans="3:4" x14ac:dyDescent="0.2">
      <c r="C3494" s="13"/>
      <c r="D3494" s="13"/>
    </row>
    <row r="3495" spans="3:4" x14ac:dyDescent="0.2">
      <c r="C3495" s="13"/>
      <c r="D3495" s="13"/>
    </row>
    <row r="3496" spans="3:4" x14ac:dyDescent="0.2">
      <c r="C3496" s="13"/>
      <c r="D3496" s="13"/>
    </row>
    <row r="3497" spans="3:4" x14ac:dyDescent="0.2">
      <c r="C3497" s="13"/>
      <c r="D3497" s="13"/>
    </row>
    <row r="3498" spans="3:4" x14ac:dyDescent="0.2">
      <c r="C3498" s="13"/>
      <c r="D3498" s="13"/>
    </row>
    <row r="3499" spans="3:4" x14ac:dyDescent="0.2">
      <c r="C3499" s="13"/>
      <c r="D3499" s="13"/>
    </row>
    <row r="3500" spans="3:4" x14ac:dyDescent="0.2">
      <c r="C3500" s="13"/>
      <c r="D3500" s="13"/>
    </row>
    <row r="3501" spans="3:4" x14ac:dyDescent="0.2">
      <c r="C3501" s="13"/>
      <c r="D3501" s="13"/>
    </row>
    <row r="3502" spans="3:4" x14ac:dyDescent="0.2">
      <c r="C3502" s="13"/>
      <c r="D3502" s="13"/>
    </row>
    <row r="3503" spans="3:4" x14ac:dyDescent="0.2">
      <c r="C3503" s="13"/>
      <c r="D3503" s="13"/>
    </row>
    <row r="3504" spans="3:4" x14ac:dyDescent="0.2">
      <c r="C3504" s="13"/>
      <c r="D3504" s="13"/>
    </row>
    <row r="3505" spans="3:4" x14ac:dyDescent="0.2">
      <c r="C3505" s="13"/>
      <c r="D3505" s="13"/>
    </row>
    <row r="3506" spans="3:4" x14ac:dyDescent="0.2">
      <c r="C3506" s="13"/>
      <c r="D3506" s="13"/>
    </row>
    <row r="3507" spans="3:4" x14ac:dyDescent="0.2">
      <c r="C3507" s="13"/>
      <c r="D3507" s="13"/>
    </row>
    <row r="3508" spans="3:4" x14ac:dyDescent="0.2">
      <c r="C3508" s="13"/>
      <c r="D3508" s="13"/>
    </row>
    <row r="3509" spans="3:4" x14ac:dyDescent="0.2">
      <c r="C3509" s="13"/>
      <c r="D3509" s="13"/>
    </row>
    <row r="3510" spans="3:4" x14ac:dyDescent="0.2">
      <c r="C3510" s="13"/>
      <c r="D3510" s="13"/>
    </row>
    <row r="3511" spans="3:4" x14ac:dyDescent="0.2">
      <c r="C3511" s="13"/>
      <c r="D3511" s="13"/>
    </row>
    <row r="3512" spans="3:4" x14ac:dyDescent="0.2">
      <c r="C3512" s="13"/>
      <c r="D3512" s="13"/>
    </row>
    <row r="3513" spans="3:4" x14ac:dyDescent="0.2">
      <c r="C3513" s="13"/>
      <c r="D3513" s="13"/>
    </row>
    <row r="3514" spans="3:4" x14ac:dyDescent="0.2">
      <c r="C3514" s="13"/>
      <c r="D3514" s="13"/>
    </row>
    <row r="3515" spans="3:4" x14ac:dyDescent="0.2">
      <c r="C3515" s="13"/>
      <c r="D3515" s="13"/>
    </row>
    <row r="3516" spans="3:4" x14ac:dyDescent="0.2">
      <c r="C3516" s="13"/>
      <c r="D3516" s="13"/>
    </row>
    <row r="3517" spans="3:4" x14ac:dyDescent="0.2">
      <c r="C3517" s="13"/>
      <c r="D3517" s="13"/>
    </row>
    <row r="3518" spans="3:4" x14ac:dyDescent="0.2">
      <c r="C3518" s="13"/>
      <c r="D3518" s="13"/>
    </row>
    <row r="3519" spans="3:4" x14ac:dyDescent="0.2">
      <c r="C3519" s="13"/>
      <c r="D3519" s="13"/>
    </row>
    <row r="3520" spans="3:4" x14ac:dyDescent="0.2">
      <c r="C3520" s="13"/>
      <c r="D3520" s="13"/>
    </row>
    <row r="3521" spans="3:4" x14ac:dyDescent="0.2">
      <c r="C3521" s="13"/>
      <c r="D3521" s="13"/>
    </row>
    <row r="3522" spans="3:4" x14ac:dyDescent="0.2">
      <c r="C3522" s="13"/>
      <c r="D3522" s="13"/>
    </row>
    <row r="3523" spans="3:4" x14ac:dyDescent="0.2">
      <c r="C3523" s="13"/>
      <c r="D3523" s="13"/>
    </row>
    <row r="3524" spans="3:4" x14ac:dyDescent="0.2">
      <c r="C3524" s="13"/>
      <c r="D3524" s="13"/>
    </row>
    <row r="3525" spans="3:4" x14ac:dyDescent="0.2">
      <c r="C3525" s="13"/>
      <c r="D3525" s="13"/>
    </row>
    <row r="3526" spans="3:4" x14ac:dyDescent="0.2">
      <c r="C3526" s="13"/>
      <c r="D3526" s="13"/>
    </row>
    <row r="3527" spans="3:4" x14ac:dyDescent="0.2">
      <c r="C3527" s="13"/>
      <c r="D3527" s="13"/>
    </row>
    <row r="3528" spans="3:4" x14ac:dyDescent="0.2">
      <c r="C3528" s="13"/>
      <c r="D3528" s="13"/>
    </row>
    <row r="3529" spans="3:4" x14ac:dyDescent="0.2">
      <c r="C3529" s="13"/>
      <c r="D3529" s="13"/>
    </row>
    <row r="3530" spans="3:4" x14ac:dyDescent="0.2">
      <c r="C3530" s="13"/>
      <c r="D3530" s="13"/>
    </row>
    <row r="3531" spans="3:4" x14ac:dyDescent="0.2">
      <c r="C3531" s="13"/>
      <c r="D3531" s="13"/>
    </row>
    <row r="3532" spans="3:4" x14ac:dyDescent="0.2">
      <c r="C3532" s="13"/>
      <c r="D3532" s="13"/>
    </row>
    <row r="3533" spans="3:4" x14ac:dyDescent="0.2">
      <c r="C3533" s="13"/>
      <c r="D3533" s="13"/>
    </row>
    <row r="3534" spans="3:4" x14ac:dyDescent="0.2">
      <c r="C3534" s="13"/>
      <c r="D3534" s="13"/>
    </row>
    <row r="3535" spans="3:4" x14ac:dyDescent="0.2">
      <c r="C3535" s="13"/>
      <c r="D3535" s="13"/>
    </row>
    <row r="3536" spans="3:4" x14ac:dyDescent="0.2">
      <c r="C3536" s="13"/>
      <c r="D3536" s="13"/>
    </row>
    <row r="3537" spans="3:4" x14ac:dyDescent="0.2">
      <c r="C3537" s="13"/>
      <c r="D3537" s="13"/>
    </row>
    <row r="3538" spans="3:4" x14ac:dyDescent="0.2">
      <c r="C3538" s="13"/>
      <c r="D3538" s="13"/>
    </row>
    <row r="3539" spans="3:4" x14ac:dyDescent="0.2">
      <c r="C3539" s="13"/>
      <c r="D3539" s="13"/>
    </row>
    <row r="3540" spans="3:4" x14ac:dyDescent="0.2">
      <c r="C3540" s="13"/>
      <c r="D3540" s="13"/>
    </row>
    <row r="3541" spans="3:4" x14ac:dyDescent="0.2">
      <c r="C3541" s="13"/>
      <c r="D3541" s="13"/>
    </row>
    <row r="3542" spans="3:4" x14ac:dyDescent="0.2">
      <c r="C3542" s="13"/>
      <c r="D3542" s="13"/>
    </row>
    <row r="3543" spans="3:4" x14ac:dyDescent="0.2">
      <c r="C3543" s="13"/>
      <c r="D3543" s="13"/>
    </row>
    <row r="3544" spans="3:4" x14ac:dyDescent="0.2">
      <c r="C3544" s="13"/>
      <c r="D3544" s="13"/>
    </row>
    <row r="3545" spans="3:4" x14ac:dyDescent="0.2">
      <c r="C3545" s="13"/>
      <c r="D3545" s="13"/>
    </row>
    <row r="3546" spans="3:4" x14ac:dyDescent="0.2">
      <c r="C3546" s="13"/>
      <c r="D3546" s="13"/>
    </row>
    <row r="3547" spans="3:4" x14ac:dyDescent="0.2">
      <c r="C3547" s="13"/>
      <c r="D3547" s="13"/>
    </row>
    <row r="3548" spans="3:4" x14ac:dyDescent="0.2">
      <c r="C3548" s="13"/>
      <c r="D3548" s="13"/>
    </row>
    <row r="3549" spans="3:4" x14ac:dyDescent="0.2">
      <c r="C3549" s="13"/>
      <c r="D3549" s="13"/>
    </row>
    <row r="3550" spans="3:4" x14ac:dyDescent="0.2">
      <c r="C3550" s="13"/>
      <c r="D3550" s="13"/>
    </row>
    <row r="3551" spans="3:4" x14ac:dyDescent="0.2">
      <c r="C3551" s="13"/>
      <c r="D3551" s="13"/>
    </row>
    <row r="3552" spans="3:4" x14ac:dyDescent="0.2">
      <c r="C3552" s="13"/>
      <c r="D3552" s="13"/>
    </row>
    <row r="3553" spans="3:4" x14ac:dyDescent="0.2">
      <c r="C3553" s="13"/>
      <c r="D3553" s="13"/>
    </row>
    <row r="3554" spans="3:4" x14ac:dyDescent="0.2">
      <c r="C3554" s="13"/>
      <c r="D3554" s="13"/>
    </row>
    <row r="3555" spans="3:4" x14ac:dyDescent="0.2">
      <c r="C3555" s="13"/>
      <c r="D3555" s="13"/>
    </row>
    <row r="3556" spans="3:4" x14ac:dyDescent="0.2">
      <c r="C3556" s="13"/>
      <c r="D3556" s="13"/>
    </row>
    <row r="3557" spans="3:4" x14ac:dyDescent="0.2">
      <c r="C3557" s="13"/>
      <c r="D3557" s="13"/>
    </row>
    <row r="3558" spans="3:4" x14ac:dyDescent="0.2">
      <c r="C3558" s="13"/>
      <c r="D3558" s="13"/>
    </row>
    <row r="3559" spans="3:4" x14ac:dyDescent="0.2">
      <c r="C3559" s="13"/>
      <c r="D3559" s="13"/>
    </row>
    <row r="3560" spans="3:4" x14ac:dyDescent="0.2">
      <c r="C3560" s="13"/>
      <c r="D3560" s="13"/>
    </row>
    <row r="3561" spans="3:4" x14ac:dyDescent="0.2">
      <c r="C3561" s="13"/>
      <c r="D3561" s="13"/>
    </row>
    <row r="3562" spans="3:4" x14ac:dyDescent="0.2">
      <c r="C3562" s="13"/>
      <c r="D3562" s="13"/>
    </row>
    <row r="3563" spans="3:4" x14ac:dyDescent="0.2">
      <c r="C3563" s="13"/>
      <c r="D3563" s="13"/>
    </row>
    <row r="3564" spans="3:4" x14ac:dyDescent="0.2">
      <c r="C3564" s="13"/>
      <c r="D3564" s="13"/>
    </row>
    <row r="3565" spans="3:4" x14ac:dyDescent="0.2">
      <c r="C3565" s="13"/>
      <c r="D3565" s="13"/>
    </row>
    <row r="3566" spans="3:4" x14ac:dyDescent="0.2">
      <c r="C3566" s="13"/>
      <c r="D3566" s="13"/>
    </row>
    <row r="3567" spans="3:4" x14ac:dyDescent="0.2">
      <c r="C3567" s="13"/>
      <c r="D3567" s="13"/>
    </row>
    <row r="3568" spans="3:4" x14ac:dyDescent="0.2">
      <c r="C3568" s="13"/>
      <c r="D3568" s="13"/>
    </row>
    <row r="3569" spans="3:4" x14ac:dyDescent="0.2">
      <c r="C3569" s="13"/>
      <c r="D3569" s="13"/>
    </row>
    <row r="3570" spans="3:4" x14ac:dyDescent="0.2">
      <c r="C3570" s="13"/>
      <c r="D3570" s="13"/>
    </row>
    <row r="3571" spans="3:4" x14ac:dyDescent="0.2">
      <c r="C3571" s="13"/>
      <c r="D3571" s="13"/>
    </row>
    <row r="3572" spans="3:4" x14ac:dyDescent="0.2">
      <c r="C3572" s="13"/>
      <c r="D3572" s="13"/>
    </row>
    <row r="3573" spans="3:4" x14ac:dyDescent="0.2">
      <c r="C3573" s="13"/>
      <c r="D3573" s="13"/>
    </row>
    <row r="3574" spans="3:4" x14ac:dyDescent="0.2">
      <c r="C3574" s="13"/>
      <c r="D3574" s="13"/>
    </row>
    <row r="3575" spans="3:4" x14ac:dyDescent="0.2">
      <c r="C3575" s="13"/>
      <c r="D3575" s="13"/>
    </row>
    <row r="3576" spans="3:4" x14ac:dyDescent="0.2">
      <c r="C3576" s="13"/>
      <c r="D3576" s="13"/>
    </row>
    <row r="3577" spans="3:4" x14ac:dyDescent="0.2">
      <c r="C3577" s="13"/>
      <c r="D3577" s="13"/>
    </row>
    <row r="3578" spans="3:4" x14ac:dyDescent="0.2">
      <c r="C3578" s="13"/>
      <c r="D3578" s="13"/>
    </row>
    <row r="3579" spans="3:4" x14ac:dyDescent="0.2">
      <c r="C3579" s="13"/>
      <c r="D3579" s="13"/>
    </row>
    <row r="3580" spans="3:4" x14ac:dyDescent="0.2">
      <c r="C3580" s="13"/>
      <c r="D3580" s="13"/>
    </row>
    <row r="3581" spans="3:4" x14ac:dyDescent="0.2">
      <c r="C3581" s="13"/>
      <c r="D3581" s="13"/>
    </row>
    <row r="3582" spans="3:4" x14ac:dyDescent="0.2">
      <c r="C3582" s="13"/>
      <c r="D3582" s="13"/>
    </row>
    <row r="3583" spans="3:4" x14ac:dyDescent="0.2">
      <c r="C3583" s="13"/>
      <c r="D3583" s="13"/>
    </row>
    <row r="3584" spans="3:4" x14ac:dyDescent="0.2">
      <c r="C3584" s="13"/>
      <c r="D3584" s="13"/>
    </row>
    <row r="3585" spans="3:4" x14ac:dyDescent="0.2">
      <c r="C3585" s="13"/>
      <c r="D3585" s="13"/>
    </row>
    <row r="3586" spans="3:4" x14ac:dyDescent="0.2">
      <c r="C3586" s="13"/>
      <c r="D3586" s="13"/>
    </row>
    <row r="3587" spans="3:4" x14ac:dyDescent="0.2">
      <c r="C3587" s="13"/>
      <c r="D3587" s="13"/>
    </row>
    <row r="3588" spans="3:4" x14ac:dyDescent="0.2">
      <c r="C3588" s="13"/>
      <c r="D3588" s="13"/>
    </row>
    <row r="3589" spans="3:4" x14ac:dyDescent="0.2">
      <c r="C3589" s="13"/>
      <c r="D3589" s="13"/>
    </row>
    <row r="3590" spans="3:4" x14ac:dyDescent="0.2">
      <c r="C3590" s="13"/>
      <c r="D3590" s="13"/>
    </row>
    <row r="3591" spans="3:4" x14ac:dyDescent="0.2">
      <c r="C3591" s="13"/>
      <c r="D3591" s="13"/>
    </row>
    <row r="3592" spans="3:4" x14ac:dyDescent="0.2">
      <c r="C3592" s="13"/>
      <c r="D3592" s="13"/>
    </row>
    <row r="3593" spans="3:4" x14ac:dyDescent="0.2">
      <c r="C3593" s="13"/>
      <c r="D3593" s="13"/>
    </row>
    <row r="3594" spans="3:4" x14ac:dyDescent="0.2">
      <c r="C3594" s="13"/>
      <c r="D3594" s="13"/>
    </row>
    <row r="3595" spans="3:4" x14ac:dyDescent="0.2">
      <c r="C3595" s="13"/>
      <c r="D3595" s="13"/>
    </row>
    <row r="3596" spans="3:4" x14ac:dyDescent="0.2">
      <c r="C3596" s="13"/>
      <c r="D3596" s="13"/>
    </row>
    <row r="3597" spans="3:4" x14ac:dyDescent="0.2">
      <c r="C3597" s="13"/>
      <c r="D3597" s="13"/>
    </row>
    <row r="3598" spans="3:4" x14ac:dyDescent="0.2">
      <c r="C3598" s="13"/>
      <c r="D3598" s="13"/>
    </row>
    <row r="3599" spans="3:4" x14ac:dyDescent="0.2">
      <c r="C3599" s="13"/>
      <c r="D3599" s="13"/>
    </row>
    <row r="3600" spans="3:4" x14ac:dyDescent="0.2">
      <c r="C3600" s="13"/>
      <c r="D3600" s="13"/>
    </row>
    <row r="3601" spans="3:4" x14ac:dyDescent="0.2">
      <c r="C3601" s="13"/>
      <c r="D3601" s="13"/>
    </row>
    <row r="3602" spans="3:4" x14ac:dyDescent="0.2">
      <c r="C3602" s="13"/>
      <c r="D3602" s="13"/>
    </row>
    <row r="3603" spans="3:4" x14ac:dyDescent="0.2">
      <c r="C3603" s="13"/>
      <c r="D3603" s="13"/>
    </row>
    <row r="3604" spans="3:4" x14ac:dyDescent="0.2">
      <c r="C3604" s="13"/>
      <c r="D3604" s="13"/>
    </row>
    <row r="3605" spans="3:4" x14ac:dyDescent="0.2">
      <c r="C3605" s="13"/>
      <c r="D3605" s="13"/>
    </row>
    <row r="3606" spans="3:4" x14ac:dyDescent="0.2">
      <c r="C3606" s="13"/>
      <c r="D3606" s="13"/>
    </row>
    <row r="3607" spans="3:4" x14ac:dyDescent="0.2">
      <c r="C3607" s="13"/>
      <c r="D3607" s="13"/>
    </row>
    <row r="3608" spans="3:4" x14ac:dyDescent="0.2">
      <c r="C3608" s="13"/>
      <c r="D3608" s="13"/>
    </row>
    <row r="3609" spans="3:4" x14ac:dyDescent="0.2">
      <c r="C3609" s="13"/>
      <c r="D3609" s="13"/>
    </row>
    <row r="3610" spans="3:4" x14ac:dyDescent="0.2">
      <c r="C3610" s="13"/>
      <c r="D3610" s="13"/>
    </row>
    <row r="3611" spans="3:4" x14ac:dyDescent="0.2">
      <c r="C3611" s="13"/>
      <c r="D3611" s="13"/>
    </row>
    <row r="3612" spans="3:4" x14ac:dyDescent="0.2">
      <c r="C3612" s="13"/>
      <c r="D3612" s="13"/>
    </row>
    <row r="3613" spans="3:4" x14ac:dyDescent="0.2">
      <c r="C3613" s="13"/>
      <c r="D3613" s="13"/>
    </row>
    <row r="3614" spans="3:4" x14ac:dyDescent="0.2">
      <c r="C3614" s="13"/>
      <c r="D3614" s="13"/>
    </row>
    <row r="3615" spans="3:4" x14ac:dyDescent="0.2">
      <c r="C3615" s="13"/>
      <c r="D3615" s="13"/>
    </row>
    <row r="3616" spans="3:4" x14ac:dyDescent="0.2">
      <c r="C3616" s="13"/>
      <c r="D3616" s="13"/>
    </row>
    <row r="3617" spans="3:4" x14ac:dyDescent="0.2">
      <c r="C3617" s="13"/>
      <c r="D3617" s="13"/>
    </row>
    <row r="3618" spans="3:4" x14ac:dyDescent="0.2">
      <c r="C3618" s="13"/>
      <c r="D3618" s="13"/>
    </row>
    <row r="3619" spans="3:4" x14ac:dyDescent="0.2">
      <c r="C3619" s="13"/>
      <c r="D3619" s="13"/>
    </row>
    <row r="3620" spans="3:4" x14ac:dyDescent="0.2">
      <c r="C3620" s="13"/>
      <c r="D3620" s="13"/>
    </row>
    <row r="3621" spans="3:4" x14ac:dyDescent="0.2">
      <c r="C3621" s="13"/>
      <c r="D3621" s="13"/>
    </row>
    <row r="3622" spans="3:4" x14ac:dyDescent="0.2">
      <c r="C3622" s="13"/>
      <c r="D3622" s="13"/>
    </row>
    <row r="3623" spans="3:4" x14ac:dyDescent="0.2">
      <c r="C3623" s="13"/>
      <c r="D3623" s="13"/>
    </row>
    <row r="3624" spans="3:4" x14ac:dyDescent="0.2">
      <c r="C3624" s="13"/>
      <c r="D3624" s="13"/>
    </row>
    <row r="3625" spans="3:4" x14ac:dyDescent="0.2">
      <c r="C3625" s="13"/>
      <c r="D3625" s="13"/>
    </row>
    <row r="3626" spans="3:4" x14ac:dyDescent="0.2">
      <c r="C3626" s="13"/>
      <c r="D3626" s="13"/>
    </row>
    <row r="3627" spans="3:4" x14ac:dyDescent="0.2">
      <c r="C3627" s="13"/>
      <c r="D3627" s="13"/>
    </row>
    <row r="3628" spans="3:4" x14ac:dyDescent="0.2">
      <c r="C3628" s="13"/>
      <c r="D3628" s="13"/>
    </row>
    <row r="3629" spans="3:4" x14ac:dyDescent="0.2">
      <c r="C3629" s="13"/>
      <c r="D3629" s="13"/>
    </row>
    <row r="3630" spans="3:4" x14ac:dyDescent="0.2">
      <c r="C3630" s="13"/>
      <c r="D3630" s="13"/>
    </row>
    <row r="3631" spans="3:4" x14ac:dyDescent="0.2">
      <c r="C3631" s="13"/>
      <c r="D3631" s="13"/>
    </row>
    <row r="3632" spans="3:4" x14ac:dyDescent="0.2">
      <c r="C3632" s="13"/>
      <c r="D3632" s="13"/>
    </row>
    <row r="3633" spans="3:4" x14ac:dyDescent="0.2">
      <c r="C3633" s="13"/>
      <c r="D3633" s="13"/>
    </row>
    <row r="3634" spans="3:4" x14ac:dyDescent="0.2">
      <c r="C3634" s="13"/>
      <c r="D3634" s="13"/>
    </row>
    <row r="3635" spans="3:4" x14ac:dyDescent="0.2">
      <c r="C3635" s="13"/>
      <c r="D3635" s="13"/>
    </row>
    <row r="3636" spans="3:4" x14ac:dyDescent="0.2">
      <c r="C3636" s="13"/>
      <c r="D3636" s="13"/>
    </row>
    <row r="3637" spans="3:4" x14ac:dyDescent="0.2">
      <c r="C3637" s="13"/>
      <c r="D3637" s="13"/>
    </row>
    <row r="3638" spans="3:4" x14ac:dyDescent="0.2">
      <c r="C3638" s="13"/>
      <c r="D3638" s="13"/>
    </row>
    <row r="3639" spans="3:4" x14ac:dyDescent="0.2">
      <c r="C3639" s="13"/>
      <c r="D3639" s="13"/>
    </row>
    <row r="3640" spans="3:4" x14ac:dyDescent="0.2">
      <c r="C3640" s="13"/>
      <c r="D3640" s="13"/>
    </row>
    <row r="3641" spans="3:4" x14ac:dyDescent="0.2">
      <c r="C3641" s="13"/>
      <c r="D3641" s="13"/>
    </row>
    <row r="3642" spans="3:4" x14ac:dyDescent="0.2">
      <c r="C3642" s="13"/>
      <c r="D3642" s="13"/>
    </row>
    <row r="3643" spans="3:4" x14ac:dyDescent="0.2">
      <c r="C3643" s="13"/>
      <c r="D3643" s="13"/>
    </row>
    <row r="3644" spans="3:4" x14ac:dyDescent="0.2">
      <c r="C3644" s="13"/>
      <c r="D3644" s="13"/>
    </row>
    <row r="3645" spans="3:4" x14ac:dyDescent="0.2">
      <c r="C3645" s="13"/>
      <c r="D3645" s="13"/>
    </row>
    <row r="3646" spans="3:4" x14ac:dyDescent="0.2">
      <c r="C3646" s="13"/>
      <c r="D3646" s="13"/>
    </row>
    <row r="3647" spans="3:4" x14ac:dyDescent="0.2">
      <c r="C3647" s="13"/>
      <c r="D3647" s="13"/>
    </row>
    <row r="3648" spans="3:4" x14ac:dyDescent="0.2">
      <c r="C3648" s="13"/>
      <c r="D3648" s="13"/>
    </row>
    <row r="3649" spans="3:4" x14ac:dyDescent="0.2">
      <c r="C3649" s="13"/>
      <c r="D3649" s="13"/>
    </row>
    <row r="3650" spans="3:4" x14ac:dyDescent="0.2">
      <c r="C3650" s="13"/>
      <c r="D3650" s="13"/>
    </row>
    <row r="3651" spans="3:4" x14ac:dyDescent="0.2">
      <c r="C3651" s="13"/>
      <c r="D3651" s="13"/>
    </row>
    <row r="3652" spans="3:4" x14ac:dyDescent="0.2">
      <c r="C3652" s="13"/>
      <c r="D3652" s="13"/>
    </row>
    <row r="3653" spans="3:4" x14ac:dyDescent="0.2">
      <c r="C3653" s="13"/>
      <c r="D3653" s="13"/>
    </row>
    <row r="3654" spans="3:4" x14ac:dyDescent="0.2">
      <c r="C3654" s="13"/>
      <c r="D3654" s="13"/>
    </row>
    <row r="3655" spans="3:4" x14ac:dyDescent="0.2">
      <c r="C3655" s="13"/>
      <c r="D3655" s="13"/>
    </row>
    <row r="3656" spans="3:4" x14ac:dyDescent="0.2">
      <c r="C3656" s="13"/>
      <c r="D3656" s="13"/>
    </row>
    <row r="3657" spans="3:4" x14ac:dyDescent="0.2">
      <c r="C3657" s="13"/>
      <c r="D3657" s="13"/>
    </row>
    <row r="3658" spans="3:4" x14ac:dyDescent="0.2">
      <c r="C3658" s="13"/>
      <c r="D3658" s="13"/>
    </row>
    <row r="3659" spans="3:4" x14ac:dyDescent="0.2">
      <c r="C3659" s="13"/>
      <c r="D3659" s="13"/>
    </row>
    <row r="3660" spans="3:4" x14ac:dyDescent="0.2">
      <c r="C3660" s="13"/>
      <c r="D3660" s="13"/>
    </row>
    <row r="3661" spans="3:4" x14ac:dyDescent="0.2">
      <c r="C3661" s="13"/>
      <c r="D3661" s="13"/>
    </row>
    <row r="3662" spans="3:4" x14ac:dyDescent="0.2">
      <c r="C3662" s="13"/>
      <c r="D3662" s="13"/>
    </row>
    <row r="3663" spans="3:4" x14ac:dyDescent="0.2">
      <c r="C3663" s="13"/>
      <c r="D3663" s="13"/>
    </row>
    <row r="3664" spans="3:4" x14ac:dyDescent="0.2">
      <c r="C3664" s="13"/>
      <c r="D3664" s="13"/>
    </row>
    <row r="3665" spans="3:4" x14ac:dyDescent="0.2">
      <c r="C3665" s="13"/>
      <c r="D3665" s="13"/>
    </row>
    <row r="3666" spans="3:4" x14ac:dyDescent="0.2">
      <c r="C3666" s="13"/>
      <c r="D3666" s="13"/>
    </row>
    <row r="3667" spans="3:4" x14ac:dyDescent="0.2">
      <c r="C3667" s="13"/>
      <c r="D3667" s="13"/>
    </row>
    <row r="3668" spans="3:4" x14ac:dyDescent="0.2">
      <c r="C3668" s="13"/>
      <c r="D3668" s="13"/>
    </row>
    <row r="3669" spans="3:4" x14ac:dyDescent="0.2">
      <c r="C3669" s="13"/>
      <c r="D3669" s="13"/>
    </row>
    <row r="3670" spans="3:4" x14ac:dyDescent="0.2">
      <c r="C3670" s="13"/>
      <c r="D3670" s="13"/>
    </row>
    <row r="3671" spans="3:4" x14ac:dyDescent="0.2">
      <c r="C3671" s="13"/>
      <c r="D3671" s="13"/>
    </row>
    <row r="3672" spans="3:4" x14ac:dyDescent="0.2">
      <c r="C3672" s="13"/>
      <c r="D3672" s="13"/>
    </row>
    <row r="3673" spans="3:4" x14ac:dyDescent="0.2">
      <c r="C3673" s="13"/>
      <c r="D3673" s="13"/>
    </row>
    <row r="3674" spans="3:4" x14ac:dyDescent="0.2">
      <c r="C3674" s="13"/>
      <c r="D3674" s="13"/>
    </row>
    <row r="3675" spans="3:4" x14ac:dyDescent="0.2">
      <c r="C3675" s="13"/>
      <c r="D3675" s="13"/>
    </row>
    <row r="3676" spans="3:4" x14ac:dyDescent="0.2">
      <c r="C3676" s="13"/>
      <c r="D3676" s="13"/>
    </row>
    <row r="3677" spans="3:4" x14ac:dyDescent="0.2">
      <c r="C3677" s="13"/>
      <c r="D3677" s="13"/>
    </row>
    <row r="3678" spans="3:4" x14ac:dyDescent="0.2">
      <c r="C3678" s="13"/>
      <c r="D3678" s="13"/>
    </row>
    <row r="3679" spans="3:4" x14ac:dyDescent="0.2">
      <c r="C3679" s="13"/>
      <c r="D3679" s="13"/>
    </row>
    <row r="3680" spans="3:4" x14ac:dyDescent="0.2">
      <c r="C3680" s="13"/>
      <c r="D3680" s="13"/>
    </row>
    <row r="3681" spans="3:4" x14ac:dyDescent="0.2">
      <c r="C3681" s="13"/>
      <c r="D3681" s="13"/>
    </row>
    <row r="3682" spans="3:4" x14ac:dyDescent="0.2">
      <c r="C3682" s="13"/>
      <c r="D3682" s="13"/>
    </row>
    <row r="3683" spans="3:4" x14ac:dyDescent="0.2">
      <c r="C3683" s="13"/>
      <c r="D3683" s="13"/>
    </row>
    <row r="3684" spans="3:4" x14ac:dyDescent="0.2">
      <c r="C3684" s="13"/>
      <c r="D3684" s="13"/>
    </row>
    <row r="3685" spans="3:4" x14ac:dyDescent="0.2">
      <c r="C3685" s="13"/>
      <c r="D3685" s="13"/>
    </row>
    <row r="3686" spans="3:4" x14ac:dyDescent="0.2">
      <c r="C3686" s="13"/>
      <c r="D3686" s="13"/>
    </row>
    <row r="3687" spans="3:4" x14ac:dyDescent="0.2">
      <c r="C3687" s="13"/>
      <c r="D3687" s="13"/>
    </row>
    <row r="3688" spans="3:4" x14ac:dyDescent="0.2">
      <c r="C3688" s="13"/>
      <c r="D3688" s="13"/>
    </row>
    <row r="3689" spans="3:4" x14ac:dyDescent="0.2">
      <c r="C3689" s="13"/>
      <c r="D3689" s="13"/>
    </row>
    <row r="3690" spans="3:4" x14ac:dyDescent="0.2">
      <c r="C3690" s="13"/>
      <c r="D3690" s="13"/>
    </row>
    <row r="3691" spans="3:4" x14ac:dyDescent="0.2">
      <c r="C3691" s="13"/>
      <c r="D3691" s="13"/>
    </row>
    <row r="3692" spans="3:4" x14ac:dyDescent="0.2">
      <c r="C3692" s="13"/>
      <c r="D3692" s="13"/>
    </row>
    <row r="3693" spans="3:4" x14ac:dyDescent="0.2">
      <c r="C3693" s="13"/>
      <c r="D3693" s="13"/>
    </row>
    <row r="3694" spans="3:4" x14ac:dyDescent="0.2">
      <c r="C3694" s="13"/>
      <c r="D3694" s="13"/>
    </row>
    <row r="3695" spans="3:4" x14ac:dyDescent="0.2">
      <c r="C3695" s="13"/>
      <c r="D3695" s="13"/>
    </row>
    <row r="3696" spans="3:4" x14ac:dyDescent="0.2">
      <c r="C3696" s="13"/>
      <c r="D3696" s="13"/>
    </row>
    <row r="3697" spans="3:4" x14ac:dyDescent="0.2">
      <c r="C3697" s="13"/>
      <c r="D3697" s="13"/>
    </row>
    <row r="3698" spans="3:4" x14ac:dyDescent="0.2">
      <c r="C3698" s="13"/>
      <c r="D3698" s="13"/>
    </row>
    <row r="3699" spans="3:4" x14ac:dyDescent="0.2">
      <c r="C3699" s="13"/>
      <c r="D3699" s="13"/>
    </row>
    <row r="3700" spans="3:4" x14ac:dyDescent="0.2">
      <c r="C3700" s="13"/>
      <c r="D3700" s="13"/>
    </row>
    <row r="3701" spans="3:4" x14ac:dyDescent="0.2">
      <c r="C3701" s="13"/>
      <c r="D3701" s="13"/>
    </row>
    <row r="3702" spans="3:4" x14ac:dyDescent="0.2">
      <c r="C3702" s="13"/>
      <c r="D3702" s="13"/>
    </row>
    <row r="3703" spans="3:4" x14ac:dyDescent="0.2">
      <c r="C3703" s="13"/>
      <c r="D3703" s="13"/>
    </row>
    <row r="3704" spans="3:4" x14ac:dyDescent="0.2">
      <c r="C3704" s="13"/>
      <c r="D3704" s="13"/>
    </row>
    <row r="3705" spans="3:4" x14ac:dyDescent="0.2">
      <c r="C3705" s="13"/>
      <c r="D3705" s="13"/>
    </row>
    <row r="3706" spans="3:4" x14ac:dyDescent="0.2">
      <c r="C3706" s="13"/>
      <c r="D3706" s="13"/>
    </row>
    <row r="3707" spans="3:4" x14ac:dyDescent="0.2">
      <c r="C3707" s="13"/>
      <c r="D3707" s="13"/>
    </row>
    <row r="3708" spans="3:4" x14ac:dyDescent="0.2">
      <c r="C3708" s="13"/>
      <c r="D3708" s="13"/>
    </row>
    <row r="3709" spans="3:4" x14ac:dyDescent="0.2">
      <c r="C3709" s="13"/>
      <c r="D3709" s="13"/>
    </row>
    <row r="3710" spans="3:4" x14ac:dyDescent="0.2">
      <c r="C3710" s="13"/>
      <c r="D3710" s="13"/>
    </row>
    <row r="3711" spans="3:4" x14ac:dyDescent="0.2">
      <c r="C3711" s="13"/>
      <c r="D3711" s="13"/>
    </row>
    <row r="3712" spans="3:4" x14ac:dyDescent="0.2">
      <c r="C3712" s="13"/>
      <c r="D3712" s="13"/>
    </row>
    <row r="3713" spans="3:4" x14ac:dyDescent="0.2">
      <c r="C3713" s="13"/>
      <c r="D3713" s="13"/>
    </row>
    <row r="3714" spans="3:4" x14ac:dyDescent="0.2">
      <c r="C3714" s="13"/>
      <c r="D3714" s="13"/>
    </row>
    <row r="3715" spans="3:4" x14ac:dyDescent="0.2">
      <c r="C3715" s="13"/>
      <c r="D3715" s="13"/>
    </row>
    <row r="3716" spans="3:4" x14ac:dyDescent="0.2">
      <c r="C3716" s="13"/>
      <c r="D3716" s="13"/>
    </row>
    <row r="3717" spans="3:4" x14ac:dyDescent="0.2">
      <c r="C3717" s="13"/>
      <c r="D3717" s="13"/>
    </row>
    <row r="3718" spans="3:4" x14ac:dyDescent="0.2">
      <c r="C3718" s="13"/>
      <c r="D3718" s="13"/>
    </row>
    <row r="3719" spans="3:4" x14ac:dyDescent="0.2">
      <c r="C3719" s="13"/>
      <c r="D3719" s="13"/>
    </row>
    <row r="3720" spans="3:4" x14ac:dyDescent="0.2">
      <c r="C3720" s="13"/>
      <c r="D3720" s="13"/>
    </row>
    <row r="3721" spans="3:4" x14ac:dyDescent="0.2">
      <c r="C3721" s="13"/>
      <c r="D3721" s="13"/>
    </row>
    <row r="3722" spans="3:4" x14ac:dyDescent="0.2">
      <c r="C3722" s="13"/>
      <c r="D3722" s="13"/>
    </row>
    <row r="3723" spans="3:4" x14ac:dyDescent="0.2">
      <c r="C3723" s="13"/>
      <c r="D3723" s="13"/>
    </row>
    <row r="3724" spans="3:4" x14ac:dyDescent="0.2">
      <c r="C3724" s="13"/>
      <c r="D3724" s="13"/>
    </row>
    <row r="3725" spans="3:4" x14ac:dyDescent="0.2">
      <c r="C3725" s="13"/>
      <c r="D3725" s="13"/>
    </row>
    <row r="3726" spans="3:4" x14ac:dyDescent="0.2">
      <c r="C3726" s="13"/>
      <c r="D3726" s="13"/>
    </row>
    <row r="3727" spans="3:4" x14ac:dyDescent="0.2">
      <c r="C3727" s="13"/>
      <c r="D3727" s="13"/>
    </row>
    <row r="3728" spans="3:4" x14ac:dyDescent="0.2">
      <c r="C3728" s="13"/>
      <c r="D3728" s="13"/>
    </row>
    <row r="3729" spans="3:4" x14ac:dyDescent="0.2">
      <c r="C3729" s="13"/>
      <c r="D3729" s="13"/>
    </row>
    <row r="3730" spans="3:4" x14ac:dyDescent="0.2">
      <c r="C3730" s="13"/>
      <c r="D3730" s="13"/>
    </row>
    <row r="3731" spans="3:4" x14ac:dyDescent="0.2">
      <c r="C3731" s="13"/>
      <c r="D3731" s="13"/>
    </row>
    <row r="3732" spans="3:4" x14ac:dyDescent="0.2">
      <c r="C3732" s="13"/>
      <c r="D3732" s="13"/>
    </row>
    <row r="3733" spans="3:4" x14ac:dyDescent="0.2">
      <c r="C3733" s="13"/>
      <c r="D3733" s="13"/>
    </row>
    <row r="3734" spans="3:4" x14ac:dyDescent="0.2">
      <c r="C3734" s="13"/>
      <c r="D3734" s="13"/>
    </row>
    <row r="3735" spans="3:4" x14ac:dyDescent="0.2">
      <c r="C3735" s="13"/>
      <c r="D3735" s="13"/>
    </row>
    <row r="3736" spans="3:4" x14ac:dyDescent="0.2">
      <c r="C3736" s="13"/>
      <c r="D3736" s="13"/>
    </row>
    <row r="3737" spans="3:4" x14ac:dyDescent="0.2">
      <c r="C3737" s="13"/>
      <c r="D3737" s="13"/>
    </row>
    <row r="3738" spans="3:4" x14ac:dyDescent="0.2">
      <c r="C3738" s="13"/>
      <c r="D3738" s="13"/>
    </row>
    <row r="3739" spans="3:4" x14ac:dyDescent="0.2">
      <c r="C3739" s="13"/>
      <c r="D3739" s="13"/>
    </row>
    <row r="3740" spans="3:4" x14ac:dyDescent="0.2">
      <c r="C3740" s="13"/>
      <c r="D3740" s="13"/>
    </row>
    <row r="3741" spans="3:4" x14ac:dyDescent="0.2">
      <c r="C3741" s="13"/>
      <c r="D3741" s="13"/>
    </row>
    <row r="3742" spans="3:4" x14ac:dyDescent="0.2">
      <c r="C3742" s="13"/>
      <c r="D3742" s="13"/>
    </row>
    <row r="3743" spans="3:4" x14ac:dyDescent="0.2">
      <c r="C3743" s="13"/>
      <c r="D3743" s="13"/>
    </row>
    <row r="3744" spans="3:4" x14ac:dyDescent="0.2">
      <c r="C3744" s="13"/>
      <c r="D3744" s="13"/>
    </row>
    <row r="3745" spans="3:4" x14ac:dyDescent="0.2">
      <c r="C3745" s="13"/>
      <c r="D3745" s="13"/>
    </row>
    <row r="3746" spans="3:4" x14ac:dyDescent="0.2">
      <c r="C3746" s="13"/>
      <c r="D3746" s="13"/>
    </row>
    <row r="3747" spans="3:4" x14ac:dyDescent="0.2">
      <c r="C3747" s="13"/>
      <c r="D3747" s="13"/>
    </row>
    <row r="3748" spans="3:4" x14ac:dyDescent="0.2">
      <c r="C3748" s="13"/>
      <c r="D3748" s="13"/>
    </row>
    <row r="3749" spans="3:4" x14ac:dyDescent="0.2">
      <c r="C3749" s="13"/>
      <c r="D3749" s="13"/>
    </row>
    <row r="3750" spans="3:4" x14ac:dyDescent="0.2">
      <c r="C3750" s="13"/>
      <c r="D3750" s="13"/>
    </row>
    <row r="3751" spans="3:4" x14ac:dyDescent="0.2">
      <c r="C3751" s="13"/>
      <c r="D3751" s="13"/>
    </row>
    <row r="3752" spans="3:4" x14ac:dyDescent="0.2">
      <c r="C3752" s="13"/>
      <c r="D3752" s="13"/>
    </row>
    <row r="3753" spans="3:4" x14ac:dyDescent="0.2">
      <c r="C3753" s="13"/>
      <c r="D3753" s="13"/>
    </row>
    <row r="3754" spans="3:4" x14ac:dyDescent="0.2">
      <c r="C3754" s="13"/>
      <c r="D3754" s="13"/>
    </row>
    <row r="3755" spans="3:4" x14ac:dyDescent="0.2">
      <c r="C3755" s="13"/>
      <c r="D3755" s="13"/>
    </row>
    <row r="3756" spans="3:4" x14ac:dyDescent="0.2">
      <c r="C3756" s="13"/>
      <c r="D3756" s="13"/>
    </row>
    <row r="3757" spans="3:4" x14ac:dyDescent="0.2">
      <c r="C3757" s="13"/>
      <c r="D3757" s="13"/>
    </row>
    <row r="3758" spans="3:4" x14ac:dyDescent="0.2">
      <c r="C3758" s="13"/>
      <c r="D3758" s="13"/>
    </row>
    <row r="3759" spans="3:4" x14ac:dyDescent="0.2">
      <c r="C3759" s="13"/>
      <c r="D3759" s="13"/>
    </row>
    <row r="3760" spans="3:4" x14ac:dyDescent="0.2">
      <c r="C3760" s="13"/>
      <c r="D3760" s="13"/>
    </row>
    <row r="3761" spans="3:4" x14ac:dyDescent="0.2">
      <c r="C3761" s="13"/>
      <c r="D3761" s="13"/>
    </row>
    <row r="3762" spans="3:4" x14ac:dyDescent="0.2">
      <c r="C3762" s="13"/>
      <c r="D3762" s="13"/>
    </row>
    <row r="3763" spans="3:4" x14ac:dyDescent="0.2">
      <c r="C3763" s="13"/>
      <c r="D3763" s="13"/>
    </row>
    <row r="3764" spans="3:4" x14ac:dyDescent="0.2">
      <c r="C3764" s="13"/>
      <c r="D3764" s="13"/>
    </row>
    <row r="3765" spans="3:4" x14ac:dyDescent="0.2">
      <c r="C3765" s="13"/>
      <c r="D3765" s="13"/>
    </row>
    <row r="3766" spans="3:4" x14ac:dyDescent="0.2">
      <c r="C3766" s="13"/>
      <c r="D3766" s="13"/>
    </row>
    <row r="3767" spans="3:4" x14ac:dyDescent="0.2">
      <c r="C3767" s="13"/>
      <c r="D3767" s="13"/>
    </row>
    <row r="3768" spans="3:4" x14ac:dyDescent="0.2">
      <c r="C3768" s="13"/>
      <c r="D3768" s="13"/>
    </row>
    <row r="3769" spans="3:4" x14ac:dyDescent="0.2">
      <c r="C3769" s="13"/>
      <c r="D3769" s="13"/>
    </row>
    <row r="3770" spans="3:4" x14ac:dyDescent="0.2">
      <c r="C3770" s="13"/>
      <c r="D3770" s="13"/>
    </row>
    <row r="3771" spans="3:4" x14ac:dyDescent="0.2">
      <c r="C3771" s="13"/>
      <c r="D3771" s="13"/>
    </row>
    <row r="3772" spans="3:4" x14ac:dyDescent="0.2">
      <c r="C3772" s="13"/>
      <c r="D3772" s="13"/>
    </row>
    <row r="3773" spans="3:4" x14ac:dyDescent="0.2">
      <c r="C3773" s="13"/>
      <c r="D3773" s="13"/>
    </row>
    <row r="3774" spans="3:4" x14ac:dyDescent="0.2">
      <c r="C3774" s="13"/>
      <c r="D3774" s="13"/>
    </row>
    <row r="3775" spans="3:4" x14ac:dyDescent="0.2">
      <c r="C3775" s="13"/>
      <c r="D3775" s="13"/>
    </row>
    <row r="3776" spans="3:4" x14ac:dyDescent="0.2">
      <c r="C3776" s="13"/>
      <c r="D3776" s="13"/>
    </row>
    <row r="3777" spans="3:4" x14ac:dyDescent="0.2">
      <c r="C3777" s="13"/>
      <c r="D3777" s="13"/>
    </row>
    <row r="3778" spans="3:4" x14ac:dyDescent="0.2">
      <c r="C3778" s="13"/>
      <c r="D3778" s="13"/>
    </row>
    <row r="3779" spans="3:4" x14ac:dyDescent="0.2">
      <c r="C3779" s="13"/>
      <c r="D3779" s="13"/>
    </row>
    <row r="3780" spans="3:4" x14ac:dyDescent="0.2">
      <c r="C3780" s="13"/>
      <c r="D3780" s="13"/>
    </row>
    <row r="3781" spans="3:4" x14ac:dyDescent="0.2">
      <c r="C3781" s="13"/>
      <c r="D3781" s="13"/>
    </row>
    <row r="3782" spans="3:4" x14ac:dyDescent="0.2">
      <c r="C3782" s="13"/>
      <c r="D3782" s="13"/>
    </row>
    <row r="3783" spans="3:4" x14ac:dyDescent="0.2">
      <c r="C3783" s="13"/>
      <c r="D3783" s="13"/>
    </row>
    <row r="3784" spans="3:4" x14ac:dyDescent="0.2">
      <c r="C3784" s="13"/>
      <c r="D3784" s="13"/>
    </row>
    <row r="3785" spans="3:4" x14ac:dyDescent="0.2">
      <c r="C3785" s="13"/>
      <c r="D3785" s="13"/>
    </row>
    <row r="3786" spans="3:4" x14ac:dyDescent="0.2">
      <c r="C3786" s="13"/>
      <c r="D3786" s="13"/>
    </row>
    <row r="3787" spans="3:4" x14ac:dyDescent="0.2">
      <c r="C3787" s="13"/>
      <c r="D3787" s="13"/>
    </row>
    <row r="3788" spans="3:4" x14ac:dyDescent="0.2">
      <c r="C3788" s="13"/>
      <c r="D3788" s="13"/>
    </row>
    <row r="3789" spans="3:4" x14ac:dyDescent="0.2">
      <c r="C3789" s="13"/>
      <c r="D3789" s="13"/>
    </row>
    <row r="3790" spans="3:4" x14ac:dyDescent="0.2">
      <c r="C3790" s="13"/>
      <c r="D3790" s="13"/>
    </row>
    <row r="3791" spans="3:4" x14ac:dyDescent="0.2">
      <c r="C3791" s="13"/>
      <c r="D3791" s="13"/>
    </row>
    <row r="3792" spans="3:4" x14ac:dyDescent="0.2">
      <c r="C3792" s="13"/>
      <c r="D3792" s="13"/>
    </row>
    <row r="3793" spans="3:4" x14ac:dyDescent="0.2">
      <c r="C3793" s="13"/>
      <c r="D3793" s="13"/>
    </row>
    <row r="3794" spans="3:4" x14ac:dyDescent="0.2">
      <c r="C3794" s="13"/>
      <c r="D3794" s="13"/>
    </row>
    <row r="3795" spans="3:4" x14ac:dyDescent="0.2">
      <c r="C3795" s="13"/>
      <c r="D3795" s="13"/>
    </row>
    <row r="3796" spans="3:4" x14ac:dyDescent="0.2">
      <c r="C3796" s="13"/>
      <c r="D3796" s="13"/>
    </row>
    <row r="3797" spans="3:4" x14ac:dyDescent="0.2">
      <c r="C3797" s="13"/>
      <c r="D3797" s="13"/>
    </row>
    <row r="3798" spans="3:4" x14ac:dyDescent="0.2">
      <c r="C3798" s="13"/>
      <c r="D3798" s="13"/>
    </row>
    <row r="3799" spans="3:4" x14ac:dyDescent="0.2">
      <c r="C3799" s="13"/>
      <c r="D3799" s="13"/>
    </row>
    <row r="3800" spans="3:4" x14ac:dyDescent="0.2">
      <c r="C3800" s="13"/>
      <c r="D3800" s="13"/>
    </row>
    <row r="3801" spans="3:4" x14ac:dyDescent="0.2">
      <c r="C3801" s="13"/>
      <c r="D3801" s="13"/>
    </row>
    <row r="3802" spans="3:4" x14ac:dyDescent="0.2">
      <c r="C3802" s="13"/>
      <c r="D3802" s="13"/>
    </row>
    <row r="3803" spans="3:4" x14ac:dyDescent="0.2">
      <c r="C3803" s="13"/>
      <c r="D3803" s="13"/>
    </row>
    <row r="3804" spans="3:4" x14ac:dyDescent="0.2">
      <c r="C3804" s="13"/>
      <c r="D3804" s="13"/>
    </row>
    <row r="3805" spans="3:4" x14ac:dyDescent="0.2">
      <c r="C3805" s="13"/>
      <c r="D3805" s="13"/>
    </row>
    <row r="3806" spans="3:4" x14ac:dyDescent="0.2">
      <c r="C3806" s="13"/>
      <c r="D3806" s="13"/>
    </row>
    <row r="3807" spans="3:4" x14ac:dyDescent="0.2">
      <c r="C3807" s="13"/>
      <c r="D3807" s="13"/>
    </row>
    <row r="3808" spans="3:4" x14ac:dyDescent="0.2">
      <c r="C3808" s="13"/>
      <c r="D3808" s="13"/>
    </row>
    <row r="3809" spans="3:4" x14ac:dyDescent="0.2">
      <c r="C3809" s="13"/>
      <c r="D3809" s="13"/>
    </row>
    <row r="3810" spans="3:4" x14ac:dyDescent="0.2">
      <c r="C3810" s="13"/>
      <c r="D3810" s="13"/>
    </row>
    <row r="3811" spans="3:4" x14ac:dyDescent="0.2">
      <c r="C3811" s="13"/>
      <c r="D3811" s="13"/>
    </row>
    <row r="3812" spans="3:4" x14ac:dyDescent="0.2">
      <c r="C3812" s="13"/>
      <c r="D3812" s="13"/>
    </row>
    <row r="3813" spans="3:4" x14ac:dyDescent="0.2">
      <c r="C3813" s="13"/>
      <c r="D3813" s="13"/>
    </row>
    <row r="3814" spans="3:4" x14ac:dyDescent="0.2">
      <c r="C3814" s="13"/>
      <c r="D3814" s="13"/>
    </row>
    <row r="3815" spans="3:4" x14ac:dyDescent="0.2">
      <c r="C3815" s="13"/>
      <c r="D3815" s="13"/>
    </row>
    <row r="3816" spans="3:4" x14ac:dyDescent="0.2">
      <c r="C3816" s="13"/>
      <c r="D3816" s="13"/>
    </row>
    <row r="3817" spans="3:4" x14ac:dyDescent="0.2">
      <c r="C3817" s="13"/>
      <c r="D3817" s="13"/>
    </row>
    <row r="3818" spans="3:4" x14ac:dyDescent="0.2">
      <c r="C3818" s="13"/>
      <c r="D3818" s="13"/>
    </row>
    <row r="3819" spans="3:4" x14ac:dyDescent="0.2">
      <c r="C3819" s="13"/>
      <c r="D3819" s="13"/>
    </row>
    <row r="3820" spans="3:4" x14ac:dyDescent="0.2">
      <c r="C3820" s="13"/>
      <c r="D3820" s="13"/>
    </row>
    <row r="3821" spans="3:4" x14ac:dyDescent="0.2">
      <c r="C3821" s="13"/>
      <c r="D3821" s="13"/>
    </row>
    <row r="3822" spans="3:4" x14ac:dyDescent="0.2">
      <c r="C3822" s="13"/>
      <c r="D3822" s="13"/>
    </row>
    <row r="3823" spans="3:4" x14ac:dyDescent="0.2">
      <c r="C3823" s="13"/>
      <c r="D3823" s="13"/>
    </row>
    <row r="3824" spans="3:4" x14ac:dyDescent="0.2">
      <c r="C3824" s="13"/>
      <c r="D3824" s="13"/>
    </row>
    <row r="3825" spans="3:4" x14ac:dyDescent="0.2">
      <c r="C3825" s="13"/>
      <c r="D3825" s="13"/>
    </row>
    <row r="3826" spans="3:4" x14ac:dyDescent="0.2">
      <c r="C3826" s="13"/>
      <c r="D3826" s="13"/>
    </row>
    <row r="3827" spans="3:4" x14ac:dyDescent="0.2">
      <c r="C3827" s="13"/>
      <c r="D3827" s="13"/>
    </row>
    <row r="3828" spans="3:4" x14ac:dyDescent="0.2">
      <c r="C3828" s="13"/>
      <c r="D3828" s="13"/>
    </row>
    <row r="3829" spans="3:4" x14ac:dyDescent="0.2">
      <c r="C3829" s="13"/>
      <c r="D3829" s="13"/>
    </row>
    <row r="3830" spans="3:4" x14ac:dyDescent="0.2">
      <c r="C3830" s="13"/>
      <c r="D3830" s="13"/>
    </row>
    <row r="3831" spans="3:4" x14ac:dyDescent="0.2">
      <c r="C3831" s="13"/>
      <c r="D3831" s="13"/>
    </row>
    <row r="3832" spans="3:4" x14ac:dyDescent="0.2">
      <c r="C3832" s="13"/>
      <c r="D3832" s="13"/>
    </row>
    <row r="3833" spans="3:4" x14ac:dyDescent="0.2">
      <c r="C3833" s="13"/>
      <c r="D3833" s="13"/>
    </row>
    <row r="3834" spans="3:4" x14ac:dyDescent="0.2">
      <c r="C3834" s="13"/>
      <c r="D3834" s="13"/>
    </row>
    <row r="3835" spans="3:4" x14ac:dyDescent="0.2">
      <c r="C3835" s="13"/>
      <c r="D3835" s="13"/>
    </row>
    <row r="3836" spans="3:4" x14ac:dyDescent="0.2">
      <c r="C3836" s="13"/>
      <c r="D3836" s="13"/>
    </row>
    <row r="3837" spans="3:4" x14ac:dyDescent="0.2">
      <c r="C3837" s="13"/>
      <c r="D3837" s="13"/>
    </row>
    <row r="3838" spans="3:4" x14ac:dyDescent="0.2">
      <c r="C3838" s="13"/>
      <c r="D3838" s="13"/>
    </row>
    <row r="3839" spans="3:4" x14ac:dyDescent="0.2">
      <c r="C3839" s="13"/>
      <c r="D3839" s="13"/>
    </row>
    <row r="3840" spans="3:4" x14ac:dyDescent="0.2">
      <c r="C3840" s="13"/>
      <c r="D3840" s="13"/>
    </row>
    <row r="3841" spans="3:4" x14ac:dyDescent="0.2">
      <c r="C3841" s="13"/>
      <c r="D3841" s="13"/>
    </row>
    <row r="3842" spans="3:4" x14ac:dyDescent="0.2">
      <c r="C3842" s="13"/>
      <c r="D3842" s="13"/>
    </row>
    <row r="3843" spans="3:4" x14ac:dyDescent="0.2">
      <c r="C3843" s="13"/>
      <c r="D3843" s="13"/>
    </row>
  </sheetData>
  <protectedRanges>
    <protectedRange sqref="A118:D129" name="Range1"/>
  </protectedRanges>
  <phoneticPr fontId="8" type="noConversion"/>
  <hyperlinks>
    <hyperlink ref="H839" r:id="rId1" display="http://vsolj.cetus-net.org/bulletin.html"/>
    <hyperlink ref="H64608" r:id="rId2" display="http://vsolj.cetus-net.org/bulletin.html"/>
    <hyperlink ref="H64601" r:id="rId3" display="https://www.aavso.org/ejaavso"/>
    <hyperlink ref="AP752" r:id="rId4" display="http://cdsbib.u-strasbg.fr/cgi-bin/cdsbib?1990RMxAA..21..381G"/>
    <hyperlink ref="AP756" r:id="rId5" display="http://cdsbib.u-strasbg.fr/cgi-bin/cdsbib?1990RMxAA..21..381G"/>
    <hyperlink ref="AP755" r:id="rId6" display="http://cdsbib.u-strasbg.fr/cgi-bin/cdsbib?1990RMxAA..21..381G"/>
    <hyperlink ref="AP736" r:id="rId7" display="http://cdsbib.u-strasbg.fr/cgi-bin/cdsbib?1990RMxAA..21..381G"/>
    <hyperlink ref="I64608" r:id="rId8" display="http://vsolj.cetus-net.org/bulletin.html"/>
    <hyperlink ref="AQ892" r:id="rId9" display="http://cdsbib.u-strasbg.fr/cgi-bin/cdsbib?1990RMxAA..21..381G"/>
    <hyperlink ref="AQ55658" r:id="rId10" display="http://cdsbib.u-strasbg.fr/cgi-bin/cdsbib?1990RMxAA..21..381G"/>
    <hyperlink ref="AQ893" r:id="rId11" display="http://cdsbib.u-strasbg.fr/cgi-bin/cdsbib?1990RMxAA..21..381G"/>
    <hyperlink ref="H64605" r:id="rId12" display="https://www.aavso.org/ejaavso"/>
    <hyperlink ref="H1778" r:id="rId13" display="http://vsolj.cetus-net.org/bulletin.html"/>
    <hyperlink ref="AP3022" r:id="rId14" display="http://cdsbib.u-strasbg.fr/cgi-bin/cdsbib?1990RMxAA..21..381G"/>
    <hyperlink ref="AP3025" r:id="rId15" display="http://cdsbib.u-strasbg.fr/cgi-bin/cdsbib?1990RMxAA..21..381G"/>
    <hyperlink ref="AP3023" r:id="rId16" display="http://cdsbib.u-strasbg.fr/cgi-bin/cdsbib?1990RMxAA..21..381G"/>
    <hyperlink ref="AP3007" r:id="rId17" display="http://cdsbib.u-strasbg.fr/cgi-bin/cdsbib?1990RMxAA..21..381G"/>
    <hyperlink ref="I1778" r:id="rId18" display="http://vsolj.cetus-net.org/bulletin.html"/>
    <hyperlink ref="AQ3236" r:id="rId19" display="http://cdsbib.u-strasbg.fr/cgi-bin/cdsbib?1990RMxAA..21..381G"/>
    <hyperlink ref="AQ65473" r:id="rId20" display="http://cdsbib.u-strasbg.fr/cgi-bin/cdsbib?1990RMxAA..21..381G"/>
    <hyperlink ref="AQ324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opLeftCell="A47" workbookViewId="0">
      <selection activeCell="A64" sqref="A64:D97"/>
    </sheetView>
  </sheetViews>
  <sheetFormatPr defaultRowHeight="12.75" x14ac:dyDescent="0.2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9" t="s">
        <v>55</v>
      </c>
      <c r="I1" s="40" t="s">
        <v>56</v>
      </c>
      <c r="J1" s="41" t="s">
        <v>57</v>
      </c>
    </row>
    <row r="2" spans="1:16" x14ac:dyDescent="0.2">
      <c r="I2" s="42" t="s">
        <v>58</v>
      </c>
      <c r="J2" s="43" t="s">
        <v>59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AAP 374,980ff </v>
      </c>
      <c r="B11" s="3" t="str">
        <f t="shared" ref="B11:B42" si="1">IF(H11=INT(H11),"I","II")</f>
        <v>II</v>
      </c>
      <c r="C11" s="13">
        <f t="shared" ref="C11:C42" si="2">1*G11</f>
        <v>50920.894200000002</v>
      </c>
      <c r="D11" s="17" t="str">
        <f t="shared" ref="D11:D42" si="3">VLOOKUP(F11,I$1:J$5,2,FALSE)</f>
        <v>vis</v>
      </c>
      <c r="E11" s="47">
        <f>VLOOKUP(C11,Active!C$21:E$951,3,FALSE)</f>
        <v>-340.49696179722531</v>
      </c>
      <c r="F11" s="3" t="s">
        <v>64</v>
      </c>
      <c r="G11" s="17" t="str">
        <f t="shared" ref="G11:G42" si="4">MID(I11,3,LEN(I11)-3)</f>
        <v>50920.8942</v>
      </c>
      <c r="H11" s="13">
        <f t="shared" ref="H11:H42" si="5">1*K11</f>
        <v>-3027.5</v>
      </c>
      <c r="I11" s="48" t="s">
        <v>66</v>
      </c>
      <c r="J11" s="49" t="s">
        <v>67</v>
      </c>
      <c r="K11" s="48">
        <v>-3027.5</v>
      </c>
      <c r="L11" s="48" t="s">
        <v>68</v>
      </c>
      <c r="M11" s="49" t="s">
        <v>69</v>
      </c>
      <c r="N11" s="49" t="s">
        <v>70</v>
      </c>
      <c r="O11" s="50" t="s">
        <v>71</v>
      </c>
      <c r="P11" s="50" t="s">
        <v>72</v>
      </c>
    </row>
    <row r="12" spans="1:16" ht="12.75" customHeight="1" thickBot="1" x14ac:dyDescent="0.25">
      <c r="A12" s="13" t="str">
        <f t="shared" si="0"/>
        <v> AAP 374,980ff </v>
      </c>
      <c r="B12" s="3" t="str">
        <f t="shared" si="1"/>
        <v>I</v>
      </c>
      <c r="C12" s="13">
        <f t="shared" si="2"/>
        <v>50925.849000000002</v>
      </c>
      <c r="D12" s="17" t="str">
        <f t="shared" si="3"/>
        <v>vis</v>
      </c>
      <c r="E12" s="47">
        <f>VLOOKUP(C12,Active!C$21:E$951,3,FALSE)</f>
        <v>-330.99936744042429</v>
      </c>
      <c r="F12" s="3" t="s">
        <v>64</v>
      </c>
      <c r="G12" s="17" t="str">
        <f t="shared" si="4"/>
        <v>50925.8490</v>
      </c>
      <c r="H12" s="13">
        <f t="shared" si="5"/>
        <v>-3018</v>
      </c>
      <c r="I12" s="48" t="s">
        <v>73</v>
      </c>
      <c r="J12" s="49" t="s">
        <v>74</v>
      </c>
      <c r="K12" s="48">
        <v>-3018</v>
      </c>
      <c r="L12" s="48" t="s">
        <v>75</v>
      </c>
      <c r="M12" s="49" t="s">
        <v>69</v>
      </c>
      <c r="N12" s="49" t="s">
        <v>70</v>
      </c>
      <c r="O12" s="50" t="s">
        <v>71</v>
      </c>
      <c r="P12" s="50" t="s">
        <v>72</v>
      </c>
    </row>
    <row r="13" spans="1:16" ht="12.75" customHeight="1" thickBot="1" x14ac:dyDescent="0.25">
      <c r="A13" s="13" t="str">
        <f t="shared" si="0"/>
        <v>IBVS 5372 </v>
      </c>
      <c r="B13" s="3" t="str">
        <f t="shared" si="1"/>
        <v>II</v>
      </c>
      <c r="C13" s="13">
        <f t="shared" si="2"/>
        <v>51739.4231</v>
      </c>
      <c r="D13" s="17" t="str">
        <f t="shared" si="3"/>
        <v>vis</v>
      </c>
      <c r="E13" s="47">
        <f>VLOOKUP(C13,Active!C$21:E$951,3,FALSE)</f>
        <v>1228.49784354694</v>
      </c>
      <c r="F13" s="3" t="s">
        <v>64</v>
      </c>
      <c r="G13" s="17" t="str">
        <f t="shared" si="4"/>
        <v>51739.4231</v>
      </c>
      <c r="H13" s="13">
        <f t="shared" si="5"/>
        <v>-1458.5</v>
      </c>
      <c r="I13" s="48" t="s">
        <v>100</v>
      </c>
      <c r="J13" s="49" t="s">
        <v>101</v>
      </c>
      <c r="K13" s="48">
        <v>-1458.5</v>
      </c>
      <c r="L13" s="48" t="s">
        <v>102</v>
      </c>
      <c r="M13" s="49" t="s">
        <v>69</v>
      </c>
      <c r="N13" s="49" t="s">
        <v>70</v>
      </c>
      <c r="O13" s="50" t="s">
        <v>103</v>
      </c>
      <c r="P13" s="51" t="s">
        <v>104</v>
      </c>
    </row>
    <row r="14" spans="1:16" ht="12.75" customHeight="1" thickBot="1" x14ac:dyDescent="0.25">
      <c r="A14" s="13" t="str">
        <f t="shared" si="0"/>
        <v>IBVS 5372 </v>
      </c>
      <c r="B14" s="3" t="str">
        <f t="shared" si="1"/>
        <v>I</v>
      </c>
      <c r="C14" s="13">
        <f t="shared" si="2"/>
        <v>51744.380400000002</v>
      </c>
      <c r="D14" s="17" t="str">
        <f t="shared" si="3"/>
        <v>vis</v>
      </c>
      <c r="E14" s="47">
        <f>VLOOKUP(C14,Active!C$21:E$951,3,FALSE)</f>
        <v>1238.0002300216697</v>
      </c>
      <c r="F14" s="3" t="s">
        <v>64</v>
      </c>
      <c r="G14" s="17" t="str">
        <f t="shared" si="4"/>
        <v>51744.3804</v>
      </c>
      <c r="H14" s="13">
        <f t="shared" si="5"/>
        <v>-1449</v>
      </c>
      <c r="I14" s="48" t="s">
        <v>105</v>
      </c>
      <c r="J14" s="49" t="s">
        <v>106</v>
      </c>
      <c r="K14" s="48">
        <v>-1449</v>
      </c>
      <c r="L14" s="48" t="s">
        <v>107</v>
      </c>
      <c r="M14" s="49" t="s">
        <v>69</v>
      </c>
      <c r="N14" s="49" t="s">
        <v>70</v>
      </c>
      <c r="O14" s="50" t="s">
        <v>103</v>
      </c>
      <c r="P14" s="51" t="s">
        <v>104</v>
      </c>
    </row>
    <row r="15" spans="1:16" ht="12.75" customHeight="1" thickBot="1" x14ac:dyDescent="0.25">
      <c r="A15" s="13" t="str">
        <f t="shared" si="0"/>
        <v>IBVS 5372 </v>
      </c>
      <c r="B15" s="3" t="str">
        <f t="shared" si="1"/>
        <v>I</v>
      </c>
      <c r="C15" s="13">
        <f t="shared" si="2"/>
        <v>51781.419600000001</v>
      </c>
      <c r="D15" s="17" t="str">
        <f t="shared" si="3"/>
        <v>vis</v>
      </c>
      <c r="E15" s="47">
        <f>VLOOKUP(C15,Active!C$21:E$951,3,FALSE)</f>
        <v>1308.9987157124042</v>
      </c>
      <c r="F15" s="3" t="s">
        <v>64</v>
      </c>
      <c r="G15" s="17" t="str">
        <f t="shared" si="4"/>
        <v>51781.4196</v>
      </c>
      <c r="H15" s="13">
        <f t="shared" si="5"/>
        <v>-1378</v>
      </c>
      <c r="I15" s="48" t="s">
        <v>108</v>
      </c>
      <c r="J15" s="49" t="s">
        <v>109</v>
      </c>
      <c r="K15" s="48">
        <v>-1378</v>
      </c>
      <c r="L15" s="48" t="s">
        <v>110</v>
      </c>
      <c r="M15" s="49" t="s">
        <v>69</v>
      </c>
      <c r="N15" s="49" t="s">
        <v>70</v>
      </c>
      <c r="O15" s="50" t="s">
        <v>103</v>
      </c>
      <c r="P15" s="51" t="s">
        <v>104</v>
      </c>
    </row>
    <row r="16" spans="1:16" ht="12.75" customHeight="1" thickBot="1" x14ac:dyDescent="0.25">
      <c r="A16" s="13" t="str">
        <f t="shared" si="0"/>
        <v>IBVS 5372 </v>
      </c>
      <c r="B16" s="3" t="str">
        <f t="shared" si="1"/>
        <v>II</v>
      </c>
      <c r="C16" s="13">
        <f t="shared" si="2"/>
        <v>51822.371899999998</v>
      </c>
      <c r="D16" s="17" t="str">
        <f t="shared" si="3"/>
        <v>vis</v>
      </c>
      <c r="E16" s="47">
        <f>VLOOKUP(C16,Active!C$21:E$951,3,FALSE)</f>
        <v>1387.4980160631819</v>
      </c>
      <c r="F16" s="3" t="s">
        <v>64</v>
      </c>
      <c r="G16" s="17" t="str">
        <f t="shared" si="4"/>
        <v>51822.3719</v>
      </c>
      <c r="H16" s="13">
        <f t="shared" si="5"/>
        <v>-1299.5</v>
      </c>
      <c r="I16" s="48" t="s">
        <v>111</v>
      </c>
      <c r="J16" s="49" t="s">
        <v>112</v>
      </c>
      <c r="K16" s="48">
        <v>-1299.5</v>
      </c>
      <c r="L16" s="48" t="s">
        <v>113</v>
      </c>
      <c r="M16" s="49" t="s">
        <v>69</v>
      </c>
      <c r="N16" s="49" t="s">
        <v>70</v>
      </c>
      <c r="O16" s="50" t="s">
        <v>103</v>
      </c>
      <c r="P16" s="51" t="s">
        <v>104</v>
      </c>
    </row>
    <row r="17" spans="1:16" ht="12.75" customHeight="1" thickBot="1" x14ac:dyDescent="0.25">
      <c r="A17" s="13" t="str">
        <f t="shared" si="0"/>
        <v>IBVS 5372 </v>
      </c>
      <c r="B17" s="3" t="str">
        <f t="shared" si="1"/>
        <v>I</v>
      </c>
      <c r="C17" s="13">
        <f t="shared" si="2"/>
        <v>52130.429100000001</v>
      </c>
      <c r="D17" s="17" t="str">
        <f t="shared" si="3"/>
        <v>vis</v>
      </c>
      <c r="E17" s="47">
        <f>VLOOKUP(C17,Active!C$21:E$951,3,FALSE)</f>
        <v>1977.996588012046</v>
      </c>
      <c r="F17" s="3" t="s">
        <v>64</v>
      </c>
      <c r="G17" s="17" t="str">
        <f t="shared" si="4"/>
        <v>52130.4291</v>
      </c>
      <c r="H17" s="13">
        <f t="shared" si="5"/>
        <v>-709</v>
      </c>
      <c r="I17" s="48" t="s">
        <v>114</v>
      </c>
      <c r="J17" s="49" t="s">
        <v>115</v>
      </c>
      <c r="K17" s="48">
        <v>-709</v>
      </c>
      <c r="L17" s="48" t="s">
        <v>116</v>
      </c>
      <c r="M17" s="49" t="s">
        <v>69</v>
      </c>
      <c r="N17" s="49" t="s">
        <v>70</v>
      </c>
      <c r="O17" s="50" t="s">
        <v>103</v>
      </c>
      <c r="P17" s="51" t="s">
        <v>104</v>
      </c>
    </row>
    <row r="18" spans="1:16" ht="12.75" customHeight="1" thickBot="1" x14ac:dyDescent="0.25">
      <c r="A18" s="13" t="str">
        <f t="shared" si="0"/>
        <v>IBVS 5372 </v>
      </c>
      <c r="B18" s="3" t="str">
        <f t="shared" si="1"/>
        <v>II</v>
      </c>
      <c r="C18" s="13">
        <f t="shared" si="2"/>
        <v>52135.386299999998</v>
      </c>
      <c r="D18" s="17" t="str">
        <f t="shared" si="3"/>
        <v>vis</v>
      </c>
      <c r="E18" s="47">
        <f>VLOOKUP(C18,Active!C$21:E$951,3,FALSE)</f>
        <v>1987.4987828020498</v>
      </c>
      <c r="F18" s="3" t="s">
        <v>64</v>
      </c>
      <c r="G18" s="17" t="str">
        <f t="shared" si="4"/>
        <v>52135.3863</v>
      </c>
      <c r="H18" s="13">
        <f t="shared" si="5"/>
        <v>-699.5</v>
      </c>
      <c r="I18" s="48" t="s">
        <v>117</v>
      </c>
      <c r="J18" s="49" t="s">
        <v>118</v>
      </c>
      <c r="K18" s="48">
        <v>-699.5</v>
      </c>
      <c r="L18" s="48" t="s">
        <v>119</v>
      </c>
      <c r="M18" s="49" t="s">
        <v>69</v>
      </c>
      <c r="N18" s="49" t="s">
        <v>70</v>
      </c>
      <c r="O18" s="50" t="s">
        <v>103</v>
      </c>
      <c r="P18" s="51" t="s">
        <v>104</v>
      </c>
    </row>
    <row r="19" spans="1:16" ht="12.75" customHeight="1" thickBot="1" x14ac:dyDescent="0.25">
      <c r="A19" s="13" t="str">
        <f t="shared" si="0"/>
        <v> JAAVSO 39;177 </v>
      </c>
      <c r="B19" s="3" t="str">
        <f t="shared" si="1"/>
        <v>II</v>
      </c>
      <c r="C19" s="13">
        <f t="shared" si="2"/>
        <v>54684.888400000003</v>
      </c>
      <c r="D19" s="17" t="str">
        <f t="shared" si="3"/>
        <v>vis</v>
      </c>
      <c r="E19" s="47">
        <f>VLOOKUP(C19,Active!C$21:E$951,3,FALSE)</f>
        <v>6874.5046675228714</v>
      </c>
      <c r="F19" s="3" t="s">
        <v>64</v>
      </c>
      <c r="G19" s="17" t="str">
        <f t="shared" si="4"/>
        <v>54684.8884</v>
      </c>
      <c r="H19" s="13">
        <f t="shared" si="5"/>
        <v>4187.5</v>
      </c>
      <c r="I19" s="48" t="s">
        <v>132</v>
      </c>
      <c r="J19" s="49" t="s">
        <v>133</v>
      </c>
      <c r="K19" s="48">
        <v>4187.5</v>
      </c>
      <c r="L19" s="48" t="s">
        <v>134</v>
      </c>
      <c r="M19" s="49" t="s">
        <v>128</v>
      </c>
      <c r="N19" s="49" t="s">
        <v>64</v>
      </c>
      <c r="O19" s="50" t="s">
        <v>135</v>
      </c>
      <c r="P19" s="50" t="s">
        <v>136</v>
      </c>
    </row>
    <row r="20" spans="1:16" ht="12.75" customHeight="1" thickBot="1" x14ac:dyDescent="0.25">
      <c r="A20" s="13" t="str">
        <f t="shared" si="0"/>
        <v> JAAVSO 39;177 </v>
      </c>
      <c r="B20" s="3" t="str">
        <f t="shared" si="1"/>
        <v>II</v>
      </c>
      <c r="C20" s="13">
        <f t="shared" si="2"/>
        <v>54684.888599999998</v>
      </c>
      <c r="D20" s="17" t="str">
        <f t="shared" si="3"/>
        <v>vis</v>
      </c>
      <c r="E20" s="47">
        <f>VLOOKUP(C20,Active!C$21:E$951,3,FALSE)</f>
        <v>6874.505050892295</v>
      </c>
      <c r="F20" s="3" t="s">
        <v>64</v>
      </c>
      <c r="G20" s="17" t="str">
        <f t="shared" si="4"/>
        <v>54684.8886</v>
      </c>
      <c r="H20" s="13">
        <f t="shared" si="5"/>
        <v>4187.5</v>
      </c>
      <c r="I20" s="48" t="s">
        <v>137</v>
      </c>
      <c r="J20" s="49" t="s">
        <v>133</v>
      </c>
      <c r="K20" s="48">
        <v>4187.5</v>
      </c>
      <c r="L20" s="48" t="s">
        <v>138</v>
      </c>
      <c r="M20" s="49" t="s">
        <v>128</v>
      </c>
      <c r="N20" s="49" t="s">
        <v>139</v>
      </c>
      <c r="O20" s="50" t="s">
        <v>135</v>
      </c>
      <c r="P20" s="50" t="s">
        <v>136</v>
      </c>
    </row>
    <row r="21" spans="1:16" ht="12.75" customHeight="1" thickBot="1" x14ac:dyDescent="0.25">
      <c r="A21" s="13" t="str">
        <f t="shared" si="0"/>
        <v> JAAVSO 39;177 </v>
      </c>
      <c r="B21" s="3" t="str">
        <f t="shared" si="1"/>
        <v>I</v>
      </c>
      <c r="C21" s="13">
        <f t="shared" si="2"/>
        <v>54688.800199999998</v>
      </c>
      <c r="D21" s="17" t="str">
        <f t="shared" si="3"/>
        <v>vis</v>
      </c>
      <c r="E21" s="47">
        <f>VLOOKUP(C21,Active!C$21:E$951,3,FALSE)</f>
        <v>6882.0029902815868</v>
      </c>
      <c r="F21" s="3" t="s">
        <v>64</v>
      </c>
      <c r="G21" s="17" t="str">
        <f t="shared" si="4"/>
        <v>54688.8002</v>
      </c>
      <c r="H21" s="13">
        <f t="shared" si="5"/>
        <v>4195</v>
      </c>
      <c r="I21" s="48" t="s">
        <v>140</v>
      </c>
      <c r="J21" s="49" t="s">
        <v>141</v>
      </c>
      <c r="K21" s="48">
        <v>4195</v>
      </c>
      <c r="L21" s="48" t="s">
        <v>142</v>
      </c>
      <c r="M21" s="49" t="s">
        <v>128</v>
      </c>
      <c r="N21" s="49" t="s">
        <v>139</v>
      </c>
      <c r="O21" s="50" t="s">
        <v>135</v>
      </c>
      <c r="P21" s="50" t="s">
        <v>136</v>
      </c>
    </row>
    <row r="22" spans="1:16" ht="12.75" customHeight="1" thickBot="1" x14ac:dyDescent="0.25">
      <c r="A22" s="13" t="str">
        <f t="shared" si="0"/>
        <v> JAAVSO 39;177 </v>
      </c>
      <c r="B22" s="3" t="str">
        <f t="shared" si="1"/>
        <v>I</v>
      </c>
      <c r="C22" s="13">
        <f t="shared" si="2"/>
        <v>54688.800199999998</v>
      </c>
      <c r="D22" s="17" t="str">
        <f t="shared" si="3"/>
        <v>vis</v>
      </c>
      <c r="E22" s="47">
        <f>VLOOKUP(C22,Active!C$21:E$951,3,FALSE)</f>
        <v>6882.0029902815868</v>
      </c>
      <c r="F22" s="3" t="s">
        <v>64</v>
      </c>
      <c r="G22" s="17" t="str">
        <f t="shared" si="4"/>
        <v>54688.8002</v>
      </c>
      <c r="H22" s="13">
        <f t="shared" si="5"/>
        <v>4195</v>
      </c>
      <c r="I22" s="48" t="s">
        <v>140</v>
      </c>
      <c r="J22" s="49" t="s">
        <v>141</v>
      </c>
      <c r="K22" s="48">
        <v>4195</v>
      </c>
      <c r="L22" s="48" t="s">
        <v>142</v>
      </c>
      <c r="M22" s="49" t="s">
        <v>128</v>
      </c>
      <c r="N22" s="49" t="s">
        <v>64</v>
      </c>
      <c r="O22" s="50" t="s">
        <v>135</v>
      </c>
      <c r="P22" s="50" t="s">
        <v>136</v>
      </c>
    </row>
    <row r="23" spans="1:16" ht="12.75" customHeight="1" thickBot="1" x14ac:dyDescent="0.25">
      <c r="A23" s="13" t="str">
        <f t="shared" si="0"/>
        <v>IBVS 6007 </v>
      </c>
      <c r="B23" s="3" t="str">
        <f t="shared" si="1"/>
        <v>I</v>
      </c>
      <c r="C23" s="13">
        <f t="shared" si="2"/>
        <v>55029.46271</v>
      </c>
      <c r="D23" s="17" t="str">
        <f t="shared" si="3"/>
        <v>vis</v>
      </c>
      <c r="E23" s="47">
        <f>VLOOKUP(C23,Active!C$21:E$951,3,FALSE)</f>
        <v>7535.0009584235904</v>
      </c>
      <c r="F23" s="3" t="s">
        <v>64</v>
      </c>
      <c r="G23" s="17" t="str">
        <f t="shared" si="4"/>
        <v>55029.46271</v>
      </c>
      <c r="H23" s="13">
        <f t="shared" si="5"/>
        <v>4848</v>
      </c>
      <c r="I23" s="48" t="s">
        <v>166</v>
      </c>
      <c r="J23" s="49" t="s">
        <v>167</v>
      </c>
      <c r="K23" s="48">
        <v>4848</v>
      </c>
      <c r="L23" s="48" t="s">
        <v>168</v>
      </c>
      <c r="M23" s="49" t="s">
        <v>128</v>
      </c>
      <c r="N23" s="49" t="s">
        <v>157</v>
      </c>
      <c r="O23" s="50" t="s">
        <v>169</v>
      </c>
      <c r="P23" s="51" t="s">
        <v>170</v>
      </c>
    </row>
    <row r="24" spans="1:16" ht="12.75" customHeight="1" thickBot="1" x14ac:dyDescent="0.25">
      <c r="A24" s="13" t="str">
        <f t="shared" si="0"/>
        <v>IBVS 6007 </v>
      </c>
      <c r="B24" s="3" t="str">
        <f t="shared" si="1"/>
        <v>II</v>
      </c>
      <c r="C24" s="13">
        <f t="shared" si="2"/>
        <v>55045.376120000001</v>
      </c>
      <c r="D24" s="17" t="str">
        <f t="shared" si="3"/>
        <v>vis</v>
      </c>
      <c r="E24" s="47">
        <f>VLOOKUP(C24,Active!C$21:E$951,3,FALSE)</f>
        <v>7565.5045333435646</v>
      </c>
      <c r="F24" s="3" t="s">
        <v>64</v>
      </c>
      <c r="G24" s="17" t="str">
        <f t="shared" si="4"/>
        <v>55045.37612</v>
      </c>
      <c r="H24" s="13">
        <f t="shared" si="5"/>
        <v>4878.5</v>
      </c>
      <c r="I24" s="48" t="s">
        <v>171</v>
      </c>
      <c r="J24" s="49" t="s">
        <v>172</v>
      </c>
      <c r="K24" s="48">
        <v>4878.5</v>
      </c>
      <c r="L24" s="48" t="s">
        <v>173</v>
      </c>
      <c r="M24" s="49" t="s">
        <v>128</v>
      </c>
      <c r="N24" s="49" t="s">
        <v>157</v>
      </c>
      <c r="O24" s="50" t="s">
        <v>169</v>
      </c>
      <c r="P24" s="51" t="s">
        <v>170</v>
      </c>
    </row>
    <row r="25" spans="1:16" ht="12.75" customHeight="1" thickBot="1" x14ac:dyDescent="0.25">
      <c r="A25" s="13" t="str">
        <f t="shared" si="0"/>
        <v>IBVS 6007 </v>
      </c>
      <c r="B25" s="3" t="str">
        <f t="shared" si="1"/>
        <v>I</v>
      </c>
      <c r="C25" s="13">
        <f t="shared" si="2"/>
        <v>55051.895649999999</v>
      </c>
      <c r="D25" s="17" t="str">
        <f t="shared" si="3"/>
        <v>vis</v>
      </c>
      <c r="E25" s="47">
        <f>VLOOKUP(C25,Active!C$21:E$951,3,FALSE)</f>
        <v>7578.0014759723244</v>
      </c>
      <c r="F25" s="3" t="s">
        <v>64</v>
      </c>
      <c r="G25" s="17" t="str">
        <f t="shared" si="4"/>
        <v>55051.89565</v>
      </c>
      <c r="H25" s="13">
        <f t="shared" si="5"/>
        <v>4891</v>
      </c>
      <c r="I25" s="48" t="s">
        <v>174</v>
      </c>
      <c r="J25" s="49" t="s">
        <v>175</v>
      </c>
      <c r="K25" s="48">
        <v>4891</v>
      </c>
      <c r="L25" s="48" t="s">
        <v>176</v>
      </c>
      <c r="M25" s="49" t="s">
        <v>128</v>
      </c>
      <c r="N25" s="49" t="s">
        <v>139</v>
      </c>
      <c r="O25" s="50" t="s">
        <v>177</v>
      </c>
      <c r="P25" s="51" t="s">
        <v>170</v>
      </c>
    </row>
    <row r="26" spans="1:16" ht="12.75" customHeight="1" thickBot="1" x14ac:dyDescent="0.25">
      <c r="A26" s="13" t="str">
        <f t="shared" si="0"/>
        <v>IBVS 6007 </v>
      </c>
      <c r="B26" s="3" t="str">
        <f t="shared" si="1"/>
        <v>II</v>
      </c>
      <c r="C26" s="13">
        <f t="shared" si="2"/>
        <v>55052.680099999998</v>
      </c>
      <c r="D26" s="17" t="str">
        <f t="shared" si="3"/>
        <v>vis</v>
      </c>
      <c r="E26" s="47">
        <f>VLOOKUP(C26,Active!C$21:E$951,3,FALSE)</f>
        <v>7579.505146734653</v>
      </c>
      <c r="F26" s="3" t="s">
        <v>64</v>
      </c>
      <c r="G26" s="17" t="str">
        <f t="shared" si="4"/>
        <v>55052.68010</v>
      </c>
      <c r="H26" s="13">
        <f t="shared" si="5"/>
        <v>4892.5</v>
      </c>
      <c r="I26" s="48" t="s">
        <v>178</v>
      </c>
      <c r="J26" s="49" t="s">
        <v>179</v>
      </c>
      <c r="K26" s="48">
        <v>4892.5</v>
      </c>
      <c r="L26" s="48" t="s">
        <v>180</v>
      </c>
      <c r="M26" s="49" t="s">
        <v>128</v>
      </c>
      <c r="N26" s="49" t="s">
        <v>139</v>
      </c>
      <c r="O26" s="50" t="s">
        <v>177</v>
      </c>
      <c r="P26" s="51" t="s">
        <v>170</v>
      </c>
    </row>
    <row r="27" spans="1:16" ht="12.75" customHeight="1" thickBot="1" x14ac:dyDescent="0.25">
      <c r="A27" s="13" t="str">
        <f t="shared" si="0"/>
        <v>IBVS 6007 </v>
      </c>
      <c r="B27" s="3" t="str">
        <f t="shared" si="1"/>
        <v>II</v>
      </c>
      <c r="C27" s="13">
        <f t="shared" si="2"/>
        <v>55083.458200000001</v>
      </c>
      <c r="D27" s="17" t="str">
        <f t="shared" si="3"/>
        <v>vis</v>
      </c>
      <c r="E27" s="47">
        <f>VLOOKUP(C27,Active!C$21:E$951,3,FALSE)</f>
        <v>7638.5020606107155</v>
      </c>
      <c r="F27" s="3" t="s">
        <v>64</v>
      </c>
      <c r="G27" s="17" t="str">
        <f t="shared" si="4"/>
        <v>55083.45820</v>
      </c>
      <c r="H27" s="13">
        <f t="shared" si="5"/>
        <v>4951.5</v>
      </c>
      <c r="I27" s="48" t="s">
        <v>184</v>
      </c>
      <c r="J27" s="49" t="s">
        <v>185</v>
      </c>
      <c r="K27" s="48">
        <v>4951.5</v>
      </c>
      <c r="L27" s="48" t="s">
        <v>186</v>
      </c>
      <c r="M27" s="49" t="s">
        <v>128</v>
      </c>
      <c r="N27" s="49" t="s">
        <v>157</v>
      </c>
      <c r="O27" s="50" t="s">
        <v>169</v>
      </c>
      <c r="P27" s="51" t="s">
        <v>170</v>
      </c>
    </row>
    <row r="28" spans="1:16" ht="12.75" customHeight="1" thickBot="1" x14ac:dyDescent="0.25">
      <c r="A28" s="13" t="str">
        <f t="shared" si="0"/>
        <v>IBVS 6007 </v>
      </c>
      <c r="B28" s="3" t="str">
        <f t="shared" si="1"/>
        <v>I</v>
      </c>
      <c r="C28" s="13">
        <f t="shared" si="2"/>
        <v>55112.411180000003</v>
      </c>
      <c r="D28" s="17" t="str">
        <f t="shared" si="3"/>
        <v>vis</v>
      </c>
      <c r="E28" s="47">
        <f>VLOOKUP(C28,Active!C$21:E$951,3,FALSE)</f>
        <v>7694.0004983802755</v>
      </c>
      <c r="F28" s="3" t="s">
        <v>64</v>
      </c>
      <c r="G28" s="17" t="str">
        <f t="shared" si="4"/>
        <v>55112.41118</v>
      </c>
      <c r="H28" s="13">
        <f t="shared" si="5"/>
        <v>5007</v>
      </c>
      <c r="I28" s="48" t="s">
        <v>187</v>
      </c>
      <c r="J28" s="49" t="s">
        <v>188</v>
      </c>
      <c r="K28" s="48">
        <v>5007</v>
      </c>
      <c r="L28" s="48" t="s">
        <v>189</v>
      </c>
      <c r="M28" s="49" t="s">
        <v>128</v>
      </c>
      <c r="N28" s="49" t="s">
        <v>157</v>
      </c>
      <c r="O28" s="50" t="s">
        <v>169</v>
      </c>
      <c r="P28" s="51" t="s">
        <v>170</v>
      </c>
    </row>
    <row r="29" spans="1:16" ht="12.75" customHeight="1" thickBot="1" x14ac:dyDescent="0.25">
      <c r="A29" s="13" t="str">
        <f t="shared" si="0"/>
        <v>IBVS 6007 </v>
      </c>
      <c r="B29" s="3" t="str">
        <f t="shared" si="1"/>
        <v>II</v>
      </c>
      <c r="C29" s="13">
        <f t="shared" si="2"/>
        <v>55141.365250000003</v>
      </c>
      <c r="D29" s="17" t="str">
        <f t="shared" si="3"/>
        <v>vis</v>
      </c>
      <c r="E29" s="47">
        <f>VLOOKUP(C29,Active!C$21:E$951,3,FALSE)</f>
        <v>7749.5010255132465</v>
      </c>
      <c r="F29" s="3" t="s">
        <v>64</v>
      </c>
      <c r="G29" s="17" t="str">
        <f t="shared" si="4"/>
        <v>55141.36525</v>
      </c>
      <c r="H29" s="13">
        <f t="shared" si="5"/>
        <v>5062.5</v>
      </c>
      <c r="I29" s="48" t="s">
        <v>190</v>
      </c>
      <c r="J29" s="49" t="s">
        <v>191</v>
      </c>
      <c r="K29" s="48">
        <v>5062.5</v>
      </c>
      <c r="L29" s="48" t="s">
        <v>192</v>
      </c>
      <c r="M29" s="49" t="s">
        <v>128</v>
      </c>
      <c r="N29" s="49" t="s">
        <v>157</v>
      </c>
      <c r="O29" s="50" t="s">
        <v>169</v>
      </c>
      <c r="P29" s="51" t="s">
        <v>170</v>
      </c>
    </row>
    <row r="30" spans="1:16" ht="12.75" customHeight="1" thickBot="1" x14ac:dyDescent="0.25">
      <c r="A30" s="13" t="str">
        <f t="shared" si="0"/>
        <v>IBVS 6007 </v>
      </c>
      <c r="B30" s="3" t="str">
        <f t="shared" si="1"/>
        <v>I</v>
      </c>
      <c r="C30" s="13">
        <f t="shared" si="2"/>
        <v>55156.233699999997</v>
      </c>
      <c r="D30" s="17" t="str">
        <f t="shared" si="3"/>
        <v>vis</v>
      </c>
      <c r="E30" s="47">
        <f>VLOOKUP(C30,Active!C$21:E$951,3,FALSE)</f>
        <v>7778.0015718146797</v>
      </c>
      <c r="F30" s="3" t="s">
        <v>64</v>
      </c>
      <c r="G30" s="17" t="str">
        <f t="shared" si="4"/>
        <v>55156.23370</v>
      </c>
      <c r="H30" s="13">
        <f t="shared" si="5"/>
        <v>5091</v>
      </c>
      <c r="I30" s="48" t="s">
        <v>195</v>
      </c>
      <c r="J30" s="49" t="s">
        <v>196</v>
      </c>
      <c r="K30" s="48">
        <v>5091</v>
      </c>
      <c r="L30" s="48" t="s">
        <v>197</v>
      </c>
      <c r="M30" s="49" t="s">
        <v>128</v>
      </c>
      <c r="N30" s="49" t="s">
        <v>64</v>
      </c>
      <c r="O30" s="50" t="s">
        <v>169</v>
      </c>
      <c r="P30" s="51" t="s">
        <v>170</v>
      </c>
    </row>
    <row r="31" spans="1:16" ht="12.75" customHeight="1" thickBot="1" x14ac:dyDescent="0.25">
      <c r="A31" s="13" t="str">
        <f t="shared" si="0"/>
        <v>IBVS 6007 </v>
      </c>
      <c r="B31" s="3" t="str">
        <f t="shared" si="1"/>
        <v>I</v>
      </c>
      <c r="C31" s="13">
        <f t="shared" si="2"/>
        <v>55355.520250000001</v>
      </c>
      <c r="D31" s="17" t="str">
        <f t="shared" si="3"/>
        <v>vis</v>
      </c>
      <c r="E31" s="47">
        <f>VLOOKUP(C31,Active!C$21:E$951,3,FALSE)</f>
        <v>8160.0034311564423</v>
      </c>
      <c r="F31" s="3" t="s">
        <v>64</v>
      </c>
      <c r="G31" s="17" t="str">
        <f t="shared" si="4"/>
        <v>55355.52025</v>
      </c>
      <c r="H31" s="13">
        <f t="shared" si="5"/>
        <v>5473</v>
      </c>
      <c r="I31" s="48" t="s">
        <v>203</v>
      </c>
      <c r="J31" s="49" t="s">
        <v>204</v>
      </c>
      <c r="K31" s="48">
        <v>5473</v>
      </c>
      <c r="L31" s="48" t="s">
        <v>205</v>
      </c>
      <c r="M31" s="49" t="s">
        <v>128</v>
      </c>
      <c r="N31" s="49" t="s">
        <v>157</v>
      </c>
      <c r="O31" s="50" t="s">
        <v>169</v>
      </c>
      <c r="P31" s="51" t="s">
        <v>170</v>
      </c>
    </row>
    <row r="32" spans="1:16" ht="12.75" customHeight="1" thickBot="1" x14ac:dyDescent="0.25">
      <c r="A32" s="13" t="str">
        <f t="shared" si="0"/>
        <v>IBVS 6007 </v>
      </c>
      <c r="B32" s="3" t="str">
        <f t="shared" si="1"/>
        <v>II</v>
      </c>
      <c r="C32" s="13">
        <f t="shared" si="2"/>
        <v>55373.517959999997</v>
      </c>
      <c r="D32" s="17" t="str">
        <f t="shared" si="3"/>
        <v>vis</v>
      </c>
      <c r="E32" s="47">
        <f>VLOOKUP(C32,Active!C$21:E$951,3,FALSE)</f>
        <v>8194.5022906323684</v>
      </c>
      <c r="F32" s="3" t="s">
        <v>64</v>
      </c>
      <c r="G32" s="17" t="str">
        <f t="shared" si="4"/>
        <v>55373.51796</v>
      </c>
      <c r="H32" s="13">
        <f t="shared" si="5"/>
        <v>5507.5</v>
      </c>
      <c r="I32" s="48" t="s">
        <v>206</v>
      </c>
      <c r="J32" s="49" t="s">
        <v>207</v>
      </c>
      <c r="K32" s="48">
        <v>5507.5</v>
      </c>
      <c r="L32" s="48" t="s">
        <v>208</v>
      </c>
      <c r="M32" s="49" t="s">
        <v>128</v>
      </c>
      <c r="N32" s="49" t="s">
        <v>157</v>
      </c>
      <c r="O32" s="50" t="s">
        <v>169</v>
      </c>
      <c r="P32" s="51" t="s">
        <v>170</v>
      </c>
    </row>
    <row r="33" spans="1:16" ht="12.75" customHeight="1" thickBot="1" x14ac:dyDescent="0.25">
      <c r="A33" s="13" t="str">
        <f t="shared" si="0"/>
        <v>IBVS 6007 </v>
      </c>
      <c r="B33" s="3" t="str">
        <f t="shared" si="1"/>
        <v>I</v>
      </c>
      <c r="C33" s="13">
        <f t="shared" si="2"/>
        <v>55378.474190000001</v>
      </c>
      <c r="D33" s="17" t="str">
        <f t="shared" si="3"/>
        <v>vis</v>
      </c>
      <c r="E33" s="47">
        <f>VLOOKUP(C33,Active!C$21:E$951,3,FALSE)</f>
        <v>8204.0026260806299</v>
      </c>
      <c r="F33" s="3" t="s">
        <v>64</v>
      </c>
      <c r="G33" s="17" t="str">
        <f t="shared" si="4"/>
        <v>55378.47419</v>
      </c>
      <c r="H33" s="13">
        <f t="shared" si="5"/>
        <v>5517</v>
      </c>
      <c r="I33" s="48" t="s">
        <v>209</v>
      </c>
      <c r="J33" s="49" t="s">
        <v>210</v>
      </c>
      <c r="K33" s="48">
        <v>5517</v>
      </c>
      <c r="L33" s="48" t="s">
        <v>211</v>
      </c>
      <c r="M33" s="49" t="s">
        <v>128</v>
      </c>
      <c r="N33" s="49" t="s">
        <v>157</v>
      </c>
      <c r="O33" s="50" t="s">
        <v>169</v>
      </c>
      <c r="P33" s="51" t="s">
        <v>170</v>
      </c>
    </row>
    <row r="34" spans="1:16" ht="12.75" customHeight="1" thickBot="1" x14ac:dyDescent="0.25">
      <c r="A34" s="13" t="str">
        <f t="shared" si="0"/>
        <v>OEJV 0137 </v>
      </c>
      <c r="B34" s="3" t="str">
        <f t="shared" si="1"/>
        <v>I</v>
      </c>
      <c r="C34" s="13">
        <f t="shared" si="2"/>
        <v>55389.428999999996</v>
      </c>
      <c r="D34" s="17" t="str">
        <f t="shared" si="3"/>
        <v>vis</v>
      </c>
      <c r="E34" s="47">
        <f>VLOOKUP(C34,Active!C$21:E$951,3,FALSE)</f>
        <v>8225.0013226245464</v>
      </c>
      <c r="F34" s="3" t="s">
        <v>64</v>
      </c>
      <c r="G34" s="17" t="str">
        <f t="shared" si="4"/>
        <v>55389.4290</v>
      </c>
      <c r="H34" s="13">
        <f t="shared" si="5"/>
        <v>5538</v>
      </c>
      <c r="I34" s="48" t="s">
        <v>215</v>
      </c>
      <c r="J34" s="49" t="s">
        <v>213</v>
      </c>
      <c r="K34" s="48">
        <v>5538</v>
      </c>
      <c r="L34" s="48" t="s">
        <v>216</v>
      </c>
      <c r="M34" s="49" t="s">
        <v>128</v>
      </c>
      <c r="N34" s="49" t="s">
        <v>157</v>
      </c>
      <c r="O34" s="50" t="s">
        <v>217</v>
      </c>
      <c r="P34" s="51" t="s">
        <v>151</v>
      </c>
    </row>
    <row r="35" spans="1:16" ht="12.75" customHeight="1" thickBot="1" x14ac:dyDescent="0.25">
      <c r="A35" s="13" t="str">
        <f t="shared" si="0"/>
        <v>OEJV 0137 </v>
      </c>
      <c r="B35" s="3" t="str">
        <f t="shared" si="1"/>
        <v>I</v>
      </c>
      <c r="C35" s="13">
        <f t="shared" si="2"/>
        <v>55389.428999999996</v>
      </c>
      <c r="D35" s="17" t="str">
        <f t="shared" si="3"/>
        <v>vis</v>
      </c>
      <c r="E35" s="47">
        <f>VLOOKUP(C35,Active!C$21:E$951,3,FALSE)</f>
        <v>8225.0013226245464</v>
      </c>
      <c r="F35" s="3" t="s">
        <v>64</v>
      </c>
      <c r="G35" s="17" t="str">
        <f t="shared" si="4"/>
        <v>55389.4290</v>
      </c>
      <c r="H35" s="13">
        <f t="shared" si="5"/>
        <v>5538</v>
      </c>
      <c r="I35" s="48" t="s">
        <v>215</v>
      </c>
      <c r="J35" s="49" t="s">
        <v>213</v>
      </c>
      <c r="K35" s="48">
        <v>5538</v>
      </c>
      <c r="L35" s="48" t="s">
        <v>216</v>
      </c>
      <c r="M35" s="49" t="s">
        <v>128</v>
      </c>
      <c r="N35" s="49" t="s">
        <v>64</v>
      </c>
      <c r="O35" s="50" t="s">
        <v>150</v>
      </c>
      <c r="P35" s="51" t="s">
        <v>151</v>
      </c>
    </row>
    <row r="36" spans="1:16" ht="12.75" customHeight="1" thickBot="1" x14ac:dyDescent="0.25">
      <c r="A36" s="13" t="str">
        <f t="shared" si="0"/>
        <v>IBVS 6007 </v>
      </c>
      <c r="B36" s="3" t="str">
        <f t="shared" si="1"/>
        <v>I</v>
      </c>
      <c r="C36" s="13">
        <f t="shared" si="2"/>
        <v>55390.471089999999</v>
      </c>
      <c r="D36" s="17" t="str">
        <f t="shared" si="3"/>
        <v>vis</v>
      </c>
      <c r="E36" s="47">
        <f>VLOOKUP(C36,Active!C$21:E$951,3,FALSE)</f>
        <v>8226.9988498917028</v>
      </c>
      <c r="F36" s="3" t="s">
        <v>64</v>
      </c>
      <c r="G36" s="17" t="str">
        <f t="shared" si="4"/>
        <v>55390.47109</v>
      </c>
      <c r="H36" s="13">
        <f t="shared" si="5"/>
        <v>5540</v>
      </c>
      <c r="I36" s="48" t="s">
        <v>220</v>
      </c>
      <c r="J36" s="49" t="s">
        <v>221</v>
      </c>
      <c r="K36" s="48">
        <v>5540</v>
      </c>
      <c r="L36" s="48" t="s">
        <v>222</v>
      </c>
      <c r="M36" s="49" t="s">
        <v>128</v>
      </c>
      <c r="N36" s="49" t="s">
        <v>157</v>
      </c>
      <c r="O36" s="50" t="s">
        <v>169</v>
      </c>
      <c r="P36" s="51" t="s">
        <v>170</v>
      </c>
    </row>
    <row r="37" spans="1:16" ht="12.75" customHeight="1" thickBot="1" x14ac:dyDescent="0.25">
      <c r="A37" s="13" t="str">
        <f t="shared" si="0"/>
        <v>IBVS 6007 </v>
      </c>
      <c r="B37" s="3" t="str">
        <f t="shared" si="1"/>
        <v>II</v>
      </c>
      <c r="C37" s="13">
        <f t="shared" si="2"/>
        <v>55455.423450000002</v>
      </c>
      <c r="D37" s="17" t="str">
        <f t="shared" si="3"/>
        <v>vis</v>
      </c>
      <c r="E37" s="47">
        <f>VLOOKUP(C37,Active!C$21:E$951,3,FALSE)</f>
        <v>8351.5025973279244</v>
      </c>
      <c r="F37" s="3" t="s">
        <v>64</v>
      </c>
      <c r="G37" s="17" t="str">
        <f t="shared" si="4"/>
        <v>55455.42345</v>
      </c>
      <c r="H37" s="13">
        <f t="shared" si="5"/>
        <v>5664.5</v>
      </c>
      <c r="I37" s="48" t="s">
        <v>223</v>
      </c>
      <c r="J37" s="49" t="s">
        <v>224</v>
      </c>
      <c r="K37" s="48">
        <v>5664.5</v>
      </c>
      <c r="L37" s="48" t="s">
        <v>225</v>
      </c>
      <c r="M37" s="49" t="s">
        <v>128</v>
      </c>
      <c r="N37" s="49" t="s">
        <v>157</v>
      </c>
      <c r="O37" s="50" t="s">
        <v>169</v>
      </c>
      <c r="P37" s="51" t="s">
        <v>170</v>
      </c>
    </row>
    <row r="38" spans="1:16" ht="12.75" customHeight="1" thickBot="1" x14ac:dyDescent="0.25">
      <c r="A38" s="13" t="str">
        <f t="shared" si="0"/>
        <v>IBVS 6007 </v>
      </c>
      <c r="B38" s="3" t="str">
        <f t="shared" si="1"/>
        <v>I</v>
      </c>
      <c r="C38" s="13">
        <f t="shared" si="2"/>
        <v>55739.48259</v>
      </c>
      <c r="D38" s="17" t="str">
        <f t="shared" si="3"/>
        <v>vis</v>
      </c>
      <c r="E38" s="47">
        <f>VLOOKUP(C38,Active!C$21:E$951,3,FALSE)</f>
        <v>8896.0005558856847</v>
      </c>
      <c r="F38" s="3" t="s">
        <v>64</v>
      </c>
      <c r="G38" s="17" t="str">
        <f t="shared" si="4"/>
        <v>55739.48259</v>
      </c>
      <c r="H38" s="13">
        <f t="shared" si="5"/>
        <v>6209</v>
      </c>
      <c r="I38" s="48" t="s">
        <v>226</v>
      </c>
      <c r="J38" s="49" t="s">
        <v>227</v>
      </c>
      <c r="K38" s="48">
        <v>6209</v>
      </c>
      <c r="L38" s="48" t="s">
        <v>228</v>
      </c>
      <c r="M38" s="49" t="s">
        <v>128</v>
      </c>
      <c r="N38" s="49" t="s">
        <v>157</v>
      </c>
      <c r="O38" s="50" t="s">
        <v>169</v>
      </c>
      <c r="P38" s="51" t="s">
        <v>170</v>
      </c>
    </row>
    <row r="39" spans="1:16" ht="12.75" customHeight="1" thickBot="1" x14ac:dyDescent="0.25">
      <c r="A39" s="13" t="str">
        <f t="shared" si="0"/>
        <v>IBVS 6007 </v>
      </c>
      <c r="B39" s="3" t="str">
        <f t="shared" si="1"/>
        <v>II</v>
      </c>
      <c r="C39" s="13">
        <f t="shared" si="2"/>
        <v>55770.522929999999</v>
      </c>
      <c r="D39" s="17" t="str">
        <f t="shared" si="3"/>
        <v>vis</v>
      </c>
      <c r="E39" s="47">
        <f>VLOOKUP(C39,Active!C$21:E$951,3,FALSE)</f>
        <v>8955.5001437635419</v>
      </c>
      <c r="F39" s="3" t="s">
        <v>64</v>
      </c>
      <c r="G39" s="17" t="str">
        <f t="shared" si="4"/>
        <v>55770.52293</v>
      </c>
      <c r="H39" s="13">
        <f t="shared" si="5"/>
        <v>6268.5</v>
      </c>
      <c r="I39" s="48" t="s">
        <v>229</v>
      </c>
      <c r="J39" s="49" t="s">
        <v>230</v>
      </c>
      <c r="K39" s="48">
        <v>6268.5</v>
      </c>
      <c r="L39" s="48" t="s">
        <v>231</v>
      </c>
      <c r="M39" s="49" t="s">
        <v>128</v>
      </c>
      <c r="N39" s="49" t="s">
        <v>157</v>
      </c>
      <c r="O39" s="50" t="s">
        <v>169</v>
      </c>
      <c r="P39" s="51" t="s">
        <v>170</v>
      </c>
    </row>
    <row r="40" spans="1:16" ht="12.75" customHeight="1" thickBot="1" x14ac:dyDescent="0.25">
      <c r="A40" s="13" t="str">
        <f t="shared" si="0"/>
        <v>IBVS 6007 </v>
      </c>
      <c r="B40" s="3" t="str">
        <f t="shared" si="1"/>
        <v>I</v>
      </c>
      <c r="C40" s="13">
        <f t="shared" si="2"/>
        <v>55776.522230000002</v>
      </c>
      <c r="D40" s="17" t="str">
        <f t="shared" si="3"/>
        <v>vis</v>
      </c>
      <c r="E40" s="47">
        <f>VLOOKUP(C40,Active!C$21:E$951,3,FALSE)</f>
        <v>8966.9998849891799</v>
      </c>
      <c r="F40" s="3" t="s">
        <v>64</v>
      </c>
      <c r="G40" s="17" t="str">
        <f t="shared" si="4"/>
        <v>55776.52223</v>
      </c>
      <c r="H40" s="13">
        <f t="shared" si="5"/>
        <v>6280</v>
      </c>
      <c r="I40" s="48" t="s">
        <v>232</v>
      </c>
      <c r="J40" s="49" t="s">
        <v>233</v>
      </c>
      <c r="K40" s="48">
        <v>6280</v>
      </c>
      <c r="L40" s="48" t="s">
        <v>234</v>
      </c>
      <c r="M40" s="49" t="s">
        <v>128</v>
      </c>
      <c r="N40" s="49" t="s">
        <v>157</v>
      </c>
      <c r="O40" s="50" t="s">
        <v>169</v>
      </c>
      <c r="P40" s="51" t="s">
        <v>170</v>
      </c>
    </row>
    <row r="41" spans="1:16" ht="12.75" customHeight="1" thickBot="1" x14ac:dyDescent="0.25">
      <c r="A41" s="13" t="str">
        <f t="shared" si="0"/>
        <v>IBVS 6007 </v>
      </c>
      <c r="B41" s="3" t="str">
        <f t="shared" si="1"/>
        <v>II</v>
      </c>
      <c r="C41" s="13">
        <f t="shared" si="2"/>
        <v>55791.390290000003</v>
      </c>
      <c r="D41" s="17" t="str">
        <f t="shared" si="3"/>
        <v>vis</v>
      </c>
      <c r="E41" s="47">
        <f>VLOOKUP(C41,Active!C$21:E$951,3,FALSE)</f>
        <v>8995.4996837202289</v>
      </c>
      <c r="F41" s="3" t="s">
        <v>64</v>
      </c>
      <c r="G41" s="17" t="str">
        <f t="shared" si="4"/>
        <v>55791.39029</v>
      </c>
      <c r="H41" s="13">
        <f t="shared" si="5"/>
        <v>6308.5</v>
      </c>
      <c r="I41" s="48" t="s">
        <v>242</v>
      </c>
      <c r="J41" s="49" t="s">
        <v>243</v>
      </c>
      <c r="K41" s="48">
        <v>6308.5</v>
      </c>
      <c r="L41" s="48" t="s">
        <v>244</v>
      </c>
      <c r="M41" s="49" t="s">
        <v>128</v>
      </c>
      <c r="N41" s="49" t="s">
        <v>157</v>
      </c>
      <c r="O41" s="50" t="s">
        <v>169</v>
      </c>
      <c r="P41" s="51" t="s">
        <v>170</v>
      </c>
    </row>
    <row r="42" spans="1:16" ht="12.75" customHeight="1" thickBot="1" x14ac:dyDescent="0.25">
      <c r="A42" s="13" t="str">
        <f t="shared" si="0"/>
        <v>OEJV 0160 </v>
      </c>
      <c r="B42" s="3" t="str">
        <f t="shared" si="1"/>
        <v>I</v>
      </c>
      <c r="C42" s="13">
        <f t="shared" si="2"/>
        <v>55809.387909999998</v>
      </c>
      <c r="D42" s="17" t="str">
        <f t="shared" si="3"/>
        <v>vis</v>
      </c>
      <c r="E42" s="47">
        <f>VLOOKUP(C42,Active!C$21:E$951,3,FALSE)</f>
        <v>9029.9983706799067</v>
      </c>
      <c r="F42" s="3" t="s">
        <v>64</v>
      </c>
      <c r="G42" s="17" t="str">
        <f t="shared" si="4"/>
        <v>55809.38791</v>
      </c>
      <c r="H42" s="13">
        <f t="shared" si="5"/>
        <v>6343</v>
      </c>
      <c r="I42" s="48" t="s">
        <v>245</v>
      </c>
      <c r="J42" s="49" t="s">
        <v>246</v>
      </c>
      <c r="K42" s="48">
        <v>6343</v>
      </c>
      <c r="L42" s="48" t="s">
        <v>247</v>
      </c>
      <c r="M42" s="49" t="s">
        <v>128</v>
      </c>
      <c r="N42" s="49" t="s">
        <v>157</v>
      </c>
      <c r="O42" s="50" t="s">
        <v>150</v>
      </c>
      <c r="P42" s="51" t="s">
        <v>248</v>
      </c>
    </row>
    <row r="43" spans="1:16" ht="12.75" customHeight="1" thickBot="1" x14ac:dyDescent="0.25">
      <c r="A43" s="13" t="str">
        <f t="shared" ref="A43:A74" si="6">P43</f>
        <v>OEJV 0160 </v>
      </c>
      <c r="B43" s="3" t="str">
        <f t="shared" ref="B43:B74" si="7">IF(H43=INT(H43),"I","II")</f>
        <v>I</v>
      </c>
      <c r="C43" s="13">
        <f t="shared" ref="C43:C74" si="8">1*G43</f>
        <v>55809.389109999996</v>
      </c>
      <c r="D43" s="17" t="str">
        <f t="shared" ref="D43:D74" si="9">VLOOKUP(F43,I$1:J$5,2,FALSE)</f>
        <v>vis</v>
      </c>
      <c r="E43" s="47">
        <f>VLOOKUP(C43,Active!C$21:E$951,3,FALSE)</f>
        <v>9030.0006708965084</v>
      </c>
      <c r="F43" s="3" t="s">
        <v>64</v>
      </c>
      <c r="G43" s="17" t="str">
        <f t="shared" ref="G43:G74" si="10">MID(I43,3,LEN(I43)-3)</f>
        <v>55809.38911</v>
      </c>
      <c r="H43" s="13">
        <f t="shared" ref="H43:H74" si="11">1*K43</f>
        <v>6343</v>
      </c>
      <c r="I43" s="48" t="s">
        <v>249</v>
      </c>
      <c r="J43" s="49" t="s">
        <v>250</v>
      </c>
      <c r="K43" s="48">
        <v>6343</v>
      </c>
      <c r="L43" s="48" t="s">
        <v>251</v>
      </c>
      <c r="M43" s="49" t="s">
        <v>128</v>
      </c>
      <c r="N43" s="49" t="s">
        <v>64</v>
      </c>
      <c r="O43" s="50" t="s">
        <v>150</v>
      </c>
      <c r="P43" s="51" t="s">
        <v>248</v>
      </c>
    </row>
    <row r="44" spans="1:16" ht="12.75" customHeight="1" thickBot="1" x14ac:dyDescent="0.25">
      <c r="A44" s="13" t="str">
        <f t="shared" si="6"/>
        <v>OEJV 0160 </v>
      </c>
      <c r="B44" s="3" t="str">
        <f t="shared" si="7"/>
        <v>I</v>
      </c>
      <c r="C44" s="13">
        <f t="shared" si="8"/>
        <v>55831.299290000003</v>
      </c>
      <c r="D44" s="17" t="str">
        <f t="shared" si="9"/>
        <v>vis</v>
      </c>
      <c r="E44" s="47">
        <f>VLOOKUP(C44,Active!C$21:E$951,3,FALSE)</f>
        <v>9071.9991374187848</v>
      </c>
      <c r="F44" s="3" t="s">
        <v>64</v>
      </c>
      <c r="G44" s="17" t="str">
        <f t="shared" si="10"/>
        <v>55831.29929</v>
      </c>
      <c r="H44" s="13">
        <f t="shared" si="11"/>
        <v>6385</v>
      </c>
      <c r="I44" s="48" t="s">
        <v>252</v>
      </c>
      <c r="J44" s="49" t="s">
        <v>253</v>
      </c>
      <c r="K44" s="48">
        <v>6385</v>
      </c>
      <c r="L44" s="48" t="s">
        <v>254</v>
      </c>
      <c r="M44" s="49" t="s">
        <v>128</v>
      </c>
      <c r="N44" s="49" t="s">
        <v>64</v>
      </c>
      <c r="O44" s="50" t="s">
        <v>150</v>
      </c>
      <c r="P44" s="51" t="s">
        <v>248</v>
      </c>
    </row>
    <row r="45" spans="1:16" ht="12.75" customHeight="1" thickBot="1" x14ac:dyDescent="0.25">
      <c r="A45" s="13" t="str">
        <f t="shared" si="6"/>
        <v>OEJV 0160 </v>
      </c>
      <c r="B45" s="3" t="str">
        <f t="shared" si="7"/>
        <v>II</v>
      </c>
      <c r="C45" s="13">
        <f t="shared" si="8"/>
        <v>55837.299339999998</v>
      </c>
      <c r="D45" s="17" t="str">
        <f t="shared" si="9"/>
        <v>vis</v>
      </c>
      <c r="E45" s="47">
        <f>VLOOKUP(C45,Active!C$21:E$951,3,FALSE)</f>
        <v>9083.5003162797857</v>
      </c>
      <c r="F45" s="3" t="s">
        <v>64</v>
      </c>
      <c r="G45" s="17" t="str">
        <f t="shared" si="10"/>
        <v>55837.29934</v>
      </c>
      <c r="H45" s="13">
        <f t="shared" si="11"/>
        <v>6396.5</v>
      </c>
      <c r="I45" s="48" t="s">
        <v>255</v>
      </c>
      <c r="J45" s="49" t="s">
        <v>256</v>
      </c>
      <c r="K45" s="48">
        <v>6396.5</v>
      </c>
      <c r="L45" s="48" t="s">
        <v>257</v>
      </c>
      <c r="M45" s="49" t="s">
        <v>128</v>
      </c>
      <c r="N45" s="49" t="s">
        <v>157</v>
      </c>
      <c r="O45" s="50" t="s">
        <v>150</v>
      </c>
      <c r="P45" s="51" t="s">
        <v>248</v>
      </c>
    </row>
    <row r="46" spans="1:16" ht="12.75" customHeight="1" thickBot="1" x14ac:dyDescent="0.25">
      <c r="A46" s="13" t="str">
        <f t="shared" si="6"/>
        <v>OEJV 0160 </v>
      </c>
      <c r="B46" s="3" t="str">
        <f t="shared" si="7"/>
        <v>II</v>
      </c>
      <c r="C46" s="13">
        <f t="shared" si="8"/>
        <v>55837.299939999997</v>
      </c>
      <c r="D46" s="17" t="str">
        <f t="shared" si="9"/>
        <v>vis</v>
      </c>
      <c r="E46" s="47">
        <f>VLOOKUP(C46,Active!C$21:E$951,3,FALSE)</f>
        <v>9083.5014663880847</v>
      </c>
      <c r="F46" s="3" t="s">
        <v>64</v>
      </c>
      <c r="G46" s="17" t="str">
        <f t="shared" si="10"/>
        <v>55837.29994</v>
      </c>
      <c r="H46" s="13">
        <f t="shared" si="11"/>
        <v>6396.5</v>
      </c>
      <c r="I46" s="48" t="s">
        <v>258</v>
      </c>
      <c r="J46" s="49" t="s">
        <v>256</v>
      </c>
      <c r="K46" s="48">
        <v>6396.5</v>
      </c>
      <c r="L46" s="48" t="s">
        <v>259</v>
      </c>
      <c r="M46" s="49" t="s">
        <v>128</v>
      </c>
      <c r="N46" s="49" t="s">
        <v>64</v>
      </c>
      <c r="O46" s="50" t="s">
        <v>150</v>
      </c>
      <c r="P46" s="51" t="s">
        <v>248</v>
      </c>
    </row>
    <row r="47" spans="1:16" ht="12.75" customHeight="1" thickBot="1" x14ac:dyDescent="0.25">
      <c r="A47" s="13" t="str">
        <f t="shared" si="6"/>
        <v>IBVS 6114 </v>
      </c>
      <c r="B47" s="3" t="str">
        <f t="shared" si="7"/>
        <v>II</v>
      </c>
      <c r="C47" s="13">
        <f t="shared" si="8"/>
        <v>56094.492530000003</v>
      </c>
      <c r="D47" s="17" t="str">
        <f t="shared" si="9"/>
        <v>vis</v>
      </c>
      <c r="E47" s="47">
        <f>VLOOKUP(C47,Active!C$21:E$951,3,FALSE)</f>
        <v>9576.5003546167391</v>
      </c>
      <c r="F47" s="3" t="s">
        <v>64</v>
      </c>
      <c r="G47" s="17" t="str">
        <f t="shared" si="10"/>
        <v>56094.49253</v>
      </c>
      <c r="H47" s="13">
        <f t="shared" si="11"/>
        <v>6889.5</v>
      </c>
      <c r="I47" s="48" t="s">
        <v>260</v>
      </c>
      <c r="J47" s="49" t="s">
        <v>261</v>
      </c>
      <c r="K47" s="48">
        <v>6889.5</v>
      </c>
      <c r="L47" s="48" t="s">
        <v>262</v>
      </c>
      <c r="M47" s="49" t="s">
        <v>128</v>
      </c>
      <c r="N47" s="49" t="s">
        <v>157</v>
      </c>
      <c r="O47" s="50" t="s">
        <v>169</v>
      </c>
      <c r="P47" s="51" t="s">
        <v>263</v>
      </c>
    </row>
    <row r="48" spans="1:16" ht="12.75" customHeight="1" thickBot="1" x14ac:dyDescent="0.25">
      <c r="A48" s="13" t="str">
        <f t="shared" si="6"/>
        <v>IBVS 6114 </v>
      </c>
      <c r="B48" s="3" t="str">
        <f t="shared" si="7"/>
        <v>I</v>
      </c>
      <c r="C48" s="13">
        <f t="shared" si="8"/>
        <v>56100.491759999997</v>
      </c>
      <c r="D48" s="17" t="str">
        <f t="shared" si="9"/>
        <v>vis</v>
      </c>
      <c r="E48" s="47">
        <f>VLOOKUP(C48,Active!C$21:E$951,3,FALSE)</f>
        <v>9587.9999616630575</v>
      </c>
      <c r="F48" s="3" t="s">
        <v>64</v>
      </c>
      <c r="G48" s="17" t="str">
        <f t="shared" si="10"/>
        <v>56100.49176</v>
      </c>
      <c r="H48" s="13">
        <f t="shared" si="11"/>
        <v>6901</v>
      </c>
      <c r="I48" s="48" t="s">
        <v>264</v>
      </c>
      <c r="J48" s="49" t="s">
        <v>265</v>
      </c>
      <c r="K48" s="48">
        <v>6901</v>
      </c>
      <c r="L48" s="48" t="s">
        <v>266</v>
      </c>
      <c r="M48" s="49" t="s">
        <v>128</v>
      </c>
      <c r="N48" s="49" t="s">
        <v>157</v>
      </c>
      <c r="O48" s="50" t="s">
        <v>169</v>
      </c>
      <c r="P48" s="51" t="s">
        <v>263</v>
      </c>
    </row>
    <row r="49" spans="1:16" ht="12.75" customHeight="1" thickBot="1" x14ac:dyDescent="0.25">
      <c r="A49" s="13" t="str">
        <f t="shared" si="6"/>
        <v>IBVS 6114 </v>
      </c>
      <c r="B49" s="3" t="str">
        <f t="shared" si="7"/>
        <v>I</v>
      </c>
      <c r="C49" s="13">
        <f t="shared" si="8"/>
        <v>56148.48803</v>
      </c>
      <c r="D49" s="17" t="str">
        <f t="shared" si="9"/>
        <v>vis</v>
      </c>
      <c r="E49" s="47">
        <f>VLOOKUP(C49,Active!C$21:E$951,3,FALSE)</f>
        <v>9680.0014759723272</v>
      </c>
      <c r="F49" s="3" t="s">
        <v>64</v>
      </c>
      <c r="G49" s="17" t="str">
        <f t="shared" si="10"/>
        <v>56148.48803</v>
      </c>
      <c r="H49" s="13">
        <f t="shared" si="11"/>
        <v>6993</v>
      </c>
      <c r="I49" s="48" t="s">
        <v>275</v>
      </c>
      <c r="J49" s="49" t="s">
        <v>276</v>
      </c>
      <c r="K49" s="48">
        <v>6993</v>
      </c>
      <c r="L49" s="48" t="s">
        <v>277</v>
      </c>
      <c r="M49" s="49" t="s">
        <v>128</v>
      </c>
      <c r="N49" s="49" t="s">
        <v>157</v>
      </c>
      <c r="O49" s="50" t="s">
        <v>169</v>
      </c>
      <c r="P49" s="51" t="s">
        <v>263</v>
      </c>
    </row>
    <row r="50" spans="1:16" ht="12.75" customHeight="1" thickBot="1" x14ac:dyDescent="0.25">
      <c r="A50" s="13" t="str">
        <f t="shared" si="6"/>
        <v>IBVS 6114 </v>
      </c>
      <c r="B50" s="3" t="str">
        <f t="shared" si="7"/>
        <v>I</v>
      </c>
      <c r="C50" s="13">
        <f t="shared" si="8"/>
        <v>56205.353150000003</v>
      </c>
      <c r="D50" s="17" t="str">
        <f t="shared" si="9"/>
        <v>CCD</v>
      </c>
      <c r="E50" s="47">
        <f>VLOOKUP(C50,Active!C$21:E$951,3,FALSE)</f>
        <v>9789.003220303257</v>
      </c>
      <c r="F50" s="3" t="str">
        <f>LEFT(M50,1)</f>
        <v>C</v>
      </c>
      <c r="G50" s="17" t="str">
        <f t="shared" si="10"/>
        <v>56205.35315</v>
      </c>
      <c r="H50" s="13">
        <f t="shared" si="11"/>
        <v>7102</v>
      </c>
      <c r="I50" s="48" t="s">
        <v>280</v>
      </c>
      <c r="J50" s="49" t="s">
        <v>281</v>
      </c>
      <c r="K50" s="48">
        <v>7102</v>
      </c>
      <c r="L50" s="48" t="s">
        <v>282</v>
      </c>
      <c r="M50" s="49" t="s">
        <v>128</v>
      </c>
      <c r="N50" s="49" t="s">
        <v>157</v>
      </c>
      <c r="O50" s="50" t="s">
        <v>169</v>
      </c>
      <c r="P50" s="51" t="s">
        <v>263</v>
      </c>
    </row>
    <row r="51" spans="1:16" ht="12.75" customHeight="1" thickBot="1" x14ac:dyDescent="0.25">
      <c r="A51" s="13" t="str">
        <f t="shared" si="6"/>
        <v>IBVS 6114 </v>
      </c>
      <c r="B51" s="3" t="str">
        <f t="shared" si="7"/>
        <v>II</v>
      </c>
      <c r="C51" s="13">
        <f t="shared" si="8"/>
        <v>56210.307999999997</v>
      </c>
      <c r="D51" s="17" t="str">
        <f t="shared" si="9"/>
        <v>CCD</v>
      </c>
      <c r="E51" s="47">
        <f>VLOOKUP(C51,Active!C$21:E$951,3,FALSE)</f>
        <v>9798.5009105024074</v>
      </c>
      <c r="F51" s="3" t="str">
        <f>LEFT(M51,1)</f>
        <v>C</v>
      </c>
      <c r="G51" s="17" t="str">
        <f t="shared" si="10"/>
        <v>56210.308</v>
      </c>
      <c r="H51" s="13">
        <f t="shared" si="11"/>
        <v>7111.5</v>
      </c>
      <c r="I51" s="48" t="s">
        <v>283</v>
      </c>
      <c r="J51" s="49" t="s">
        <v>284</v>
      </c>
      <c r="K51" s="48">
        <v>7111.5</v>
      </c>
      <c r="L51" s="48" t="s">
        <v>285</v>
      </c>
      <c r="M51" s="49" t="s">
        <v>128</v>
      </c>
      <c r="N51" s="49" t="s">
        <v>157</v>
      </c>
      <c r="O51" s="50" t="s">
        <v>169</v>
      </c>
      <c r="P51" s="51" t="s">
        <v>263</v>
      </c>
    </row>
    <row r="52" spans="1:16" ht="12.75" customHeight="1" thickBot="1" x14ac:dyDescent="0.25">
      <c r="A52" s="13" t="str">
        <f t="shared" si="6"/>
        <v>IBVS 6114 </v>
      </c>
      <c r="B52" s="3" t="str">
        <f t="shared" si="7"/>
        <v>II</v>
      </c>
      <c r="C52" s="13">
        <f t="shared" si="8"/>
        <v>56232.21862</v>
      </c>
      <c r="D52" s="17" t="str">
        <f t="shared" si="9"/>
        <v>CCD</v>
      </c>
      <c r="E52" s="47">
        <f>VLOOKUP(C52,Active!C$21:E$951,3,FALSE)</f>
        <v>9840.5002204374305</v>
      </c>
      <c r="F52" s="3" t="str">
        <f>LEFT(M52,1)</f>
        <v>C</v>
      </c>
      <c r="G52" s="17" t="str">
        <f t="shared" si="10"/>
        <v>56232.21862</v>
      </c>
      <c r="H52" s="13">
        <f t="shared" si="11"/>
        <v>7153.5</v>
      </c>
      <c r="I52" s="48" t="s">
        <v>286</v>
      </c>
      <c r="J52" s="49" t="s">
        <v>287</v>
      </c>
      <c r="K52" s="48">
        <v>7153.5</v>
      </c>
      <c r="L52" s="48" t="s">
        <v>288</v>
      </c>
      <c r="M52" s="49" t="s">
        <v>128</v>
      </c>
      <c r="N52" s="49" t="s">
        <v>157</v>
      </c>
      <c r="O52" s="50" t="s">
        <v>169</v>
      </c>
      <c r="P52" s="51" t="s">
        <v>263</v>
      </c>
    </row>
    <row r="53" spans="1:16" ht="12.75" customHeight="1" thickBot="1" x14ac:dyDescent="0.25">
      <c r="A53" s="13" t="str">
        <f t="shared" si="6"/>
        <v>IBVS 6114 </v>
      </c>
      <c r="B53" s="3" t="str">
        <f t="shared" si="7"/>
        <v>I</v>
      </c>
      <c r="C53" s="13">
        <f t="shared" si="8"/>
        <v>56239.261960000003</v>
      </c>
      <c r="D53" s="17" t="str">
        <f t="shared" si="9"/>
        <v>CCD</v>
      </c>
      <c r="E53" s="47">
        <f>VLOOKUP(C53,Active!C$21:E$951,3,FALSE)</f>
        <v>9854.0012267822021</v>
      </c>
      <c r="F53" s="3" t="str">
        <f>LEFT(M53,1)</f>
        <v>C</v>
      </c>
      <c r="G53" s="17" t="str">
        <f t="shared" si="10"/>
        <v>56239.26196</v>
      </c>
      <c r="H53" s="13">
        <f t="shared" si="11"/>
        <v>7167</v>
      </c>
      <c r="I53" s="48" t="s">
        <v>289</v>
      </c>
      <c r="J53" s="49" t="s">
        <v>290</v>
      </c>
      <c r="K53" s="48">
        <v>7167</v>
      </c>
      <c r="L53" s="48" t="s">
        <v>291</v>
      </c>
      <c r="M53" s="49" t="s">
        <v>128</v>
      </c>
      <c r="N53" s="49" t="s">
        <v>56</v>
      </c>
      <c r="O53" s="50" t="s">
        <v>169</v>
      </c>
      <c r="P53" s="51" t="s">
        <v>263</v>
      </c>
    </row>
    <row r="54" spans="1:16" ht="12.75" customHeight="1" thickBot="1" x14ac:dyDescent="0.25">
      <c r="A54" s="13" t="str">
        <f t="shared" si="6"/>
        <v>IBVS 6114 </v>
      </c>
      <c r="B54" s="3" t="str">
        <f t="shared" si="7"/>
        <v>II</v>
      </c>
      <c r="C54" s="13">
        <f t="shared" si="8"/>
        <v>56256.216760000003</v>
      </c>
      <c r="D54" s="17" t="str">
        <f t="shared" si="9"/>
        <v>vis</v>
      </c>
      <c r="E54" s="47">
        <f>VLOOKUP(C54,Active!C$21:E$951,3,FALSE)</f>
        <v>9886.500987176305</v>
      </c>
      <c r="F54" s="3" t="s">
        <v>64</v>
      </c>
      <c r="G54" s="17" t="str">
        <f t="shared" si="10"/>
        <v>56256.21676</v>
      </c>
      <c r="H54" s="13">
        <f t="shared" si="11"/>
        <v>7199.5</v>
      </c>
      <c r="I54" s="48" t="s">
        <v>292</v>
      </c>
      <c r="J54" s="49" t="s">
        <v>293</v>
      </c>
      <c r="K54" s="48">
        <v>7199.5</v>
      </c>
      <c r="L54" s="48" t="s">
        <v>294</v>
      </c>
      <c r="M54" s="49" t="s">
        <v>128</v>
      </c>
      <c r="N54" s="49" t="s">
        <v>157</v>
      </c>
      <c r="O54" s="50" t="s">
        <v>169</v>
      </c>
      <c r="P54" s="51" t="s">
        <v>263</v>
      </c>
    </row>
    <row r="55" spans="1:16" ht="12.75" customHeight="1" thickBot="1" x14ac:dyDescent="0.25">
      <c r="A55" s="13" t="str">
        <f t="shared" si="6"/>
        <v>IBVS 6114 </v>
      </c>
      <c r="B55" s="3" t="str">
        <f t="shared" si="7"/>
        <v>I</v>
      </c>
      <c r="C55" s="13">
        <f t="shared" si="8"/>
        <v>56449.502229999998</v>
      </c>
      <c r="D55" s="17" t="str">
        <f t="shared" si="9"/>
        <v>vis</v>
      </c>
      <c r="E55" s="47">
        <f>VLOOKUP(C55,Active!C$21:E$951,3,FALSE)</f>
        <v>10256.999693304455</v>
      </c>
      <c r="F55" s="3" t="s">
        <v>64</v>
      </c>
      <c r="G55" s="17" t="str">
        <f t="shared" si="10"/>
        <v>56449.50223</v>
      </c>
      <c r="H55" s="13">
        <f t="shared" si="11"/>
        <v>7570</v>
      </c>
      <c r="I55" s="48" t="s">
        <v>295</v>
      </c>
      <c r="J55" s="49" t="s">
        <v>296</v>
      </c>
      <c r="K55" s="48">
        <v>7570</v>
      </c>
      <c r="L55" s="48" t="s">
        <v>297</v>
      </c>
      <c r="M55" s="49" t="s">
        <v>128</v>
      </c>
      <c r="N55" s="49" t="s">
        <v>56</v>
      </c>
      <c r="O55" s="50" t="s">
        <v>169</v>
      </c>
      <c r="P55" s="51" t="s">
        <v>263</v>
      </c>
    </row>
    <row r="56" spans="1:16" ht="12.75" customHeight="1" thickBot="1" x14ac:dyDescent="0.25">
      <c r="A56" s="13" t="str">
        <f t="shared" si="6"/>
        <v>IBVS 6114 </v>
      </c>
      <c r="B56" s="3" t="str">
        <f t="shared" si="7"/>
        <v>II</v>
      </c>
      <c r="C56" s="13">
        <f t="shared" si="8"/>
        <v>56454.45779</v>
      </c>
      <c r="D56" s="17" t="str">
        <f t="shared" si="9"/>
        <v>vis</v>
      </c>
      <c r="E56" s="47">
        <f>VLOOKUP(C56,Active!C$21:E$951,3,FALSE)</f>
        <v>10266.498744465111</v>
      </c>
      <c r="F56" s="3" t="s">
        <v>64</v>
      </c>
      <c r="G56" s="17" t="str">
        <f t="shared" si="10"/>
        <v>56454.45779</v>
      </c>
      <c r="H56" s="13">
        <f t="shared" si="11"/>
        <v>7579.5</v>
      </c>
      <c r="I56" s="48" t="s">
        <v>298</v>
      </c>
      <c r="J56" s="49" t="s">
        <v>299</v>
      </c>
      <c r="K56" s="48">
        <v>7579.5</v>
      </c>
      <c r="L56" s="48" t="s">
        <v>300</v>
      </c>
      <c r="M56" s="49" t="s">
        <v>128</v>
      </c>
      <c r="N56" s="49" t="s">
        <v>56</v>
      </c>
      <c r="O56" s="50" t="s">
        <v>169</v>
      </c>
      <c r="P56" s="51" t="s">
        <v>263</v>
      </c>
    </row>
    <row r="57" spans="1:16" ht="12.75" customHeight="1" thickBot="1" x14ac:dyDescent="0.25">
      <c r="A57" s="13" t="str">
        <f t="shared" si="6"/>
        <v>OEJV 0160 </v>
      </c>
      <c r="B57" s="3" t="str">
        <f t="shared" si="7"/>
        <v>I</v>
      </c>
      <c r="C57" s="13">
        <f t="shared" si="8"/>
        <v>56496.446600000003</v>
      </c>
      <c r="D57" s="17" t="str">
        <f t="shared" si="9"/>
        <v>vis</v>
      </c>
      <c r="E57" s="47" t="e">
        <f>VLOOKUP(C57,Active!C$21:E$951,3,FALSE)</f>
        <v>#N/A</v>
      </c>
      <c r="F57" s="3" t="s">
        <v>64</v>
      </c>
      <c r="G57" s="17" t="str">
        <f t="shared" si="10"/>
        <v>56496.4466</v>
      </c>
      <c r="H57" s="13">
        <f t="shared" si="11"/>
        <v>7660</v>
      </c>
      <c r="I57" s="48" t="s">
        <v>301</v>
      </c>
      <c r="J57" s="49" t="s">
        <v>302</v>
      </c>
      <c r="K57" s="48">
        <v>7660</v>
      </c>
      <c r="L57" s="48" t="s">
        <v>303</v>
      </c>
      <c r="M57" s="49" t="s">
        <v>128</v>
      </c>
      <c r="N57" s="49" t="s">
        <v>56</v>
      </c>
      <c r="O57" s="50" t="s">
        <v>304</v>
      </c>
      <c r="P57" s="51" t="s">
        <v>248</v>
      </c>
    </row>
    <row r="58" spans="1:16" ht="12.75" customHeight="1" thickBot="1" x14ac:dyDescent="0.25">
      <c r="A58" s="13" t="str">
        <f t="shared" si="6"/>
        <v>IBVS 6114 </v>
      </c>
      <c r="B58" s="3" t="str">
        <f t="shared" si="7"/>
        <v>I</v>
      </c>
      <c r="C58" s="13">
        <f t="shared" si="8"/>
        <v>56510.539519999998</v>
      </c>
      <c r="D58" s="17" t="str">
        <f t="shared" si="9"/>
        <v>vis</v>
      </c>
      <c r="E58" s="47">
        <f>VLOOKUP(C58,Active!C$21:E$951,3,FALSE)</f>
        <v>10373.998849891701</v>
      </c>
      <c r="F58" s="3" t="s">
        <v>64</v>
      </c>
      <c r="G58" s="17" t="str">
        <f t="shared" si="10"/>
        <v>56510.53952</v>
      </c>
      <c r="H58" s="13">
        <f t="shared" si="11"/>
        <v>7687</v>
      </c>
      <c r="I58" s="48" t="s">
        <v>305</v>
      </c>
      <c r="J58" s="49" t="s">
        <v>306</v>
      </c>
      <c r="K58" s="48">
        <v>7687</v>
      </c>
      <c r="L58" s="48" t="s">
        <v>307</v>
      </c>
      <c r="M58" s="49" t="s">
        <v>128</v>
      </c>
      <c r="N58" s="49" t="s">
        <v>157</v>
      </c>
      <c r="O58" s="50" t="s">
        <v>169</v>
      </c>
      <c r="P58" s="51" t="s">
        <v>263</v>
      </c>
    </row>
    <row r="59" spans="1:16" ht="12.75" customHeight="1" thickBot="1" x14ac:dyDescent="0.25">
      <c r="A59" s="13" t="str">
        <f t="shared" si="6"/>
        <v>IBVS 6114 </v>
      </c>
      <c r="B59" s="3" t="str">
        <f t="shared" si="7"/>
        <v>I</v>
      </c>
      <c r="C59" s="13">
        <f t="shared" si="8"/>
        <v>56542.363299999997</v>
      </c>
      <c r="D59" s="17" t="str">
        <f t="shared" si="9"/>
        <v>vis</v>
      </c>
      <c r="E59" s="47">
        <f>VLOOKUP(C59,Active!C$21:E$951,3,FALSE)</f>
        <v>10435.000172516246</v>
      </c>
      <c r="F59" s="3" t="s">
        <v>64</v>
      </c>
      <c r="G59" s="17" t="str">
        <f t="shared" si="10"/>
        <v>56542.3633</v>
      </c>
      <c r="H59" s="13">
        <f t="shared" si="11"/>
        <v>7748</v>
      </c>
      <c r="I59" s="48" t="s">
        <v>315</v>
      </c>
      <c r="J59" s="49" t="s">
        <v>316</v>
      </c>
      <c r="K59" s="48">
        <v>7748</v>
      </c>
      <c r="L59" s="48" t="s">
        <v>317</v>
      </c>
      <c r="M59" s="49" t="s">
        <v>128</v>
      </c>
      <c r="N59" s="49" t="s">
        <v>56</v>
      </c>
      <c r="O59" s="50" t="s">
        <v>169</v>
      </c>
      <c r="P59" s="51" t="s">
        <v>263</v>
      </c>
    </row>
    <row r="60" spans="1:16" ht="12.75" customHeight="1" thickBot="1" x14ac:dyDescent="0.25">
      <c r="A60" s="13" t="str">
        <f t="shared" si="6"/>
        <v>IBVS 6114 </v>
      </c>
      <c r="B60" s="3" t="str">
        <f t="shared" si="7"/>
        <v>II</v>
      </c>
      <c r="C60" s="13">
        <f t="shared" si="8"/>
        <v>56572.358319999999</v>
      </c>
      <c r="D60" s="17" t="str">
        <f t="shared" si="9"/>
        <v>vis</v>
      </c>
      <c r="E60" s="47">
        <f>VLOOKUP(C60,Active!C$21:E$951,3,FALSE)</f>
        <v>10492.496041710599</v>
      </c>
      <c r="F60" s="3" t="s">
        <v>64</v>
      </c>
      <c r="G60" s="17" t="str">
        <f t="shared" si="10"/>
        <v>56572.35832</v>
      </c>
      <c r="H60" s="13">
        <f t="shared" si="11"/>
        <v>7805.5</v>
      </c>
      <c r="I60" s="48" t="s">
        <v>318</v>
      </c>
      <c r="J60" s="49" t="s">
        <v>319</v>
      </c>
      <c r="K60" s="48">
        <v>7805.5</v>
      </c>
      <c r="L60" s="48" t="s">
        <v>320</v>
      </c>
      <c r="M60" s="49" t="s">
        <v>128</v>
      </c>
      <c r="N60" s="49" t="s">
        <v>157</v>
      </c>
      <c r="O60" s="50" t="s">
        <v>169</v>
      </c>
      <c r="P60" s="51" t="s">
        <v>263</v>
      </c>
    </row>
    <row r="61" spans="1:16" ht="12.75" customHeight="1" thickBot="1" x14ac:dyDescent="0.25">
      <c r="A61" s="13" t="str">
        <f t="shared" si="6"/>
        <v>IBVS 6114 </v>
      </c>
      <c r="B61" s="3" t="str">
        <f t="shared" si="7"/>
        <v>II</v>
      </c>
      <c r="C61" s="13">
        <f t="shared" si="8"/>
        <v>56827.466910000003</v>
      </c>
      <c r="D61" s="17" t="str">
        <f t="shared" si="9"/>
        <v>vis</v>
      </c>
      <c r="E61" s="47">
        <f>VLOOKUP(C61,Active!C$21:E$951,3,FALSE)</f>
        <v>10981.500220437436</v>
      </c>
      <c r="F61" s="3" t="s">
        <v>64</v>
      </c>
      <c r="G61" s="17" t="str">
        <f t="shared" si="10"/>
        <v>56827.46691</v>
      </c>
      <c r="H61" s="13">
        <f t="shared" si="11"/>
        <v>8294.5</v>
      </c>
      <c r="I61" s="48" t="s">
        <v>321</v>
      </c>
      <c r="J61" s="49" t="s">
        <v>322</v>
      </c>
      <c r="K61" s="48">
        <v>8294.5</v>
      </c>
      <c r="L61" s="48" t="s">
        <v>323</v>
      </c>
      <c r="M61" s="49" t="s">
        <v>128</v>
      </c>
      <c r="N61" s="49" t="s">
        <v>56</v>
      </c>
      <c r="O61" s="50" t="s">
        <v>169</v>
      </c>
      <c r="P61" s="51" t="s">
        <v>263</v>
      </c>
    </row>
    <row r="62" spans="1:16" ht="12.75" customHeight="1" thickBot="1" x14ac:dyDescent="0.25">
      <c r="A62" s="13" t="str">
        <f t="shared" si="6"/>
        <v>IBVS 6114 </v>
      </c>
      <c r="B62" s="3" t="str">
        <f t="shared" si="7"/>
        <v>II</v>
      </c>
      <c r="C62" s="13">
        <f t="shared" si="8"/>
        <v>56863.460279999999</v>
      </c>
      <c r="D62" s="17" t="str">
        <f t="shared" si="9"/>
        <v>vis</v>
      </c>
      <c r="E62" s="47">
        <f>VLOOKUP(C62,Active!C$21:E$951,3,FALSE)</f>
        <v>11050.494009852599</v>
      </c>
      <c r="F62" s="3" t="s">
        <v>64</v>
      </c>
      <c r="G62" s="17" t="str">
        <f t="shared" si="10"/>
        <v>56863.46028</v>
      </c>
      <c r="H62" s="13">
        <f t="shared" si="11"/>
        <v>8363.5</v>
      </c>
      <c r="I62" s="48" t="s">
        <v>324</v>
      </c>
      <c r="J62" s="49" t="s">
        <v>325</v>
      </c>
      <c r="K62" s="48">
        <v>8363.5</v>
      </c>
      <c r="L62" s="48" t="s">
        <v>320</v>
      </c>
      <c r="M62" s="49" t="s">
        <v>128</v>
      </c>
      <c r="N62" s="49" t="s">
        <v>56</v>
      </c>
      <c r="O62" s="50" t="s">
        <v>169</v>
      </c>
      <c r="P62" s="51" t="s">
        <v>263</v>
      </c>
    </row>
    <row r="63" spans="1:16" ht="12.75" customHeight="1" thickBot="1" x14ac:dyDescent="0.25">
      <c r="A63" s="13" t="str">
        <f t="shared" si="6"/>
        <v>BAVM 239 </v>
      </c>
      <c r="B63" s="3" t="str">
        <f t="shared" si="7"/>
        <v>II</v>
      </c>
      <c r="C63" s="13">
        <f t="shared" si="8"/>
        <v>56934.411699999997</v>
      </c>
      <c r="D63" s="17" t="str">
        <f t="shared" si="9"/>
        <v>vis</v>
      </c>
      <c r="E63" s="47">
        <f>VLOOKUP(C63,Active!C$21:E$951,3,FALSE)</f>
        <v>11186.497038471123</v>
      </c>
      <c r="F63" s="3" t="s">
        <v>64</v>
      </c>
      <c r="G63" s="17" t="str">
        <f t="shared" si="10"/>
        <v>56934.4117</v>
      </c>
      <c r="H63" s="13">
        <f t="shared" si="11"/>
        <v>8499.5</v>
      </c>
      <c r="I63" s="48" t="s">
        <v>330</v>
      </c>
      <c r="J63" s="49" t="s">
        <v>331</v>
      </c>
      <c r="K63" s="48">
        <v>8499.5</v>
      </c>
      <c r="L63" s="48" t="s">
        <v>332</v>
      </c>
      <c r="M63" s="49" t="s">
        <v>128</v>
      </c>
      <c r="N63" s="52" t="s">
        <v>333</v>
      </c>
      <c r="O63" s="50" t="s">
        <v>334</v>
      </c>
      <c r="P63" s="51" t="s">
        <v>335</v>
      </c>
    </row>
    <row r="64" spans="1:16" ht="12.75" customHeight="1" thickBot="1" x14ac:dyDescent="0.25">
      <c r="A64" s="13" t="str">
        <f t="shared" si="6"/>
        <v> AAP 374,980ff </v>
      </c>
      <c r="B64" s="3" t="str">
        <f t="shared" si="7"/>
        <v>I</v>
      </c>
      <c r="C64" s="13">
        <f t="shared" si="8"/>
        <v>50926.892599999999</v>
      </c>
      <c r="D64" s="17" t="str">
        <f t="shared" si="9"/>
        <v>vis</v>
      </c>
      <c r="E64" s="47">
        <f>VLOOKUP(C64,Active!C$21:E$951,3,FALSE)</f>
        <v>-328.9989457340522</v>
      </c>
      <c r="F64" s="3" t="s">
        <v>64</v>
      </c>
      <c r="G64" s="17" t="str">
        <f t="shared" si="10"/>
        <v>50926.8926</v>
      </c>
      <c r="H64" s="13">
        <f t="shared" si="11"/>
        <v>-3016</v>
      </c>
      <c r="I64" s="48" t="s">
        <v>76</v>
      </c>
      <c r="J64" s="49" t="s">
        <v>77</v>
      </c>
      <c r="K64" s="48">
        <v>-3016</v>
      </c>
      <c r="L64" s="48" t="s">
        <v>78</v>
      </c>
      <c r="M64" s="49" t="s">
        <v>69</v>
      </c>
      <c r="N64" s="49" t="s">
        <v>70</v>
      </c>
      <c r="O64" s="50" t="s">
        <v>71</v>
      </c>
      <c r="P64" s="50" t="s">
        <v>72</v>
      </c>
    </row>
    <row r="65" spans="1:16" ht="12.75" customHeight="1" thickBot="1" x14ac:dyDescent="0.25">
      <c r="A65" s="13" t="str">
        <f t="shared" si="6"/>
        <v> AAP 374,980ff </v>
      </c>
      <c r="B65" s="3" t="str">
        <f t="shared" si="7"/>
        <v>II</v>
      </c>
      <c r="C65" s="13">
        <f t="shared" si="8"/>
        <v>50931.848700000002</v>
      </c>
      <c r="D65" s="17" t="str">
        <f t="shared" si="9"/>
        <v>vis</v>
      </c>
      <c r="E65" s="47" t="e">
        <f>VLOOKUP(C65,Active!C$21:E$951,3,FALSE)</f>
        <v>#N/A</v>
      </c>
      <c r="F65" s="3" t="s">
        <v>64</v>
      </c>
      <c r="G65" s="17" t="str">
        <f t="shared" si="10"/>
        <v>50931.8487</v>
      </c>
      <c r="H65" s="13">
        <f t="shared" si="11"/>
        <v>-3006.5</v>
      </c>
      <c r="I65" s="48" t="s">
        <v>79</v>
      </c>
      <c r="J65" s="49" t="s">
        <v>80</v>
      </c>
      <c r="K65" s="48">
        <v>-3006.5</v>
      </c>
      <c r="L65" s="48" t="s">
        <v>81</v>
      </c>
      <c r="M65" s="49" t="s">
        <v>69</v>
      </c>
      <c r="N65" s="49" t="s">
        <v>70</v>
      </c>
      <c r="O65" s="50" t="s">
        <v>71</v>
      </c>
      <c r="P65" s="50" t="s">
        <v>72</v>
      </c>
    </row>
    <row r="66" spans="1:16" ht="12.75" customHeight="1" thickBot="1" x14ac:dyDescent="0.25">
      <c r="A66" s="13" t="str">
        <f t="shared" si="6"/>
        <v> AAP 374,980ff </v>
      </c>
      <c r="B66" s="3" t="str">
        <f t="shared" si="7"/>
        <v>II</v>
      </c>
      <c r="C66" s="13">
        <f t="shared" si="8"/>
        <v>51092.528899999998</v>
      </c>
      <c r="D66" s="17" t="str">
        <f t="shared" si="9"/>
        <v>vis</v>
      </c>
      <c r="E66" s="47" t="e">
        <f>VLOOKUP(C66,Active!C$21:E$951,3,FALSE)</f>
        <v>#N/A</v>
      </c>
      <c r="F66" s="3" t="s">
        <v>64</v>
      </c>
      <c r="G66" s="17" t="str">
        <f t="shared" si="10"/>
        <v>51092.5289</v>
      </c>
      <c r="H66" s="13">
        <f t="shared" si="11"/>
        <v>-2698.5</v>
      </c>
      <c r="I66" s="48" t="s">
        <v>82</v>
      </c>
      <c r="J66" s="49" t="s">
        <v>83</v>
      </c>
      <c r="K66" s="48">
        <v>-2698.5</v>
      </c>
      <c r="L66" s="48" t="s">
        <v>84</v>
      </c>
      <c r="M66" s="49" t="s">
        <v>69</v>
      </c>
      <c r="N66" s="49" t="s">
        <v>70</v>
      </c>
      <c r="O66" s="50" t="s">
        <v>71</v>
      </c>
      <c r="P66" s="50" t="s">
        <v>72</v>
      </c>
    </row>
    <row r="67" spans="1:16" ht="12.75" customHeight="1" thickBot="1" x14ac:dyDescent="0.25">
      <c r="A67" s="13" t="str">
        <f t="shared" si="6"/>
        <v> AAP 374,980ff </v>
      </c>
      <c r="B67" s="3" t="str">
        <f t="shared" si="7"/>
        <v>II</v>
      </c>
      <c r="C67" s="13">
        <f t="shared" si="8"/>
        <v>51094.615400000002</v>
      </c>
      <c r="D67" s="17" t="str">
        <f t="shared" si="9"/>
        <v>vis</v>
      </c>
      <c r="E67" s="47" t="e">
        <f>VLOOKUP(C67,Active!C$21:E$951,3,FALSE)</f>
        <v>#N/A</v>
      </c>
      <c r="F67" s="3" t="s">
        <v>64</v>
      </c>
      <c r="G67" s="17" t="str">
        <f t="shared" si="10"/>
        <v>51094.6154</v>
      </c>
      <c r="H67" s="13">
        <f t="shared" si="11"/>
        <v>-2694.5</v>
      </c>
      <c r="I67" s="48" t="s">
        <v>85</v>
      </c>
      <c r="J67" s="49" t="s">
        <v>86</v>
      </c>
      <c r="K67" s="48">
        <v>-2694.5</v>
      </c>
      <c r="L67" s="48" t="s">
        <v>81</v>
      </c>
      <c r="M67" s="49" t="s">
        <v>69</v>
      </c>
      <c r="N67" s="49" t="s">
        <v>70</v>
      </c>
      <c r="O67" s="50" t="s">
        <v>71</v>
      </c>
      <c r="P67" s="50" t="s">
        <v>72</v>
      </c>
    </row>
    <row r="68" spans="1:16" ht="12.75" customHeight="1" thickBot="1" x14ac:dyDescent="0.25">
      <c r="A68" s="13" t="str">
        <f t="shared" si="6"/>
        <v> AAP 374,980ff </v>
      </c>
      <c r="B68" s="3" t="str">
        <f t="shared" si="7"/>
        <v>I</v>
      </c>
      <c r="C68" s="13">
        <f t="shared" si="8"/>
        <v>51098.528200000001</v>
      </c>
      <c r="D68" s="17" t="str">
        <f t="shared" si="9"/>
        <v>vis</v>
      </c>
      <c r="E68" s="47" t="e">
        <f>VLOOKUP(C68,Active!C$21:E$951,3,FALSE)</f>
        <v>#N/A</v>
      </c>
      <c r="F68" s="3" t="s">
        <v>64</v>
      </c>
      <c r="G68" s="17" t="str">
        <f t="shared" si="10"/>
        <v>51098.5282</v>
      </c>
      <c r="H68" s="13">
        <f t="shared" si="11"/>
        <v>-2687</v>
      </c>
      <c r="I68" s="48" t="s">
        <v>87</v>
      </c>
      <c r="J68" s="49" t="s">
        <v>88</v>
      </c>
      <c r="K68" s="48">
        <v>-2687</v>
      </c>
      <c r="L68" s="48" t="s">
        <v>89</v>
      </c>
      <c r="M68" s="49" t="s">
        <v>69</v>
      </c>
      <c r="N68" s="49" t="s">
        <v>70</v>
      </c>
      <c r="O68" s="50" t="s">
        <v>71</v>
      </c>
      <c r="P68" s="50" t="s">
        <v>72</v>
      </c>
    </row>
    <row r="69" spans="1:16" ht="12.75" customHeight="1" thickBot="1" x14ac:dyDescent="0.25">
      <c r="A69" s="13" t="str">
        <f t="shared" si="6"/>
        <v> AAP 374,980ff </v>
      </c>
      <c r="B69" s="3" t="str">
        <f t="shared" si="7"/>
        <v>I</v>
      </c>
      <c r="C69" s="13">
        <f t="shared" si="8"/>
        <v>51100.614800000003</v>
      </c>
      <c r="D69" s="17" t="str">
        <f t="shared" si="9"/>
        <v>vis</v>
      </c>
      <c r="E69" s="47" t="e">
        <f>VLOOKUP(C69,Active!C$21:E$951,3,FALSE)</f>
        <v>#N/A</v>
      </c>
      <c r="F69" s="3" t="s">
        <v>64</v>
      </c>
      <c r="G69" s="17" t="str">
        <f t="shared" si="10"/>
        <v>51100.6148</v>
      </c>
      <c r="H69" s="13">
        <f t="shared" si="11"/>
        <v>-2683</v>
      </c>
      <c r="I69" s="48" t="s">
        <v>90</v>
      </c>
      <c r="J69" s="49" t="s">
        <v>91</v>
      </c>
      <c r="K69" s="48">
        <v>-2683</v>
      </c>
      <c r="L69" s="48" t="s">
        <v>81</v>
      </c>
      <c r="M69" s="49" t="s">
        <v>69</v>
      </c>
      <c r="N69" s="49" t="s">
        <v>70</v>
      </c>
      <c r="O69" s="50" t="s">
        <v>71</v>
      </c>
      <c r="P69" s="50" t="s">
        <v>72</v>
      </c>
    </row>
    <row r="70" spans="1:16" ht="12.75" customHeight="1" thickBot="1" x14ac:dyDescent="0.25">
      <c r="A70" s="13" t="str">
        <f t="shared" si="6"/>
        <v> AAP 374,980ff </v>
      </c>
      <c r="B70" s="3" t="str">
        <f t="shared" si="7"/>
        <v>II</v>
      </c>
      <c r="C70" s="13">
        <f t="shared" si="8"/>
        <v>51104.527300000002</v>
      </c>
      <c r="D70" s="17" t="str">
        <f t="shared" si="9"/>
        <v>vis</v>
      </c>
      <c r="E70" s="47" t="e">
        <f>VLOOKUP(C70,Active!C$21:E$951,3,FALSE)</f>
        <v>#N/A</v>
      </c>
      <c r="F70" s="3" t="s">
        <v>64</v>
      </c>
      <c r="G70" s="17" t="str">
        <f t="shared" si="10"/>
        <v>51104.5273</v>
      </c>
      <c r="H70" s="13">
        <f t="shared" si="11"/>
        <v>-2675.5</v>
      </c>
      <c r="I70" s="48" t="s">
        <v>92</v>
      </c>
      <c r="J70" s="49" t="s">
        <v>93</v>
      </c>
      <c r="K70" s="48">
        <v>-2675.5</v>
      </c>
      <c r="L70" s="48" t="s">
        <v>94</v>
      </c>
      <c r="M70" s="49" t="s">
        <v>69</v>
      </c>
      <c r="N70" s="49" t="s">
        <v>70</v>
      </c>
      <c r="O70" s="50" t="s">
        <v>71</v>
      </c>
      <c r="P70" s="50" t="s">
        <v>72</v>
      </c>
    </row>
    <row r="71" spans="1:16" ht="12.75" customHeight="1" thickBot="1" x14ac:dyDescent="0.25">
      <c r="A71" s="13" t="str">
        <f t="shared" si="6"/>
        <v> AAP 374,980ff </v>
      </c>
      <c r="B71" s="3" t="str">
        <f t="shared" si="7"/>
        <v>I</v>
      </c>
      <c r="C71" s="13">
        <f t="shared" si="8"/>
        <v>51110.527300000002</v>
      </c>
      <c r="D71" s="17" t="str">
        <f t="shared" si="9"/>
        <v>vis</v>
      </c>
      <c r="E71" s="47" t="e">
        <f>VLOOKUP(C71,Active!C$21:E$951,3,FALSE)</f>
        <v>#N/A</v>
      </c>
      <c r="F71" s="3" t="s">
        <v>64</v>
      </c>
      <c r="G71" s="17" t="str">
        <f t="shared" si="10"/>
        <v>51110.5273</v>
      </c>
      <c r="H71" s="13">
        <f t="shared" si="11"/>
        <v>-2664</v>
      </c>
      <c r="I71" s="48" t="s">
        <v>95</v>
      </c>
      <c r="J71" s="49" t="s">
        <v>96</v>
      </c>
      <c r="K71" s="48">
        <v>-2664</v>
      </c>
      <c r="L71" s="48" t="s">
        <v>97</v>
      </c>
      <c r="M71" s="49" t="s">
        <v>69</v>
      </c>
      <c r="N71" s="49" t="s">
        <v>70</v>
      </c>
      <c r="O71" s="50" t="s">
        <v>71</v>
      </c>
      <c r="P71" s="50" t="s">
        <v>72</v>
      </c>
    </row>
    <row r="72" spans="1:16" ht="12.75" customHeight="1" thickBot="1" x14ac:dyDescent="0.25">
      <c r="A72" s="13" t="str">
        <f t="shared" si="6"/>
        <v> AAP 374,980ff </v>
      </c>
      <c r="B72" s="3" t="str">
        <f t="shared" si="7"/>
        <v>I</v>
      </c>
      <c r="C72" s="13">
        <f t="shared" si="8"/>
        <v>51111.57</v>
      </c>
      <c r="D72" s="17" t="str">
        <f t="shared" si="9"/>
        <v>vis</v>
      </c>
      <c r="E72" s="47" t="e">
        <f>VLOOKUP(C72,Active!C$21:E$951,3,FALSE)</f>
        <v>#N/A</v>
      </c>
      <c r="F72" s="3" t="s">
        <v>64</v>
      </c>
      <c r="G72" s="17" t="str">
        <f t="shared" si="10"/>
        <v>51111.5700</v>
      </c>
      <c r="H72" s="13">
        <f t="shared" si="11"/>
        <v>-2662</v>
      </c>
      <c r="I72" s="48" t="s">
        <v>98</v>
      </c>
      <c r="J72" s="49" t="s">
        <v>99</v>
      </c>
      <c r="K72" s="48">
        <v>-2662</v>
      </c>
      <c r="L72" s="48" t="s">
        <v>75</v>
      </c>
      <c r="M72" s="49" t="s">
        <v>69</v>
      </c>
      <c r="N72" s="49" t="s">
        <v>70</v>
      </c>
      <c r="O72" s="50" t="s">
        <v>71</v>
      </c>
      <c r="P72" s="50" t="s">
        <v>72</v>
      </c>
    </row>
    <row r="73" spans="1:16" ht="12.75" customHeight="1" thickBot="1" x14ac:dyDescent="0.25">
      <c r="A73" s="13" t="str">
        <f t="shared" si="6"/>
        <v>VSB 45 </v>
      </c>
      <c r="B73" s="3" t="str">
        <f t="shared" si="7"/>
        <v>I</v>
      </c>
      <c r="C73" s="13">
        <f t="shared" si="8"/>
        <v>53952.173000000003</v>
      </c>
      <c r="D73" s="17" t="str">
        <f t="shared" si="9"/>
        <v>vis</v>
      </c>
      <c r="E73" s="47">
        <f>VLOOKUP(C73,Active!C$21:E$951,3,FALSE)</f>
        <v>5470.0012267821994</v>
      </c>
      <c r="F73" s="3" t="s">
        <v>64</v>
      </c>
      <c r="G73" s="17" t="str">
        <f t="shared" si="10"/>
        <v>53952.1730</v>
      </c>
      <c r="H73" s="13">
        <f t="shared" si="11"/>
        <v>2783</v>
      </c>
      <c r="I73" s="48" t="s">
        <v>120</v>
      </c>
      <c r="J73" s="49" t="s">
        <v>121</v>
      </c>
      <c r="K73" s="48">
        <v>2783</v>
      </c>
      <c r="L73" s="48" t="s">
        <v>122</v>
      </c>
      <c r="M73" s="49" t="s">
        <v>69</v>
      </c>
      <c r="N73" s="49" t="s">
        <v>70</v>
      </c>
      <c r="O73" s="50" t="s">
        <v>123</v>
      </c>
      <c r="P73" s="51" t="s">
        <v>124</v>
      </c>
    </row>
    <row r="74" spans="1:16" ht="12.75" customHeight="1" thickBot="1" x14ac:dyDescent="0.25">
      <c r="A74" s="13" t="str">
        <f t="shared" si="6"/>
        <v>VSB 46 </v>
      </c>
      <c r="B74" s="3" t="str">
        <f t="shared" si="7"/>
        <v>I</v>
      </c>
      <c r="C74" s="13">
        <f t="shared" si="8"/>
        <v>54322.051800000001</v>
      </c>
      <c r="D74" s="17" t="str">
        <f t="shared" si="9"/>
        <v>vis</v>
      </c>
      <c r="E74" s="47">
        <f>VLOOKUP(C74,Active!C$21:E$951,3,FALSE)</f>
        <v>6179.0023577220272</v>
      </c>
      <c r="F74" s="3" t="s">
        <v>64</v>
      </c>
      <c r="G74" s="17" t="str">
        <f t="shared" si="10"/>
        <v>54322.0518</v>
      </c>
      <c r="H74" s="13">
        <f t="shared" si="11"/>
        <v>3492</v>
      </c>
      <c r="I74" s="48" t="s">
        <v>125</v>
      </c>
      <c r="J74" s="49" t="s">
        <v>126</v>
      </c>
      <c r="K74" s="48">
        <v>3492</v>
      </c>
      <c r="L74" s="48" t="s">
        <v>127</v>
      </c>
      <c r="M74" s="49" t="s">
        <v>128</v>
      </c>
      <c r="N74" s="49" t="s">
        <v>129</v>
      </c>
      <c r="O74" s="50" t="s">
        <v>130</v>
      </c>
      <c r="P74" s="51" t="s">
        <v>131</v>
      </c>
    </row>
    <row r="75" spans="1:16" ht="12.75" customHeight="1" thickBot="1" x14ac:dyDescent="0.25">
      <c r="A75" s="13" t="str">
        <f t="shared" ref="A75:A97" si="12">P75</f>
        <v>VSB 48 </v>
      </c>
      <c r="B75" s="3" t="str">
        <f t="shared" ref="B75:B97" si="13">IF(H75=INT(H75),"I","II")</f>
        <v>I</v>
      </c>
      <c r="C75" s="13">
        <f t="shared" ref="C75:C97" si="14">1*G75</f>
        <v>54694.016799999998</v>
      </c>
      <c r="D75" s="17" t="str">
        <f t="shared" ref="D75:D97" si="15">VLOOKUP(F75,I$1:J$5,2,FALSE)</f>
        <v>vis</v>
      </c>
      <c r="E75" s="47">
        <f>VLOOKUP(C75,Active!C$21:E$951,3,FALSE)</f>
        <v>6892.0024152274354</v>
      </c>
      <c r="F75" s="3" t="s">
        <v>64</v>
      </c>
      <c r="G75" s="17" t="str">
        <f t="shared" ref="G75:G97" si="16">MID(I75,3,LEN(I75)-3)</f>
        <v>54694.0168</v>
      </c>
      <c r="H75" s="13">
        <f t="shared" ref="H75:H97" si="17">1*K75</f>
        <v>4205</v>
      </c>
      <c r="I75" s="48" t="s">
        <v>143</v>
      </c>
      <c r="J75" s="49" t="s">
        <v>144</v>
      </c>
      <c r="K75" s="48">
        <v>4205</v>
      </c>
      <c r="L75" s="48" t="s">
        <v>145</v>
      </c>
      <c r="M75" s="49" t="s">
        <v>128</v>
      </c>
      <c r="N75" s="49" t="s">
        <v>129</v>
      </c>
      <c r="O75" s="50" t="s">
        <v>130</v>
      </c>
      <c r="P75" s="51" t="s">
        <v>146</v>
      </c>
    </row>
    <row r="76" spans="1:16" ht="12.75" customHeight="1" thickBot="1" x14ac:dyDescent="0.25">
      <c r="A76" s="13" t="str">
        <f t="shared" si="12"/>
        <v>OEJV 0137 </v>
      </c>
      <c r="B76" s="3" t="str">
        <f t="shared" si="13"/>
        <v>II</v>
      </c>
      <c r="C76" s="13">
        <f t="shared" si="14"/>
        <v>55022.420100000003</v>
      </c>
      <c r="D76" s="17" t="str">
        <f t="shared" si="15"/>
        <v>vis</v>
      </c>
      <c r="E76" s="47" t="e">
        <f>VLOOKUP(C76,Active!C$21:E$951,3,FALSE)</f>
        <v>#N/A</v>
      </c>
      <c r="F76" s="3" t="s">
        <v>64</v>
      </c>
      <c r="G76" s="17" t="str">
        <f t="shared" si="16"/>
        <v>55022.4201</v>
      </c>
      <c r="H76" s="13">
        <f t="shared" si="17"/>
        <v>4834.5</v>
      </c>
      <c r="I76" s="48" t="s">
        <v>147</v>
      </c>
      <c r="J76" s="49" t="s">
        <v>148</v>
      </c>
      <c r="K76" s="48">
        <v>4834.5</v>
      </c>
      <c r="L76" s="48" t="s">
        <v>149</v>
      </c>
      <c r="M76" s="49" t="s">
        <v>128</v>
      </c>
      <c r="N76" s="49" t="s">
        <v>64</v>
      </c>
      <c r="O76" s="50" t="s">
        <v>150</v>
      </c>
      <c r="P76" s="51" t="s">
        <v>151</v>
      </c>
    </row>
    <row r="77" spans="1:16" ht="12.75" customHeight="1" thickBot="1" x14ac:dyDescent="0.25">
      <c r="A77" s="13" t="str">
        <f t="shared" si="12"/>
        <v>OEJV 0137 </v>
      </c>
      <c r="B77" s="3" t="str">
        <f t="shared" si="13"/>
        <v>II</v>
      </c>
      <c r="C77" s="13">
        <f t="shared" si="14"/>
        <v>55022.422299999998</v>
      </c>
      <c r="D77" s="17" t="str">
        <f t="shared" si="15"/>
        <v>vis</v>
      </c>
      <c r="E77" s="47" t="e">
        <f>VLOOKUP(C77,Active!C$21:E$951,3,FALSE)</f>
        <v>#N/A</v>
      </c>
      <c r="F77" s="3" t="s">
        <v>64</v>
      </c>
      <c r="G77" s="17" t="str">
        <f t="shared" si="16"/>
        <v>55022.4223</v>
      </c>
      <c r="H77" s="13">
        <f t="shared" si="17"/>
        <v>4834.5</v>
      </c>
      <c r="I77" s="48" t="s">
        <v>152</v>
      </c>
      <c r="J77" s="49" t="s">
        <v>153</v>
      </c>
      <c r="K77" s="48">
        <v>4834.5</v>
      </c>
      <c r="L77" s="48" t="s">
        <v>154</v>
      </c>
      <c r="M77" s="49" t="s">
        <v>128</v>
      </c>
      <c r="N77" s="49" t="s">
        <v>30</v>
      </c>
      <c r="O77" s="50" t="s">
        <v>150</v>
      </c>
      <c r="P77" s="51" t="s">
        <v>151</v>
      </c>
    </row>
    <row r="78" spans="1:16" ht="12.75" customHeight="1" thickBot="1" x14ac:dyDescent="0.25">
      <c r="A78" s="13" t="str">
        <f t="shared" si="12"/>
        <v>OEJV 0137 </v>
      </c>
      <c r="B78" s="3" t="str">
        <f t="shared" si="13"/>
        <v>II</v>
      </c>
      <c r="C78" s="13">
        <f t="shared" si="14"/>
        <v>55022.422400000003</v>
      </c>
      <c r="D78" s="17" t="str">
        <f t="shared" si="15"/>
        <v>vis</v>
      </c>
      <c r="E78" s="47" t="e">
        <f>VLOOKUP(C78,Active!C$21:E$951,3,FALSE)</f>
        <v>#N/A</v>
      </c>
      <c r="F78" s="3" t="s">
        <v>64</v>
      </c>
      <c r="G78" s="17" t="str">
        <f t="shared" si="16"/>
        <v>55022.4224</v>
      </c>
      <c r="H78" s="13">
        <f t="shared" si="17"/>
        <v>4834.5</v>
      </c>
      <c r="I78" s="48" t="s">
        <v>155</v>
      </c>
      <c r="J78" s="49" t="s">
        <v>153</v>
      </c>
      <c r="K78" s="48">
        <v>4834.5</v>
      </c>
      <c r="L78" s="48" t="s">
        <v>156</v>
      </c>
      <c r="M78" s="49" t="s">
        <v>128</v>
      </c>
      <c r="N78" s="49" t="s">
        <v>157</v>
      </c>
      <c r="O78" s="50" t="s">
        <v>150</v>
      </c>
      <c r="P78" s="51" t="s">
        <v>151</v>
      </c>
    </row>
    <row r="79" spans="1:16" ht="12.75" customHeight="1" thickBot="1" x14ac:dyDescent="0.25">
      <c r="A79" s="13" t="str">
        <f t="shared" si="12"/>
        <v>OEJV 0137 </v>
      </c>
      <c r="B79" s="3" t="str">
        <f t="shared" si="13"/>
        <v>II</v>
      </c>
      <c r="C79" s="13">
        <f t="shared" si="14"/>
        <v>55023.463400000001</v>
      </c>
      <c r="D79" s="17" t="str">
        <f t="shared" si="15"/>
        <v>vis</v>
      </c>
      <c r="E79" s="47" t="e">
        <f>VLOOKUP(C79,Active!C$21:E$951,3,FALSE)</f>
        <v>#N/A</v>
      </c>
      <c r="F79" s="3" t="s">
        <v>64</v>
      </c>
      <c r="G79" s="17" t="str">
        <f t="shared" si="16"/>
        <v>55023.4634</v>
      </c>
      <c r="H79" s="13">
        <f t="shared" si="17"/>
        <v>4836.5</v>
      </c>
      <c r="I79" s="48" t="s">
        <v>158</v>
      </c>
      <c r="J79" s="49" t="s">
        <v>159</v>
      </c>
      <c r="K79" s="48">
        <v>4836.5</v>
      </c>
      <c r="L79" s="48" t="s">
        <v>160</v>
      </c>
      <c r="M79" s="49" t="s">
        <v>128</v>
      </c>
      <c r="N79" s="49" t="s">
        <v>157</v>
      </c>
      <c r="O79" s="50" t="s">
        <v>150</v>
      </c>
      <c r="P79" s="51" t="s">
        <v>151</v>
      </c>
    </row>
    <row r="80" spans="1:16" ht="12.75" customHeight="1" thickBot="1" x14ac:dyDescent="0.25">
      <c r="A80" s="13" t="str">
        <f t="shared" si="12"/>
        <v>OEJV 0137 </v>
      </c>
      <c r="B80" s="3" t="str">
        <f t="shared" si="13"/>
        <v>II</v>
      </c>
      <c r="C80" s="13">
        <f t="shared" si="14"/>
        <v>55023.464200000002</v>
      </c>
      <c r="D80" s="17" t="str">
        <f t="shared" si="15"/>
        <v>vis</v>
      </c>
      <c r="E80" s="47" t="e">
        <f>VLOOKUP(C80,Active!C$21:E$951,3,FALSE)</f>
        <v>#N/A</v>
      </c>
      <c r="F80" s="3" t="s">
        <v>64</v>
      </c>
      <c r="G80" s="17" t="str">
        <f t="shared" si="16"/>
        <v>55023.4642</v>
      </c>
      <c r="H80" s="13">
        <f t="shared" si="17"/>
        <v>4836.5</v>
      </c>
      <c r="I80" s="48" t="s">
        <v>161</v>
      </c>
      <c r="J80" s="49" t="s">
        <v>162</v>
      </c>
      <c r="K80" s="48">
        <v>4836.5</v>
      </c>
      <c r="L80" s="48" t="s">
        <v>138</v>
      </c>
      <c r="M80" s="49" t="s">
        <v>128</v>
      </c>
      <c r="N80" s="49" t="s">
        <v>64</v>
      </c>
      <c r="O80" s="50" t="s">
        <v>150</v>
      </c>
      <c r="P80" s="51" t="s">
        <v>151</v>
      </c>
    </row>
    <row r="81" spans="1:16" ht="12.75" customHeight="1" thickBot="1" x14ac:dyDescent="0.25">
      <c r="A81" s="13" t="str">
        <f t="shared" si="12"/>
        <v>OEJV 0137 </v>
      </c>
      <c r="B81" s="3" t="str">
        <f t="shared" si="13"/>
        <v>II</v>
      </c>
      <c r="C81" s="13">
        <f t="shared" si="14"/>
        <v>55023.465600000003</v>
      </c>
      <c r="D81" s="17" t="str">
        <f t="shared" si="15"/>
        <v>vis</v>
      </c>
      <c r="E81" s="47" t="e">
        <f>VLOOKUP(C81,Active!C$21:E$951,3,FALSE)</f>
        <v>#N/A</v>
      </c>
      <c r="F81" s="3" t="s">
        <v>64</v>
      </c>
      <c r="G81" s="17" t="str">
        <f t="shared" si="16"/>
        <v>55023.4656</v>
      </c>
      <c r="H81" s="13">
        <f t="shared" si="17"/>
        <v>4836.5</v>
      </c>
      <c r="I81" s="48" t="s">
        <v>163</v>
      </c>
      <c r="J81" s="49" t="s">
        <v>164</v>
      </c>
      <c r="K81" s="48">
        <v>4836.5</v>
      </c>
      <c r="L81" s="48" t="s">
        <v>165</v>
      </c>
      <c r="M81" s="49" t="s">
        <v>128</v>
      </c>
      <c r="N81" s="49" t="s">
        <v>30</v>
      </c>
      <c r="O81" s="50" t="s">
        <v>150</v>
      </c>
      <c r="P81" s="51" t="s">
        <v>151</v>
      </c>
    </row>
    <row r="82" spans="1:16" ht="12.75" customHeight="1" thickBot="1" x14ac:dyDescent="0.25">
      <c r="A82" s="13" t="str">
        <f t="shared" si="12"/>
        <v>VSB 50 </v>
      </c>
      <c r="B82" s="3" t="str">
        <f t="shared" si="13"/>
        <v>I</v>
      </c>
      <c r="C82" s="13">
        <f t="shared" si="14"/>
        <v>55065.983399999997</v>
      </c>
      <c r="D82" s="17" t="str">
        <f t="shared" si="15"/>
        <v>vis</v>
      </c>
      <c r="E82" s="47">
        <f>VLOOKUP(C82,Active!C$21:E$951,3,FALSE)</f>
        <v>7605.0055396883217</v>
      </c>
      <c r="F82" s="3" t="s">
        <v>64</v>
      </c>
      <c r="G82" s="17" t="str">
        <f t="shared" si="16"/>
        <v>55065.9834</v>
      </c>
      <c r="H82" s="13">
        <f t="shared" si="17"/>
        <v>4918</v>
      </c>
      <c r="I82" s="48" t="s">
        <v>181</v>
      </c>
      <c r="J82" s="49" t="s">
        <v>182</v>
      </c>
      <c r="K82" s="48">
        <v>4918</v>
      </c>
      <c r="L82" s="48" t="s">
        <v>156</v>
      </c>
      <c r="M82" s="49" t="s">
        <v>128</v>
      </c>
      <c r="N82" s="49" t="s">
        <v>129</v>
      </c>
      <c r="O82" s="50" t="s">
        <v>130</v>
      </c>
      <c r="P82" s="51" t="s">
        <v>183</v>
      </c>
    </row>
    <row r="83" spans="1:16" ht="12.75" customHeight="1" thickBot="1" x14ac:dyDescent="0.25">
      <c r="A83" s="13" t="str">
        <f t="shared" si="12"/>
        <v>OEJV 0137 </v>
      </c>
      <c r="B83" s="3" t="str">
        <f t="shared" si="13"/>
        <v>I</v>
      </c>
      <c r="C83" s="13">
        <f t="shared" si="14"/>
        <v>55145.278400000003</v>
      </c>
      <c r="D83" s="17" t="str">
        <f t="shared" si="15"/>
        <v>vis</v>
      </c>
      <c r="E83" s="47" t="e">
        <f>VLOOKUP(C83,Active!C$21:E$951,3,FALSE)</f>
        <v>#N/A</v>
      </c>
      <c r="F83" s="3" t="s">
        <v>64</v>
      </c>
      <c r="G83" s="17" t="str">
        <f t="shared" si="16"/>
        <v>55145.2784</v>
      </c>
      <c r="H83" s="13">
        <f t="shared" si="17"/>
        <v>5070</v>
      </c>
      <c r="I83" s="48" t="s">
        <v>193</v>
      </c>
      <c r="J83" s="49" t="s">
        <v>194</v>
      </c>
      <c r="K83" s="48">
        <v>5070</v>
      </c>
      <c r="L83" s="48" t="s">
        <v>138</v>
      </c>
      <c r="M83" s="49" t="s">
        <v>128</v>
      </c>
      <c r="N83" s="49" t="s">
        <v>30</v>
      </c>
      <c r="O83" s="50" t="s">
        <v>150</v>
      </c>
      <c r="P83" s="51" t="s">
        <v>151</v>
      </c>
    </row>
    <row r="84" spans="1:16" ht="12.75" customHeight="1" thickBot="1" x14ac:dyDescent="0.25">
      <c r="A84" s="13" t="str">
        <f t="shared" si="12"/>
        <v>OEJV 0137 </v>
      </c>
      <c r="B84" s="3" t="str">
        <f t="shared" si="13"/>
        <v>I</v>
      </c>
      <c r="C84" s="13">
        <f t="shared" si="14"/>
        <v>55145.278400000003</v>
      </c>
      <c r="D84" s="17" t="str">
        <f t="shared" si="15"/>
        <v>vis</v>
      </c>
      <c r="E84" s="47" t="e">
        <f>VLOOKUP(C84,Active!C$21:E$951,3,FALSE)</f>
        <v>#N/A</v>
      </c>
      <c r="F84" s="3" t="s">
        <v>64</v>
      </c>
      <c r="G84" s="17" t="str">
        <f t="shared" si="16"/>
        <v>55145.2784</v>
      </c>
      <c r="H84" s="13">
        <f t="shared" si="17"/>
        <v>5070</v>
      </c>
      <c r="I84" s="48" t="s">
        <v>193</v>
      </c>
      <c r="J84" s="49" t="s">
        <v>194</v>
      </c>
      <c r="K84" s="48">
        <v>5070</v>
      </c>
      <c r="L84" s="48" t="s">
        <v>138</v>
      </c>
      <c r="M84" s="49" t="s">
        <v>128</v>
      </c>
      <c r="N84" s="49" t="s">
        <v>157</v>
      </c>
      <c r="O84" s="50" t="s">
        <v>150</v>
      </c>
      <c r="P84" s="51" t="s">
        <v>151</v>
      </c>
    </row>
    <row r="85" spans="1:16" ht="12.75" customHeight="1" thickBot="1" x14ac:dyDescent="0.25">
      <c r="A85" s="13" t="str">
        <f t="shared" si="12"/>
        <v>BAVM 241 (=IBVS 6157) </v>
      </c>
      <c r="B85" s="3" t="str">
        <f t="shared" si="13"/>
        <v>II</v>
      </c>
      <c r="C85" s="13">
        <f t="shared" si="14"/>
        <v>55174.311000000002</v>
      </c>
      <c r="D85" s="17" t="str">
        <f t="shared" si="15"/>
        <v>vis</v>
      </c>
      <c r="E85" s="47">
        <f>VLOOKUP(C85,Active!C$21:E$951,3,FALSE)</f>
        <v>7812.6529931568648</v>
      </c>
      <c r="F85" s="3" t="s">
        <v>64</v>
      </c>
      <c r="G85" s="17" t="str">
        <f t="shared" si="16"/>
        <v>55174.311</v>
      </c>
      <c r="H85" s="13">
        <f t="shared" si="17"/>
        <v>5125.5</v>
      </c>
      <c r="I85" s="48" t="s">
        <v>198</v>
      </c>
      <c r="J85" s="49" t="s">
        <v>199</v>
      </c>
      <c r="K85" s="48">
        <v>5125.5</v>
      </c>
      <c r="L85" s="48" t="s">
        <v>200</v>
      </c>
      <c r="M85" s="49" t="s">
        <v>128</v>
      </c>
      <c r="N85" s="49" t="s">
        <v>64</v>
      </c>
      <c r="O85" s="50" t="s">
        <v>201</v>
      </c>
      <c r="P85" s="51" t="s">
        <v>202</v>
      </c>
    </row>
    <row r="86" spans="1:16" ht="12.75" customHeight="1" thickBot="1" x14ac:dyDescent="0.25">
      <c r="A86" s="13" t="str">
        <f t="shared" si="12"/>
        <v>OEJV 0137 </v>
      </c>
      <c r="B86" s="3" t="str">
        <f t="shared" si="13"/>
        <v>I</v>
      </c>
      <c r="C86" s="13">
        <f t="shared" si="14"/>
        <v>55389.428800000002</v>
      </c>
      <c r="D86" s="17" t="str">
        <f t="shared" si="15"/>
        <v>vis</v>
      </c>
      <c r="E86" s="47" t="e">
        <f>VLOOKUP(C86,Active!C$21:E$951,3,FALSE)</f>
        <v>#N/A</v>
      </c>
      <c r="F86" s="3" t="s">
        <v>64</v>
      </c>
      <c r="G86" s="17" t="str">
        <f t="shared" si="16"/>
        <v>55389.4288</v>
      </c>
      <c r="H86" s="13">
        <f t="shared" si="17"/>
        <v>5538</v>
      </c>
      <c r="I86" s="48" t="s">
        <v>212</v>
      </c>
      <c r="J86" s="49" t="s">
        <v>213</v>
      </c>
      <c r="K86" s="48">
        <v>5538</v>
      </c>
      <c r="L86" s="48" t="s">
        <v>214</v>
      </c>
      <c r="M86" s="49" t="s">
        <v>128</v>
      </c>
      <c r="N86" s="49" t="s">
        <v>157</v>
      </c>
      <c r="O86" s="50" t="s">
        <v>150</v>
      </c>
      <c r="P86" s="51" t="s">
        <v>151</v>
      </c>
    </row>
    <row r="87" spans="1:16" ht="12.75" customHeight="1" thickBot="1" x14ac:dyDescent="0.25">
      <c r="A87" s="13" t="str">
        <f t="shared" si="12"/>
        <v>OEJV 0137 </v>
      </c>
      <c r="B87" s="3" t="str">
        <f t="shared" si="13"/>
        <v>I</v>
      </c>
      <c r="C87" s="13">
        <f t="shared" si="14"/>
        <v>55389.429100000001</v>
      </c>
      <c r="D87" s="17" t="str">
        <f t="shared" si="15"/>
        <v>vis</v>
      </c>
      <c r="E87" s="47" t="e">
        <f>VLOOKUP(C87,Active!C$21:E$951,3,FALSE)</f>
        <v>#N/A</v>
      </c>
      <c r="F87" s="3" t="s">
        <v>64</v>
      </c>
      <c r="G87" s="17" t="str">
        <f t="shared" si="16"/>
        <v>55389.4291</v>
      </c>
      <c r="H87" s="13">
        <f t="shared" si="17"/>
        <v>5538</v>
      </c>
      <c r="I87" s="48" t="s">
        <v>218</v>
      </c>
      <c r="J87" s="49" t="s">
        <v>213</v>
      </c>
      <c r="K87" s="48">
        <v>5538</v>
      </c>
      <c r="L87" s="48" t="s">
        <v>219</v>
      </c>
      <c r="M87" s="49" t="s">
        <v>128</v>
      </c>
      <c r="N87" s="49" t="s">
        <v>30</v>
      </c>
      <c r="O87" s="50" t="s">
        <v>150</v>
      </c>
      <c r="P87" s="51" t="s">
        <v>151</v>
      </c>
    </row>
    <row r="88" spans="1:16" ht="12.75" customHeight="1" thickBot="1" x14ac:dyDescent="0.25">
      <c r="A88" s="13" t="str">
        <f t="shared" si="12"/>
        <v>VSB 53 </v>
      </c>
      <c r="B88" s="3" t="str">
        <f t="shared" si="13"/>
        <v>II</v>
      </c>
      <c r="C88" s="13">
        <f t="shared" si="14"/>
        <v>55784.0893</v>
      </c>
      <c r="D88" s="17" t="str">
        <f t="shared" si="15"/>
        <v>vis</v>
      </c>
      <c r="E88" s="47">
        <f>VLOOKUP(C88,Active!C$21:E$951,3,FALSE)</f>
        <v>8981.5048017021654</v>
      </c>
      <c r="F88" s="3" t="s">
        <v>64</v>
      </c>
      <c r="G88" s="17" t="str">
        <f t="shared" si="16"/>
        <v>55784.0893</v>
      </c>
      <c r="H88" s="13">
        <f t="shared" si="17"/>
        <v>6294.5</v>
      </c>
      <c r="I88" s="48" t="s">
        <v>235</v>
      </c>
      <c r="J88" s="49" t="s">
        <v>236</v>
      </c>
      <c r="K88" s="48">
        <v>6294.5</v>
      </c>
      <c r="L88" s="48" t="s">
        <v>237</v>
      </c>
      <c r="M88" s="49" t="s">
        <v>128</v>
      </c>
      <c r="N88" s="49" t="s">
        <v>129</v>
      </c>
      <c r="O88" s="50" t="s">
        <v>130</v>
      </c>
      <c r="P88" s="51" t="s">
        <v>238</v>
      </c>
    </row>
    <row r="89" spans="1:16" ht="12.75" customHeight="1" thickBot="1" x14ac:dyDescent="0.25">
      <c r="A89" s="13" t="str">
        <f t="shared" si="12"/>
        <v>VSB 53 </v>
      </c>
      <c r="B89" s="3" t="str">
        <f t="shared" si="13"/>
        <v>I</v>
      </c>
      <c r="C89" s="13">
        <f t="shared" si="14"/>
        <v>55787.998599999999</v>
      </c>
      <c r="D89" s="17" t="str">
        <f t="shared" si="15"/>
        <v>vis</v>
      </c>
      <c r="E89" s="47">
        <f>VLOOKUP(C89,Active!C$21:E$951,3,FALSE)</f>
        <v>8988.998332342966</v>
      </c>
      <c r="F89" s="3" t="s">
        <v>64</v>
      </c>
      <c r="G89" s="17" t="str">
        <f t="shared" si="16"/>
        <v>55787.9986</v>
      </c>
      <c r="H89" s="13">
        <f t="shared" si="17"/>
        <v>6302</v>
      </c>
      <c r="I89" s="48" t="s">
        <v>239</v>
      </c>
      <c r="J89" s="49" t="s">
        <v>240</v>
      </c>
      <c r="K89" s="48">
        <v>6302</v>
      </c>
      <c r="L89" s="48" t="s">
        <v>241</v>
      </c>
      <c r="M89" s="49" t="s">
        <v>128</v>
      </c>
      <c r="N89" s="49" t="s">
        <v>129</v>
      </c>
      <c r="O89" s="50" t="s">
        <v>130</v>
      </c>
      <c r="P89" s="51" t="s">
        <v>238</v>
      </c>
    </row>
    <row r="90" spans="1:16" ht="12.75" customHeight="1" thickBot="1" x14ac:dyDescent="0.25">
      <c r="A90" s="13" t="str">
        <f t="shared" si="12"/>
        <v>VSB 55 </v>
      </c>
      <c r="B90" s="3" t="str">
        <f t="shared" si="13"/>
        <v>II</v>
      </c>
      <c r="C90" s="13">
        <f t="shared" si="14"/>
        <v>56144.052199999998</v>
      </c>
      <c r="D90" s="17" t="str">
        <f t="shared" si="15"/>
        <v>vis</v>
      </c>
      <c r="E90" s="47">
        <f>VLOOKUP(C90,Active!C$21:E$951,3,FALSE)</f>
        <v>9671.4986677912202</v>
      </c>
      <c r="F90" s="3" t="s">
        <v>64</v>
      </c>
      <c r="G90" s="17" t="str">
        <f t="shared" si="16"/>
        <v>56144.0522</v>
      </c>
      <c r="H90" s="13">
        <f t="shared" si="17"/>
        <v>6984.5</v>
      </c>
      <c r="I90" s="48" t="s">
        <v>267</v>
      </c>
      <c r="J90" s="49" t="s">
        <v>268</v>
      </c>
      <c r="K90" s="48">
        <v>6984.5</v>
      </c>
      <c r="L90" s="48" t="s">
        <v>269</v>
      </c>
      <c r="M90" s="49" t="s">
        <v>128</v>
      </c>
      <c r="N90" s="49" t="s">
        <v>270</v>
      </c>
      <c r="O90" s="50" t="s">
        <v>130</v>
      </c>
      <c r="P90" s="51" t="s">
        <v>271</v>
      </c>
    </row>
    <row r="91" spans="1:16" ht="12.75" customHeight="1" thickBot="1" x14ac:dyDescent="0.25">
      <c r="A91" s="13" t="str">
        <f t="shared" si="12"/>
        <v>VSB 55 </v>
      </c>
      <c r="B91" s="3" t="str">
        <f t="shared" si="13"/>
        <v>II</v>
      </c>
      <c r="C91" s="13">
        <f t="shared" si="14"/>
        <v>56144.053</v>
      </c>
      <c r="D91" s="17" t="str">
        <f t="shared" si="15"/>
        <v>vis</v>
      </c>
      <c r="E91" s="47">
        <f>VLOOKUP(C91,Active!C$21:E$951,3,FALSE)</f>
        <v>9671.5002012689583</v>
      </c>
      <c r="F91" s="3" t="s">
        <v>64</v>
      </c>
      <c r="G91" s="17" t="str">
        <f t="shared" si="16"/>
        <v>56144.0530</v>
      </c>
      <c r="H91" s="13">
        <f t="shared" si="17"/>
        <v>6984.5</v>
      </c>
      <c r="I91" s="48" t="s">
        <v>272</v>
      </c>
      <c r="J91" s="49" t="s">
        <v>273</v>
      </c>
      <c r="K91" s="48">
        <v>6984.5</v>
      </c>
      <c r="L91" s="48" t="s">
        <v>274</v>
      </c>
      <c r="M91" s="49" t="s">
        <v>128</v>
      </c>
      <c r="N91" s="49" t="s">
        <v>129</v>
      </c>
      <c r="O91" s="50" t="s">
        <v>130</v>
      </c>
      <c r="P91" s="51" t="s">
        <v>271</v>
      </c>
    </row>
    <row r="92" spans="1:16" ht="12.75" customHeight="1" thickBot="1" x14ac:dyDescent="0.25">
      <c r="A92" s="13" t="str">
        <f t="shared" si="12"/>
        <v>BAVM 241 (=IBVS 6157) </v>
      </c>
      <c r="B92" s="3" t="str">
        <f t="shared" si="13"/>
        <v>II</v>
      </c>
      <c r="C92" s="13">
        <f t="shared" si="14"/>
        <v>56175.3554</v>
      </c>
      <c r="D92" s="17" t="str">
        <f t="shared" si="15"/>
        <v>CCD</v>
      </c>
      <c r="E92" s="47">
        <f>VLOOKUP(C92,Active!C$21:E$951,3,FALSE)</f>
        <v>9731.5021181161301</v>
      </c>
      <c r="F92" s="3" t="str">
        <f>LEFT(M92,1)</f>
        <v>C</v>
      </c>
      <c r="G92" s="17" t="str">
        <f t="shared" si="16"/>
        <v>56175.3554</v>
      </c>
      <c r="H92" s="13">
        <f t="shared" si="17"/>
        <v>7044.5</v>
      </c>
      <c r="I92" s="48" t="s">
        <v>278</v>
      </c>
      <c r="J92" s="49" t="s">
        <v>279</v>
      </c>
      <c r="K92" s="48">
        <v>7044.5</v>
      </c>
      <c r="L92" s="48" t="s">
        <v>237</v>
      </c>
      <c r="M92" s="49" t="s">
        <v>128</v>
      </c>
      <c r="N92" s="49" t="s">
        <v>64</v>
      </c>
      <c r="O92" s="50" t="s">
        <v>201</v>
      </c>
      <c r="P92" s="51" t="s">
        <v>202</v>
      </c>
    </row>
    <row r="93" spans="1:16" ht="12.75" customHeight="1" thickBot="1" x14ac:dyDescent="0.25">
      <c r="A93" s="13" t="str">
        <f t="shared" si="12"/>
        <v>VSB 56 </v>
      </c>
      <c r="B93" s="3" t="str">
        <f t="shared" si="13"/>
        <v>I</v>
      </c>
      <c r="C93" s="13">
        <f t="shared" si="14"/>
        <v>56512.103900000002</v>
      </c>
      <c r="D93" s="17" t="str">
        <f t="shared" si="15"/>
        <v>vis</v>
      </c>
      <c r="E93" s="47">
        <f>VLOOKUP(C93,Active!C$21:E$951,3,FALSE)</f>
        <v>10376.99752726716</v>
      </c>
      <c r="F93" s="3" t="s">
        <v>64</v>
      </c>
      <c r="G93" s="17" t="str">
        <f t="shared" si="16"/>
        <v>56512.1039</v>
      </c>
      <c r="H93" s="13">
        <f t="shared" si="17"/>
        <v>7690</v>
      </c>
      <c r="I93" s="48" t="s">
        <v>308</v>
      </c>
      <c r="J93" s="49" t="s">
        <v>309</v>
      </c>
      <c r="K93" s="48">
        <v>7690</v>
      </c>
      <c r="L93" s="48" t="s">
        <v>310</v>
      </c>
      <c r="M93" s="49" t="s">
        <v>128</v>
      </c>
      <c r="N93" s="49" t="s">
        <v>139</v>
      </c>
      <c r="O93" s="50" t="s">
        <v>130</v>
      </c>
      <c r="P93" s="51" t="s">
        <v>311</v>
      </c>
    </row>
    <row r="94" spans="1:16" ht="12.75" customHeight="1" thickBot="1" x14ac:dyDescent="0.25">
      <c r="A94" s="13" t="str">
        <f t="shared" si="12"/>
        <v>VSB 56 </v>
      </c>
      <c r="B94" s="3" t="str">
        <f t="shared" si="13"/>
        <v>I</v>
      </c>
      <c r="C94" s="13">
        <f t="shared" si="14"/>
        <v>56512.104200000002</v>
      </c>
      <c r="D94" s="17" t="str">
        <f t="shared" si="15"/>
        <v>vis</v>
      </c>
      <c r="E94" s="47">
        <f>VLOOKUP(C94,Active!C$21:E$951,3,FALSE)</f>
        <v>10376.998102321311</v>
      </c>
      <c r="F94" s="3" t="s">
        <v>64</v>
      </c>
      <c r="G94" s="17" t="str">
        <f t="shared" si="16"/>
        <v>56512.1042</v>
      </c>
      <c r="H94" s="13">
        <f t="shared" si="17"/>
        <v>7690</v>
      </c>
      <c r="I94" s="48" t="s">
        <v>312</v>
      </c>
      <c r="J94" s="49" t="s">
        <v>313</v>
      </c>
      <c r="K94" s="48">
        <v>7690</v>
      </c>
      <c r="L94" s="48" t="s">
        <v>314</v>
      </c>
      <c r="M94" s="49" t="s">
        <v>128</v>
      </c>
      <c r="N94" s="49" t="s">
        <v>64</v>
      </c>
      <c r="O94" s="50" t="s">
        <v>130</v>
      </c>
      <c r="P94" s="51" t="s">
        <v>311</v>
      </c>
    </row>
    <row r="95" spans="1:16" ht="12.75" customHeight="1" thickBot="1" x14ac:dyDescent="0.25">
      <c r="A95" s="13" t="str">
        <f t="shared" si="12"/>
        <v>VSB 56 </v>
      </c>
      <c r="B95" s="3" t="str">
        <f t="shared" si="13"/>
        <v>I</v>
      </c>
      <c r="C95" s="13">
        <f t="shared" si="14"/>
        <v>56512.104200000002</v>
      </c>
      <c r="D95" s="17" t="str">
        <f t="shared" si="15"/>
        <v>vis</v>
      </c>
      <c r="E95" s="47">
        <f>VLOOKUP(C95,Active!C$21:E$951,3,FALSE)</f>
        <v>10376.998102321311</v>
      </c>
      <c r="F95" s="3" t="s">
        <v>64</v>
      </c>
      <c r="G95" s="17" t="str">
        <f t="shared" si="16"/>
        <v>56512.1042</v>
      </c>
      <c r="H95" s="13">
        <f t="shared" si="17"/>
        <v>7690</v>
      </c>
      <c r="I95" s="48" t="s">
        <v>312</v>
      </c>
      <c r="J95" s="49" t="s">
        <v>313</v>
      </c>
      <c r="K95" s="48">
        <v>7690</v>
      </c>
      <c r="L95" s="48" t="s">
        <v>314</v>
      </c>
      <c r="M95" s="49" t="s">
        <v>128</v>
      </c>
      <c r="N95" s="49" t="s">
        <v>270</v>
      </c>
      <c r="O95" s="50" t="s">
        <v>130</v>
      </c>
      <c r="P95" s="51" t="s">
        <v>311</v>
      </c>
    </row>
    <row r="96" spans="1:16" ht="12.75" customHeight="1" thickBot="1" x14ac:dyDescent="0.25">
      <c r="A96" s="13" t="str">
        <f t="shared" si="12"/>
        <v>VSB 59 </v>
      </c>
      <c r="B96" s="3" t="str">
        <f t="shared" si="13"/>
        <v>II</v>
      </c>
      <c r="C96" s="13">
        <f t="shared" si="14"/>
        <v>56867.114300000001</v>
      </c>
      <c r="D96" s="17" t="str">
        <f t="shared" si="15"/>
        <v>vis</v>
      </c>
      <c r="E96" s="47">
        <f>VLOOKUP(C96,Active!C$21:E$951,3,FALSE)</f>
        <v>11057.498207747905</v>
      </c>
      <c r="F96" s="3" t="s">
        <v>64</v>
      </c>
      <c r="G96" s="17" t="str">
        <f t="shared" si="16"/>
        <v>56867.1143</v>
      </c>
      <c r="H96" s="13">
        <f t="shared" si="17"/>
        <v>8370.5</v>
      </c>
      <c r="I96" s="48" t="s">
        <v>326</v>
      </c>
      <c r="J96" s="49" t="s">
        <v>327</v>
      </c>
      <c r="K96" s="48">
        <v>8370.5</v>
      </c>
      <c r="L96" s="48" t="s">
        <v>328</v>
      </c>
      <c r="M96" s="49" t="s">
        <v>128</v>
      </c>
      <c r="N96" s="49" t="s">
        <v>270</v>
      </c>
      <c r="O96" s="50" t="s">
        <v>130</v>
      </c>
      <c r="P96" s="51" t="s">
        <v>329</v>
      </c>
    </row>
    <row r="97" spans="1:16" ht="12.75" customHeight="1" thickBot="1" x14ac:dyDescent="0.25">
      <c r="A97" s="13" t="str">
        <f t="shared" si="12"/>
        <v>BAVM 241 (=IBVS 6157) </v>
      </c>
      <c r="B97" s="3" t="str">
        <f t="shared" si="13"/>
        <v>II</v>
      </c>
      <c r="C97" s="13">
        <f t="shared" si="14"/>
        <v>57214.558599999997</v>
      </c>
      <c r="D97" s="17" t="str">
        <f t="shared" si="15"/>
        <v>vis</v>
      </c>
      <c r="E97" s="47">
        <f>VLOOKUP(C97,Active!C$21:E$951,3,FALSE)</f>
        <v>11723.495830857406</v>
      </c>
      <c r="F97" s="3" t="s">
        <v>64</v>
      </c>
      <c r="G97" s="17" t="str">
        <f t="shared" si="16"/>
        <v>57214.5586</v>
      </c>
      <c r="H97" s="13">
        <f t="shared" si="17"/>
        <v>9036.5</v>
      </c>
      <c r="I97" s="48" t="s">
        <v>336</v>
      </c>
      <c r="J97" s="49" t="s">
        <v>337</v>
      </c>
      <c r="K97" s="48">
        <v>9036.5</v>
      </c>
      <c r="L97" s="48" t="s">
        <v>328</v>
      </c>
      <c r="M97" s="49" t="s">
        <v>128</v>
      </c>
      <c r="N97" s="52" t="s">
        <v>333</v>
      </c>
      <c r="O97" s="50" t="s">
        <v>334</v>
      </c>
      <c r="P97" s="51" t="s">
        <v>202</v>
      </c>
    </row>
    <row r="98" spans="1:16" x14ac:dyDescent="0.2">
      <c r="B98" s="3"/>
      <c r="F98" s="3"/>
    </row>
    <row r="99" spans="1:16" x14ac:dyDescent="0.2">
      <c r="B99" s="3"/>
      <c r="F99" s="3"/>
    </row>
    <row r="100" spans="1:16" x14ac:dyDescent="0.2">
      <c r="B100" s="3"/>
      <c r="F100" s="3"/>
    </row>
    <row r="101" spans="1:16" x14ac:dyDescent="0.2">
      <c r="B101" s="3"/>
      <c r="F101" s="3"/>
    </row>
    <row r="102" spans="1:16" x14ac:dyDescent="0.2">
      <c r="B102" s="3"/>
      <c r="F102" s="3"/>
    </row>
    <row r="103" spans="1:16" x14ac:dyDescent="0.2">
      <c r="B103" s="3"/>
      <c r="F103" s="3"/>
    </row>
    <row r="104" spans="1:16" x14ac:dyDescent="0.2">
      <c r="B104" s="3"/>
      <c r="F104" s="3"/>
    </row>
    <row r="105" spans="1:16" x14ac:dyDescent="0.2">
      <c r="B105" s="3"/>
      <c r="F105" s="3"/>
    </row>
    <row r="106" spans="1:16" x14ac:dyDescent="0.2">
      <c r="B106" s="3"/>
      <c r="F106" s="3"/>
    </row>
    <row r="107" spans="1:16" x14ac:dyDescent="0.2">
      <c r="B107" s="3"/>
      <c r="F107" s="3"/>
    </row>
    <row r="108" spans="1:16" x14ac:dyDescent="0.2">
      <c r="B108" s="3"/>
      <c r="F108" s="3"/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</sheetData>
  <phoneticPr fontId="8" type="noConversion"/>
  <hyperlinks>
    <hyperlink ref="P13" r:id="rId1" display="http://www.konkoly.hu/cgi-bin/IBVS?5372"/>
    <hyperlink ref="P14" r:id="rId2" display="http://www.konkoly.hu/cgi-bin/IBVS?5372"/>
    <hyperlink ref="P15" r:id="rId3" display="http://www.konkoly.hu/cgi-bin/IBVS?5372"/>
    <hyperlink ref="P16" r:id="rId4" display="http://www.konkoly.hu/cgi-bin/IBVS?5372"/>
    <hyperlink ref="P17" r:id="rId5" display="http://www.konkoly.hu/cgi-bin/IBVS?5372"/>
    <hyperlink ref="P18" r:id="rId6" display="http://www.konkoly.hu/cgi-bin/IBVS?5372"/>
    <hyperlink ref="P73" r:id="rId7" display="http://vsolj.cetus-net.org/no45.pdf"/>
    <hyperlink ref="P74" r:id="rId8" display="http://vsolj.cetus-net.org/no46.pdf"/>
    <hyperlink ref="P75" r:id="rId9" display="http://vsolj.cetus-net.org/no48.pdf"/>
    <hyperlink ref="P76" r:id="rId10" display="http://var.astro.cz/oejv/issues/oejv0137.pdf"/>
    <hyperlink ref="P77" r:id="rId11" display="http://var.astro.cz/oejv/issues/oejv0137.pdf"/>
    <hyperlink ref="P78" r:id="rId12" display="http://var.astro.cz/oejv/issues/oejv0137.pdf"/>
    <hyperlink ref="P79" r:id="rId13" display="http://var.astro.cz/oejv/issues/oejv0137.pdf"/>
    <hyperlink ref="P80" r:id="rId14" display="http://var.astro.cz/oejv/issues/oejv0137.pdf"/>
    <hyperlink ref="P81" r:id="rId15" display="http://var.astro.cz/oejv/issues/oejv0137.pdf"/>
    <hyperlink ref="P23" r:id="rId16" display="http://www.konkoly.hu/cgi-bin/IBVS?6007"/>
    <hyperlink ref="P24" r:id="rId17" display="http://www.konkoly.hu/cgi-bin/IBVS?6007"/>
    <hyperlink ref="P25" r:id="rId18" display="http://www.konkoly.hu/cgi-bin/IBVS?6007"/>
    <hyperlink ref="P26" r:id="rId19" display="http://www.konkoly.hu/cgi-bin/IBVS?6007"/>
    <hyperlink ref="P82" r:id="rId20" display="http://vsolj.cetus-net.org/vsoljno50.pdf"/>
    <hyperlink ref="P27" r:id="rId21" display="http://www.konkoly.hu/cgi-bin/IBVS?6007"/>
    <hyperlink ref="P28" r:id="rId22" display="http://www.konkoly.hu/cgi-bin/IBVS?6007"/>
    <hyperlink ref="P29" r:id="rId23" display="http://www.konkoly.hu/cgi-bin/IBVS?6007"/>
    <hyperlink ref="P83" r:id="rId24" display="http://var.astro.cz/oejv/issues/oejv0137.pdf"/>
    <hyperlink ref="P84" r:id="rId25" display="http://var.astro.cz/oejv/issues/oejv0137.pdf"/>
    <hyperlink ref="P30" r:id="rId26" display="http://www.konkoly.hu/cgi-bin/IBVS?6007"/>
    <hyperlink ref="P85" r:id="rId27" display="http://www.bav-astro.de/sfs/BAVM_link.php?BAVMnr=241"/>
    <hyperlink ref="P31" r:id="rId28" display="http://www.konkoly.hu/cgi-bin/IBVS?6007"/>
    <hyperlink ref="P32" r:id="rId29" display="http://www.konkoly.hu/cgi-bin/IBVS?6007"/>
    <hyperlink ref="P33" r:id="rId30" display="http://www.konkoly.hu/cgi-bin/IBVS?6007"/>
    <hyperlink ref="P86" r:id="rId31" display="http://var.astro.cz/oejv/issues/oejv0137.pdf"/>
    <hyperlink ref="P34" r:id="rId32" display="http://var.astro.cz/oejv/issues/oejv0137.pdf"/>
    <hyperlink ref="P35" r:id="rId33" display="http://var.astro.cz/oejv/issues/oejv0137.pdf"/>
    <hyperlink ref="P87" r:id="rId34" display="http://var.astro.cz/oejv/issues/oejv0137.pdf"/>
    <hyperlink ref="P36" r:id="rId35" display="http://www.konkoly.hu/cgi-bin/IBVS?6007"/>
    <hyperlink ref="P37" r:id="rId36" display="http://www.konkoly.hu/cgi-bin/IBVS?6007"/>
    <hyperlink ref="P38" r:id="rId37" display="http://www.konkoly.hu/cgi-bin/IBVS?6007"/>
    <hyperlink ref="P39" r:id="rId38" display="http://www.konkoly.hu/cgi-bin/IBVS?6007"/>
    <hyperlink ref="P40" r:id="rId39" display="http://www.konkoly.hu/cgi-bin/IBVS?6007"/>
    <hyperlink ref="P88" r:id="rId40" display="http://vsolj.cetus-net.org/vsoljno53.pdf"/>
    <hyperlink ref="P89" r:id="rId41" display="http://vsolj.cetus-net.org/vsoljno53.pdf"/>
    <hyperlink ref="P41" r:id="rId42" display="http://www.konkoly.hu/cgi-bin/IBVS?6007"/>
    <hyperlink ref="P42" r:id="rId43" display="http://var.astro.cz/oejv/issues/oejv0160.pdf"/>
    <hyperlink ref="P43" r:id="rId44" display="http://var.astro.cz/oejv/issues/oejv0160.pdf"/>
    <hyperlink ref="P44" r:id="rId45" display="http://var.astro.cz/oejv/issues/oejv0160.pdf"/>
    <hyperlink ref="P45" r:id="rId46" display="http://var.astro.cz/oejv/issues/oejv0160.pdf"/>
    <hyperlink ref="P46" r:id="rId47" display="http://var.astro.cz/oejv/issues/oejv0160.pdf"/>
    <hyperlink ref="P47" r:id="rId48" display="http://www.konkoly.hu/cgi-bin/IBVS?6114"/>
    <hyperlink ref="P48" r:id="rId49" display="http://www.konkoly.hu/cgi-bin/IBVS?6114"/>
    <hyperlink ref="P90" r:id="rId50" display="http://vsolj.cetus-net.org/vsoljno55.pdf"/>
    <hyperlink ref="P91" r:id="rId51" display="http://vsolj.cetus-net.org/vsoljno55.pdf"/>
    <hyperlink ref="P49" r:id="rId52" display="http://www.konkoly.hu/cgi-bin/IBVS?6114"/>
    <hyperlink ref="P92" r:id="rId53" display="http://www.bav-astro.de/sfs/BAVM_link.php?BAVMnr=241"/>
    <hyperlink ref="P50" r:id="rId54" display="http://www.konkoly.hu/cgi-bin/IBVS?6114"/>
    <hyperlink ref="P51" r:id="rId55" display="http://www.konkoly.hu/cgi-bin/IBVS?6114"/>
    <hyperlink ref="P52" r:id="rId56" display="http://www.konkoly.hu/cgi-bin/IBVS?6114"/>
    <hyperlink ref="P53" r:id="rId57" display="http://www.konkoly.hu/cgi-bin/IBVS?6114"/>
    <hyperlink ref="P54" r:id="rId58" display="http://www.konkoly.hu/cgi-bin/IBVS?6114"/>
    <hyperlink ref="P55" r:id="rId59" display="http://www.konkoly.hu/cgi-bin/IBVS?6114"/>
    <hyperlink ref="P56" r:id="rId60" display="http://www.konkoly.hu/cgi-bin/IBVS?6114"/>
    <hyperlink ref="P57" r:id="rId61" display="http://var.astro.cz/oejv/issues/oejv0160.pdf"/>
    <hyperlink ref="P58" r:id="rId62" display="http://www.konkoly.hu/cgi-bin/IBVS?6114"/>
    <hyperlink ref="P93" r:id="rId63" display="http://vsolj.cetus-net.org/vsoljno56.pdf"/>
    <hyperlink ref="P94" r:id="rId64" display="http://vsolj.cetus-net.org/vsoljno56.pdf"/>
    <hyperlink ref="P95" r:id="rId65" display="http://vsolj.cetus-net.org/vsoljno56.pdf"/>
    <hyperlink ref="P59" r:id="rId66" display="http://www.konkoly.hu/cgi-bin/IBVS?6114"/>
    <hyperlink ref="P60" r:id="rId67" display="http://www.konkoly.hu/cgi-bin/IBVS?6114"/>
    <hyperlink ref="P61" r:id="rId68" display="http://www.konkoly.hu/cgi-bin/IBVS?6114"/>
    <hyperlink ref="P62" r:id="rId69" display="http://www.konkoly.hu/cgi-bin/IBVS?6114"/>
    <hyperlink ref="P96" r:id="rId70" display="http://vsolj.cetus-net.org/vsoljno59.pdf"/>
    <hyperlink ref="P63" r:id="rId71" display="http://www.bav-astro.de/sfs/BAVM_link.php?BAVMnr=239"/>
    <hyperlink ref="P97" r:id="rId7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2023-01-13T06:32:13Z</dcterms:modified>
</cp:coreProperties>
</file>