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69E469B-71DE-410D-BB46-046370290B7F}" xr6:coauthVersionLast="47" xr6:coauthVersionMax="47" xr10:uidLastSave="{00000000-0000-0000-0000-000000000000}"/>
  <bookViews>
    <workbookView xWindow="14265" yWindow="765" windowWidth="12975" windowHeight="14640"/>
  </bookViews>
  <sheets>
    <sheet name="Active" sheetId="1" r:id="rId1"/>
    <sheet name="Q_fit" sheetId="3" r:id="rId2"/>
    <sheet name="BAV" sheetId="4" r:id="rId3"/>
    <sheet name="Sheet1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3" i="1" l="1"/>
  <c r="Q359" i="1"/>
  <c r="Q360" i="1"/>
  <c r="Q361" i="1"/>
  <c r="Q362" i="1"/>
  <c r="Q363" i="1"/>
  <c r="Q352" i="1"/>
  <c r="Q354" i="1"/>
  <c r="Q356" i="1"/>
  <c r="Q355" i="1"/>
  <c r="Q357" i="1"/>
  <c r="Q358" i="1"/>
  <c r="Q345" i="1"/>
  <c r="Q348" i="1"/>
  <c r="Q349" i="1"/>
  <c r="Q350" i="1"/>
  <c r="D11" i="1"/>
  <c r="D12" i="1"/>
  <c r="Q351" i="1"/>
  <c r="Q346" i="1"/>
  <c r="Q347" i="1"/>
  <c r="Q332" i="1"/>
  <c r="Q325" i="1"/>
  <c r="Q333" i="1"/>
  <c r="Q335" i="1"/>
  <c r="Q338" i="1"/>
  <c r="Q339" i="1"/>
  <c r="Q340" i="1"/>
  <c r="Q336" i="1"/>
  <c r="Q341" i="1"/>
  <c r="Q342" i="1"/>
  <c r="Q343" i="1"/>
  <c r="Q344" i="1"/>
  <c r="Q334" i="1"/>
  <c r="Q337" i="1"/>
  <c r="C7" i="1"/>
  <c r="C8" i="1"/>
  <c r="D13" i="1"/>
  <c r="Q331" i="1"/>
  <c r="Q324" i="1"/>
  <c r="Q320" i="1"/>
  <c r="Q318" i="1"/>
  <c r="Q316" i="1"/>
  <c r="Q310" i="1"/>
  <c r="Q309" i="1"/>
  <c r="Q308" i="1"/>
  <c r="Q302" i="1"/>
  <c r="Q299" i="1"/>
  <c r="Q292" i="1"/>
  <c r="Q291" i="1"/>
  <c r="Q290" i="1"/>
  <c r="Q289" i="1"/>
  <c r="Q288" i="1"/>
  <c r="Q286" i="1"/>
  <c r="Q285" i="1"/>
  <c r="Q284" i="1"/>
  <c r="Q283" i="1"/>
  <c r="Q282" i="1"/>
  <c r="Q281" i="1"/>
  <c r="Q280" i="1"/>
  <c r="Q279" i="1"/>
  <c r="Q278" i="1"/>
  <c r="Q144" i="1"/>
  <c r="Q141" i="1"/>
  <c r="Q133" i="1"/>
  <c r="Q120" i="1"/>
  <c r="Q116" i="1"/>
  <c r="Q115" i="1"/>
  <c r="Q113" i="1"/>
  <c r="Q112" i="1"/>
  <c r="Q111" i="1"/>
  <c r="Q108" i="1"/>
  <c r="Q101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E42" i="1"/>
  <c r="F42" i="1" s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03" i="4"/>
  <c r="C303" i="4" s="1"/>
  <c r="G190" i="4"/>
  <c r="C190" i="4" s="1"/>
  <c r="G189" i="4"/>
  <c r="C189" i="4"/>
  <c r="G188" i="4"/>
  <c r="C188" i="4" s="1"/>
  <c r="G187" i="4"/>
  <c r="C187" i="4" s="1"/>
  <c r="G186" i="4"/>
  <c r="C186" i="4" s="1"/>
  <c r="G302" i="4"/>
  <c r="C302" i="4"/>
  <c r="G185" i="4"/>
  <c r="C185" i="4" s="1"/>
  <c r="G184" i="4"/>
  <c r="C184" i="4" s="1"/>
  <c r="G183" i="4"/>
  <c r="C183" i="4" s="1"/>
  <c r="G301" i="4"/>
  <c r="C301" i="4"/>
  <c r="G182" i="4"/>
  <c r="C182" i="4" s="1"/>
  <c r="G300" i="4"/>
  <c r="C300" i="4" s="1"/>
  <c r="G299" i="4"/>
  <c r="C299" i="4" s="1"/>
  <c r="E299" i="4" s="1"/>
  <c r="G298" i="4"/>
  <c r="C298" i="4" s="1"/>
  <c r="G181" i="4"/>
  <c r="C181" i="4"/>
  <c r="E181" i="4" s="1"/>
  <c r="E315" i="1"/>
  <c r="G180" i="4"/>
  <c r="C180" i="4"/>
  <c r="G179" i="4"/>
  <c r="C179" i="4" s="1"/>
  <c r="E313" i="1"/>
  <c r="G178" i="4"/>
  <c r="C178" i="4" s="1"/>
  <c r="G177" i="4"/>
  <c r="C177" i="4" s="1"/>
  <c r="G297" i="4"/>
  <c r="C297" i="4"/>
  <c r="G296" i="4"/>
  <c r="C296" i="4" s="1"/>
  <c r="G295" i="4"/>
  <c r="C295" i="4" s="1"/>
  <c r="G176" i="4"/>
  <c r="C176" i="4" s="1"/>
  <c r="G175" i="4"/>
  <c r="C175" i="4"/>
  <c r="E306" i="1"/>
  <c r="F306" i="1" s="1"/>
  <c r="G174" i="4"/>
  <c r="C174" i="4" s="1"/>
  <c r="G173" i="4"/>
  <c r="C173" i="4" s="1"/>
  <c r="E304" i="1"/>
  <c r="F304" i="1" s="1"/>
  <c r="G304" i="1" s="1"/>
  <c r="J304" i="1" s="1"/>
  <c r="G172" i="4"/>
  <c r="C172" i="4" s="1"/>
  <c r="G294" i="4"/>
  <c r="C294" i="4" s="1"/>
  <c r="G171" i="4"/>
  <c r="C171" i="4" s="1"/>
  <c r="E301" i="1"/>
  <c r="G170" i="4"/>
  <c r="C170" i="4" s="1"/>
  <c r="G293" i="4"/>
  <c r="C293" i="4"/>
  <c r="G169" i="4"/>
  <c r="C169" i="4"/>
  <c r="E298" i="1"/>
  <c r="E169" i="4" s="1"/>
  <c r="G168" i="4"/>
  <c r="C168" i="4" s="1"/>
  <c r="G167" i="4"/>
  <c r="C167" i="4"/>
  <c r="E167" i="4" s="1"/>
  <c r="E296" i="1"/>
  <c r="G166" i="4"/>
  <c r="C166" i="4"/>
  <c r="G165" i="4"/>
  <c r="C165" i="4" s="1"/>
  <c r="G164" i="4"/>
  <c r="C164" i="4"/>
  <c r="G292" i="4"/>
  <c r="C292" i="4"/>
  <c r="G291" i="4"/>
  <c r="C291" i="4"/>
  <c r="G290" i="4"/>
  <c r="C290" i="4" s="1"/>
  <c r="G289" i="4"/>
  <c r="C289" i="4"/>
  <c r="G288" i="4"/>
  <c r="C288" i="4"/>
  <c r="G163" i="4"/>
  <c r="C163" i="4"/>
  <c r="E287" i="1"/>
  <c r="F287" i="1" s="1"/>
  <c r="G287" i="1" s="1"/>
  <c r="J287" i="1" s="1"/>
  <c r="G287" i="4"/>
  <c r="C287" i="4" s="1"/>
  <c r="G286" i="4"/>
  <c r="C286" i="4" s="1"/>
  <c r="G285" i="4"/>
  <c r="C285" i="4"/>
  <c r="G284" i="4"/>
  <c r="C284" i="4" s="1"/>
  <c r="G283" i="4"/>
  <c r="C283" i="4" s="1"/>
  <c r="G282" i="4"/>
  <c r="C282" i="4" s="1"/>
  <c r="G281" i="4"/>
  <c r="C281" i="4"/>
  <c r="G280" i="4"/>
  <c r="C280" i="4" s="1"/>
  <c r="G279" i="4"/>
  <c r="C279" i="4" s="1"/>
  <c r="G162" i="4"/>
  <c r="C162" i="4" s="1"/>
  <c r="G161" i="4"/>
  <c r="C161" i="4"/>
  <c r="E276" i="1"/>
  <c r="F276" i="1" s="1"/>
  <c r="G276" i="1" s="1"/>
  <c r="I276" i="1" s="1"/>
  <c r="G160" i="4"/>
  <c r="C160" i="4" s="1"/>
  <c r="G159" i="4"/>
  <c r="C159" i="4" s="1"/>
  <c r="G158" i="4"/>
  <c r="C158" i="4"/>
  <c r="E273" i="1"/>
  <c r="F273" i="1" s="1"/>
  <c r="G157" i="4"/>
  <c r="C157" i="4" s="1"/>
  <c r="G156" i="4"/>
  <c r="C156" i="4" s="1"/>
  <c r="E271" i="1"/>
  <c r="F271" i="1" s="1"/>
  <c r="G155" i="4"/>
  <c r="C155" i="4" s="1"/>
  <c r="G154" i="4"/>
  <c r="C154" i="4" s="1"/>
  <c r="E269" i="1"/>
  <c r="F269" i="1" s="1"/>
  <c r="G153" i="4"/>
  <c r="C153" i="4"/>
  <c r="G152" i="4"/>
  <c r="C152" i="4" s="1"/>
  <c r="G151" i="4"/>
  <c r="C151" i="4" s="1"/>
  <c r="G150" i="4"/>
  <c r="C150" i="4" s="1"/>
  <c r="G149" i="4"/>
  <c r="C149" i="4"/>
  <c r="G148" i="4"/>
  <c r="C148" i="4" s="1"/>
  <c r="G147" i="4"/>
  <c r="C147" i="4" s="1"/>
  <c r="G146" i="4"/>
  <c r="C146" i="4" s="1"/>
  <c r="G145" i="4"/>
  <c r="C145" i="4"/>
  <c r="G144" i="4"/>
  <c r="C144" i="4" s="1"/>
  <c r="G143" i="4"/>
  <c r="C143" i="4" s="1"/>
  <c r="G142" i="4"/>
  <c r="C142" i="4" s="1"/>
  <c r="G141" i="4"/>
  <c r="C141" i="4"/>
  <c r="E256" i="1"/>
  <c r="F256" i="1" s="1"/>
  <c r="G256" i="1" s="1"/>
  <c r="I256" i="1" s="1"/>
  <c r="G140" i="4"/>
  <c r="C140" i="4"/>
  <c r="G139" i="4"/>
  <c r="C139" i="4"/>
  <c r="G138" i="4"/>
  <c r="C138" i="4" s="1"/>
  <c r="G137" i="4"/>
  <c r="C137" i="4"/>
  <c r="E251" i="1"/>
  <c r="F251" i="1" s="1"/>
  <c r="G136" i="4"/>
  <c r="C136" i="4" s="1"/>
  <c r="E250" i="1"/>
  <c r="G135" i="4"/>
  <c r="C135" i="4" s="1"/>
  <c r="G134" i="4"/>
  <c r="C134" i="4"/>
  <c r="E248" i="1"/>
  <c r="G133" i="4"/>
  <c r="C133" i="4" s="1"/>
  <c r="G132" i="4"/>
  <c r="C132" i="4"/>
  <c r="E246" i="1"/>
  <c r="G131" i="4"/>
  <c r="C131" i="4" s="1"/>
  <c r="G130" i="4"/>
  <c r="C130" i="4" s="1"/>
  <c r="G129" i="4"/>
  <c r="C129" i="4"/>
  <c r="G128" i="4"/>
  <c r="C128" i="4" s="1"/>
  <c r="G127" i="4"/>
  <c r="C127" i="4" s="1"/>
  <c r="G126" i="4"/>
  <c r="C126" i="4" s="1"/>
  <c r="G125" i="4"/>
  <c r="C125" i="4"/>
  <c r="E238" i="1"/>
  <c r="F238" i="1" s="1"/>
  <c r="G124" i="4"/>
  <c r="C124" i="4" s="1"/>
  <c r="G123" i="4"/>
  <c r="C123" i="4" s="1"/>
  <c r="G122" i="4"/>
  <c r="C122" i="4"/>
  <c r="G121" i="4"/>
  <c r="C121" i="4" s="1"/>
  <c r="E234" i="1"/>
  <c r="G120" i="4"/>
  <c r="C120" i="4"/>
  <c r="G119" i="4"/>
  <c r="C119" i="4"/>
  <c r="E232" i="1"/>
  <c r="E119" i="4" s="1"/>
  <c r="G118" i="4"/>
  <c r="C118" i="4"/>
  <c r="E231" i="1"/>
  <c r="G117" i="4"/>
  <c r="C117" i="4" s="1"/>
  <c r="G116" i="4"/>
  <c r="C116" i="4"/>
  <c r="E229" i="1"/>
  <c r="F229" i="1" s="1"/>
  <c r="G229" i="1" s="1"/>
  <c r="I229" i="1" s="1"/>
  <c r="G115" i="4"/>
  <c r="C115" i="4" s="1"/>
  <c r="G114" i="4"/>
  <c r="C114" i="4" s="1"/>
  <c r="E227" i="1"/>
  <c r="G113" i="4"/>
  <c r="C113" i="4" s="1"/>
  <c r="G112" i="4"/>
  <c r="C112" i="4" s="1"/>
  <c r="G111" i="4"/>
  <c r="C111" i="4" s="1"/>
  <c r="G110" i="4"/>
  <c r="C110" i="4"/>
  <c r="E223" i="1"/>
  <c r="G109" i="4"/>
  <c r="C109" i="4" s="1"/>
  <c r="G108" i="4"/>
  <c r="C108" i="4" s="1"/>
  <c r="G107" i="4"/>
  <c r="C107" i="4"/>
  <c r="E220" i="1"/>
  <c r="F220" i="1" s="1"/>
  <c r="G106" i="4"/>
  <c r="C106" i="4"/>
  <c r="G105" i="4"/>
  <c r="C105" i="4"/>
  <c r="G104" i="4"/>
  <c r="C104" i="4"/>
  <c r="G103" i="4"/>
  <c r="C103" i="4" s="1"/>
  <c r="E216" i="1"/>
  <c r="G102" i="4"/>
  <c r="C102" i="4"/>
  <c r="E215" i="1"/>
  <c r="G101" i="4"/>
  <c r="C101" i="4"/>
  <c r="G100" i="4"/>
  <c r="C100" i="4" s="1"/>
  <c r="E213" i="1"/>
  <c r="G99" i="4"/>
  <c r="C99" i="4" s="1"/>
  <c r="E212" i="1"/>
  <c r="F212" i="1" s="1"/>
  <c r="G98" i="4"/>
  <c r="C98" i="4" s="1"/>
  <c r="E211" i="1"/>
  <c r="G97" i="4"/>
  <c r="C97" i="4"/>
  <c r="G96" i="4"/>
  <c r="C96" i="4"/>
  <c r="G95" i="4"/>
  <c r="C95" i="4" s="1"/>
  <c r="G94" i="4"/>
  <c r="C94" i="4"/>
  <c r="E207" i="1"/>
  <c r="G93" i="4"/>
  <c r="C93" i="4" s="1"/>
  <c r="G92" i="4"/>
  <c r="C92" i="4"/>
  <c r="E205" i="1"/>
  <c r="G91" i="4"/>
  <c r="C91" i="4" s="1"/>
  <c r="G90" i="4"/>
  <c r="C90" i="4" s="1"/>
  <c r="E203" i="1"/>
  <c r="F203" i="1" s="1"/>
  <c r="G203" i="1" s="1"/>
  <c r="I203" i="1" s="1"/>
  <c r="G89" i="4"/>
  <c r="C89" i="4" s="1"/>
  <c r="E202" i="1"/>
  <c r="E89" i="4" s="1"/>
  <c r="G88" i="4"/>
  <c r="C88" i="4"/>
  <c r="G87" i="4"/>
  <c r="C87" i="4"/>
  <c r="E200" i="1"/>
  <c r="E87" i="4" s="1"/>
  <c r="G86" i="4"/>
  <c r="C86" i="4" s="1"/>
  <c r="G85" i="4"/>
  <c r="C85" i="4" s="1"/>
  <c r="E198" i="1"/>
  <c r="E85" i="4" s="1"/>
  <c r="G84" i="4"/>
  <c r="C84" i="4"/>
  <c r="E197" i="1"/>
  <c r="G83" i="4"/>
  <c r="C83" i="4" s="1"/>
  <c r="G82" i="4"/>
  <c r="C82" i="4" s="1"/>
  <c r="E195" i="1"/>
  <c r="F195" i="1" s="1"/>
  <c r="G195" i="1" s="1"/>
  <c r="I195" i="1" s="1"/>
  <c r="G81" i="4"/>
  <c r="C81" i="4"/>
  <c r="E194" i="1"/>
  <c r="G80" i="4"/>
  <c r="C80" i="4"/>
  <c r="E193" i="1"/>
  <c r="F193" i="1" s="1"/>
  <c r="G193" i="1" s="1"/>
  <c r="I193" i="1" s="1"/>
  <c r="G79" i="4"/>
  <c r="C79" i="4"/>
  <c r="E192" i="1"/>
  <c r="G78" i="4"/>
  <c r="C78" i="4" s="1"/>
  <c r="E191" i="1"/>
  <c r="G77" i="4"/>
  <c r="C77" i="4" s="1"/>
  <c r="E190" i="1"/>
  <c r="G76" i="4"/>
  <c r="C76" i="4" s="1"/>
  <c r="E189" i="1"/>
  <c r="F189" i="1" s="1"/>
  <c r="G75" i="4"/>
  <c r="C75" i="4" s="1"/>
  <c r="E188" i="1"/>
  <c r="G74" i="4"/>
  <c r="C74" i="4"/>
  <c r="E187" i="1"/>
  <c r="G73" i="4"/>
  <c r="C73" i="4" s="1"/>
  <c r="G72" i="4"/>
  <c r="C72" i="4" s="1"/>
  <c r="E185" i="1"/>
  <c r="E72" i="4" s="1"/>
  <c r="G71" i="4"/>
  <c r="C71" i="4"/>
  <c r="G70" i="4"/>
  <c r="C70" i="4" s="1"/>
  <c r="E183" i="1"/>
  <c r="G69" i="4"/>
  <c r="C69" i="4" s="1"/>
  <c r="E182" i="1"/>
  <c r="G68" i="4"/>
  <c r="C68" i="4"/>
  <c r="E181" i="1"/>
  <c r="F181" i="1" s="1"/>
  <c r="G181" i="1" s="1"/>
  <c r="I181" i="1" s="1"/>
  <c r="G67" i="4"/>
  <c r="C67" i="4"/>
  <c r="E180" i="1"/>
  <c r="G66" i="4"/>
  <c r="C66" i="4"/>
  <c r="E179" i="1"/>
  <c r="G65" i="4"/>
  <c r="C65" i="4"/>
  <c r="E178" i="1"/>
  <c r="G64" i="4"/>
  <c r="C64" i="4" s="1"/>
  <c r="E177" i="1"/>
  <c r="G63" i="4"/>
  <c r="C63" i="4" s="1"/>
  <c r="E176" i="1"/>
  <c r="F176" i="1" s="1"/>
  <c r="G62" i="4"/>
  <c r="C62" i="4" s="1"/>
  <c r="E175" i="1"/>
  <c r="G61" i="4"/>
  <c r="C61" i="4"/>
  <c r="E174" i="1"/>
  <c r="F174" i="1" s="1"/>
  <c r="G60" i="4"/>
  <c r="C60" i="4" s="1"/>
  <c r="E173" i="1"/>
  <c r="G59" i="4"/>
  <c r="C59" i="4" s="1"/>
  <c r="E172" i="1"/>
  <c r="G58" i="4"/>
  <c r="C58" i="4" s="1"/>
  <c r="E171" i="1"/>
  <c r="F171" i="1" s="1"/>
  <c r="G171" i="1" s="1"/>
  <c r="I171" i="1" s="1"/>
  <c r="G57" i="4"/>
  <c r="C57" i="4"/>
  <c r="G56" i="4"/>
  <c r="C56" i="4"/>
  <c r="G55" i="4"/>
  <c r="C55" i="4" s="1"/>
  <c r="E168" i="1"/>
  <c r="F168" i="1" s="1"/>
  <c r="G168" i="1" s="1"/>
  <c r="I168" i="1" s="1"/>
  <c r="G54" i="4"/>
  <c r="C54" i="4"/>
  <c r="G53" i="4"/>
  <c r="C53" i="4"/>
  <c r="E166" i="1"/>
  <c r="F166" i="1" s="1"/>
  <c r="G52" i="4"/>
  <c r="C52" i="4" s="1"/>
  <c r="E165" i="1"/>
  <c r="F165" i="1" s="1"/>
  <c r="G165" i="1" s="1"/>
  <c r="G51" i="4"/>
  <c r="C51" i="4" s="1"/>
  <c r="E164" i="1"/>
  <c r="G50" i="4"/>
  <c r="C50" i="4" s="1"/>
  <c r="E50" i="4" s="1"/>
  <c r="E163" i="1"/>
  <c r="G49" i="4"/>
  <c r="C49" i="4" s="1"/>
  <c r="E162" i="1"/>
  <c r="F162" i="1" s="1"/>
  <c r="G48" i="4"/>
  <c r="C48" i="4" s="1"/>
  <c r="E161" i="1"/>
  <c r="G47" i="4"/>
  <c r="C47" i="4" s="1"/>
  <c r="E160" i="1"/>
  <c r="G46" i="4"/>
  <c r="C46" i="4"/>
  <c r="E159" i="1"/>
  <c r="F159" i="1" s="1"/>
  <c r="G45" i="4"/>
  <c r="C45" i="4" s="1"/>
  <c r="E158" i="1"/>
  <c r="F158" i="1" s="1"/>
  <c r="G44" i="4"/>
  <c r="C44" i="4"/>
  <c r="E157" i="1"/>
  <c r="G43" i="4"/>
  <c r="C43" i="4" s="1"/>
  <c r="E43" i="4" s="1"/>
  <c r="E156" i="1"/>
  <c r="F156" i="1" s="1"/>
  <c r="G42" i="4"/>
  <c r="C42" i="4"/>
  <c r="E155" i="1"/>
  <c r="F155" i="1" s="1"/>
  <c r="G41" i="4"/>
  <c r="C41" i="4" s="1"/>
  <c r="G40" i="4"/>
  <c r="C40" i="4" s="1"/>
  <c r="G39" i="4"/>
  <c r="C39" i="4"/>
  <c r="G38" i="4"/>
  <c r="C38" i="4" s="1"/>
  <c r="E151" i="1"/>
  <c r="G37" i="4"/>
  <c r="C37" i="4" s="1"/>
  <c r="E150" i="1"/>
  <c r="F150" i="1" s="1"/>
  <c r="G36" i="4"/>
  <c r="C36" i="4" s="1"/>
  <c r="G35" i="4"/>
  <c r="C35" i="4"/>
  <c r="E147" i="1"/>
  <c r="F147" i="1" s="1"/>
  <c r="G34" i="4"/>
  <c r="C34" i="4"/>
  <c r="E146" i="1"/>
  <c r="F146" i="1" s="1"/>
  <c r="G33" i="4"/>
  <c r="C33" i="4"/>
  <c r="G278" i="4"/>
  <c r="C278" i="4"/>
  <c r="G32" i="4"/>
  <c r="C32" i="4"/>
  <c r="E143" i="1"/>
  <c r="E32" i="4" s="1"/>
  <c r="G31" i="4"/>
  <c r="C31" i="4" s="1"/>
  <c r="G277" i="4"/>
  <c r="C277" i="4" s="1"/>
  <c r="G30" i="4"/>
  <c r="C30" i="4" s="1"/>
  <c r="E140" i="1"/>
  <c r="F140" i="1" s="1"/>
  <c r="G29" i="4"/>
  <c r="C29" i="4" s="1"/>
  <c r="E137" i="1"/>
  <c r="F137" i="1" s="1"/>
  <c r="G28" i="4"/>
  <c r="C28" i="4"/>
  <c r="E28" i="4" s="1"/>
  <c r="E136" i="1"/>
  <c r="G27" i="4"/>
  <c r="C27" i="4" s="1"/>
  <c r="E135" i="1"/>
  <c r="G26" i="4"/>
  <c r="C26" i="4" s="1"/>
  <c r="E134" i="1"/>
  <c r="G276" i="4"/>
  <c r="C276" i="4"/>
  <c r="G25" i="4"/>
  <c r="C25" i="4" s="1"/>
  <c r="E25" i="4" s="1"/>
  <c r="E131" i="1"/>
  <c r="G24" i="4"/>
  <c r="C24" i="4" s="1"/>
  <c r="E130" i="1"/>
  <c r="F130" i="1" s="1"/>
  <c r="G23" i="4"/>
  <c r="C23" i="4" s="1"/>
  <c r="E129" i="1"/>
  <c r="G22" i="4"/>
  <c r="C22" i="4"/>
  <c r="E128" i="1"/>
  <c r="F128" i="1" s="1"/>
  <c r="G21" i="4"/>
  <c r="C21" i="4"/>
  <c r="E127" i="1"/>
  <c r="F127" i="1" s="1"/>
  <c r="G20" i="4"/>
  <c r="C20" i="4" s="1"/>
  <c r="E125" i="1"/>
  <c r="F125" i="1" s="1"/>
  <c r="G19" i="4"/>
  <c r="C19" i="4"/>
  <c r="E124" i="1"/>
  <c r="F124" i="1" s="1"/>
  <c r="G18" i="4"/>
  <c r="C18" i="4" s="1"/>
  <c r="E123" i="1"/>
  <c r="F123" i="1" s="1"/>
  <c r="G123" i="1" s="1"/>
  <c r="I123" i="1" s="1"/>
  <c r="G17" i="4"/>
  <c r="C17" i="4"/>
  <c r="E121" i="1"/>
  <c r="F121" i="1" s="1"/>
  <c r="G275" i="4"/>
  <c r="C275" i="4" s="1"/>
  <c r="G16" i="4"/>
  <c r="C16" i="4" s="1"/>
  <c r="E119" i="1"/>
  <c r="F119" i="1" s="1"/>
  <c r="G15" i="4"/>
  <c r="C15" i="4" s="1"/>
  <c r="E118" i="1"/>
  <c r="F118" i="1" s="1"/>
  <c r="G274" i="4"/>
  <c r="C274" i="4"/>
  <c r="G273" i="4"/>
  <c r="C273" i="4" s="1"/>
  <c r="G14" i="4"/>
  <c r="C14" i="4"/>
  <c r="E114" i="1"/>
  <c r="F114" i="1" s="1"/>
  <c r="G272" i="4"/>
  <c r="C272" i="4"/>
  <c r="G271" i="4"/>
  <c r="C271" i="4" s="1"/>
  <c r="G270" i="4"/>
  <c r="C270" i="4" s="1"/>
  <c r="G269" i="4"/>
  <c r="C269" i="4" s="1"/>
  <c r="G13" i="4"/>
  <c r="C13" i="4"/>
  <c r="E107" i="1"/>
  <c r="F107" i="1" s="1"/>
  <c r="G12" i="4"/>
  <c r="C12" i="4"/>
  <c r="E12" i="4" s="1"/>
  <c r="E104" i="1"/>
  <c r="F104" i="1" s="1"/>
  <c r="G268" i="4"/>
  <c r="C268" i="4"/>
  <c r="G11" i="4"/>
  <c r="C11" i="4"/>
  <c r="E100" i="1"/>
  <c r="G267" i="4"/>
  <c r="C267" i="4" s="1"/>
  <c r="G266" i="4"/>
  <c r="C266" i="4"/>
  <c r="G265" i="4"/>
  <c r="C265" i="4"/>
  <c r="G264" i="4"/>
  <c r="C264" i="4"/>
  <c r="G263" i="4"/>
  <c r="C263" i="4" s="1"/>
  <c r="G262" i="4"/>
  <c r="C262" i="4"/>
  <c r="G261" i="4"/>
  <c r="C261" i="4"/>
  <c r="G260" i="4"/>
  <c r="C260" i="4"/>
  <c r="G259" i="4"/>
  <c r="C259" i="4" s="1"/>
  <c r="G258" i="4"/>
  <c r="C258" i="4"/>
  <c r="G257" i="4"/>
  <c r="C257" i="4"/>
  <c r="G256" i="4"/>
  <c r="C256" i="4"/>
  <c r="G255" i="4"/>
  <c r="C255" i="4" s="1"/>
  <c r="G254" i="4"/>
  <c r="C254" i="4"/>
  <c r="G253" i="4"/>
  <c r="C253" i="4"/>
  <c r="G252" i="4"/>
  <c r="C252" i="4"/>
  <c r="G251" i="4"/>
  <c r="C251" i="4" s="1"/>
  <c r="G250" i="4"/>
  <c r="C250" i="4"/>
  <c r="G249" i="4"/>
  <c r="C249" i="4"/>
  <c r="G248" i="4"/>
  <c r="C248" i="4"/>
  <c r="G247" i="4"/>
  <c r="C247" i="4" s="1"/>
  <c r="G246" i="4"/>
  <c r="C246" i="4"/>
  <c r="G245" i="4"/>
  <c r="C245" i="4"/>
  <c r="G244" i="4"/>
  <c r="C244" i="4"/>
  <c r="G243" i="4"/>
  <c r="C243" i="4" s="1"/>
  <c r="G242" i="4"/>
  <c r="C242" i="4"/>
  <c r="G241" i="4"/>
  <c r="C241" i="4"/>
  <c r="G240" i="4"/>
  <c r="C240" i="4"/>
  <c r="G239" i="4"/>
  <c r="C239" i="4" s="1"/>
  <c r="G238" i="4"/>
  <c r="C238" i="4"/>
  <c r="G237" i="4"/>
  <c r="C237" i="4"/>
  <c r="G236" i="4"/>
  <c r="C236" i="4"/>
  <c r="G235" i="4"/>
  <c r="C235" i="4" s="1"/>
  <c r="G234" i="4"/>
  <c r="C234" i="4"/>
  <c r="G233" i="4"/>
  <c r="C233" i="4"/>
  <c r="G232" i="4"/>
  <c r="C232" i="4"/>
  <c r="G231" i="4"/>
  <c r="C231" i="4" s="1"/>
  <c r="G230" i="4"/>
  <c r="C230" i="4"/>
  <c r="G229" i="4"/>
  <c r="C229" i="4"/>
  <c r="G228" i="4"/>
  <c r="C228" i="4"/>
  <c r="G227" i="4"/>
  <c r="C227" i="4" s="1"/>
  <c r="G226" i="4"/>
  <c r="C226" i="4" s="1"/>
  <c r="G225" i="4"/>
  <c r="C225" i="4" s="1"/>
  <c r="G224" i="4"/>
  <c r="C224" i="4"/>
  <c r="G223" i="4"/>
  <c r="C223" i="4"/>
  <c r="G222" i="4"/>
  <c r="C222" i="4" s="1"/>
  <c r="G221" i="4"/>
  <c r="C221" i="4"/>
  <c r="G220" i="4"/>
  <c r="C220" i="4" s="1"/>
  <c r="G219" i="4"/>
  <c r="C219" i="4"/>
  <c r="G218" i="4"/>
  <c r="C218" i="4"/>
  <c r="G217" i="4"/>
  <c r="C217" i="4"/>
  <c r="G216" i="4"/>
  <c r="C216" i="4"/>
  <c r="G215" i="4"/>
  <c r="C215" i="4" s="1"/>
  <c r="G214" i="4"/>
  <c r="C214" i="4" s="1"/>
  <c r="G213" i="4"/>
  <c r="C213" i="4"/>
  <c r="G212" i="4"/>
  <c r="C212" i="4"/>
  <c r="G211" i="4"/>
  <c r="C211" i="4" s="1"/>
  <c r="G210" i="4"/>
  <c r="C210" i="4"/>
  <c r="G209" i="4"/>
  <c r="C209" i="4" s="1"/>
  <c r="G208" i="4"/>
  <c r="C208" i="4"/>
  <c r="G207" i="4"/>
  <c r="C207" i="4"/>
  <c r="G206" i="4"/>
  <c r="C206" i="4"/>
  <c r="G205" i="4"/>
  <c r="C205" i="4" s="1"/>
  <c r="G204" i="4"/>
  <c r="C204" i="4"/>
  <c r="G203" i="4"/>
  <c r="C203" i="4"/>
  <c r="G202" i="4"/>
  <c r="C202" i="4"/>
  <c r="G201" i="4"/>
  <c r="C201" i="4" s="1"/>
  <c r="G200" i="4"/>
  <c r="C200" i="4"/>
  <c r="G199" i="4"/>
  <c r="C199" i="4"/>
  <c r="G198" i="4"/>
  <c r="C198" i="4"/>
  <c r="G197" i="4"/>
  <c r="C197" i="4" s="1"/>
  <c r="G196" i="4"/>
  <c r="C196" i="4"/>
  <c r="G195" i="4"/>
  <c r="C195" i="4"/>
  <c r="G194" i="4"/>
  <c r="C194" i="4"/>
  <c r="G193" i="4"/>
  <c r="C193" i="4" s="1"/>
  <c r="G192" i="4"/>
  <c r="C192" i="4"/>
  <c r="G191" i="4"/>
  <c r="C191" i="4"/>
  <c r="A101" i="4"/>
  <c r="H101" i="4"/>
  <c r="B101" i="4"/>
  <c r="D101" i="4"/>
  <c r="A102" i="4"/>
  <c r="H102" i="4"/>
  <c r="B102" i="4" s="1"/>
  <c r="D102" i="4"/>
  <c r="A103" i="4"/>
  <c r="H103" i="4"/>
  <c r="B103" i="4" s="1"/>
  <c r="D103" i="4"/>
  <c r="A104" i="4"/>
  <c r="H104" i="4"/>
  <c r="B104" i="4" s="1"/>
  <c r="D104" i="4"/>
  <c r="A105" i="4"/>
  <c r="H105" i="4"/>
  <c r="B105" i="4"/>
  <c r="D105" i="4"/>
  <c r="A106" i="4"/>
  <c r="H106" i="4"/>
  <c r="B106" i="4" s="1"/>
  <c r="D106" i="4"/>
  <c r="A107" i="4"/>
  <c r="H107" i="4"/>
  <c r="B107" i="4" s="1"/>
  <c r="D107" i="4"/>
  <c r="A108" i="4"/>
  <c r="H108" i="4"/>
  <c r="B108" i="4" s="1"/>
  <c r="D108" i="4"/>
  <c r="A109" i="4"/>
  <c r="H109" i="4"/>
  <c r="B109" i="4" s="1"/>
  <c r="D109" i="4"/>
  <c r="A110" i="4"/>
  <c r="H110" i="4"/>
  <c r="B110" i="4" s="1"/>
  <c r="D110" i="4"/>
  <c r="A111" i="4"/>
  <c r="H111" i="4"/>
  <c r="B111" i="4"/>
  <c r="D111" i="4"/>
  <c r="A112" i="4"/>
  <c r="H112" i="4"/>
  <c r="B112" i="4" s="1"/>
  <c r="D112" i="4"/>
  <c r="A113" i="4"/>
  <c r="H113" i="4"/>
  <c r="B113" i="4"/>
  <c r="D113" i="4"/>
  <c r="A114" i="4"/>
  <c r="H114" i="4"/>
  <c r="B114" i="4" s="1"/>
  <c r="D114" i="4"/>
  <c r="A115" i="4"/>
  <c r="H115" i="4"/>
  <c r="B115" i="4" s="1"/>
  <c r="D115" i="4"/>
  <c r="A116" i="4"/>
  <c r="H116" i="4"/>
  <c r="B116" i="4" s="1"/>
  <c r="D116" i="4"/>
  <c r="A117" i="4"/>
  <c r="H117" i="4"/>
  <c r="B117" i="4"/>
  <c r="D117" i="4"/>
  <c r="A118" i="4"/>
  <c r="H118" i="4"/>
  <c r="B118" i="4" s="1"/>
  <c r="D118" i="4"/>
  <c r="A119" i="4"/>
  <c r="H119" i="4"/>
  <c r="B119" i="4" s="1"/>
  <c r="D119" i="4"/>
  <c r="A120" i="4"/>
  <c r="H120" i="4"/>
  <c r="B120" i="4" s="1"/>
  <c r="D120" i="4"/>
  <c r="A121" i="4"/>
  <c r="H121" i="4"/>
  <c r="B121" i="4"/>
  <c r="D121" i="4"/>
  <c r="A122" i="4"/>
  <c r="H122" i="4"/>
  <c r="B122" i="4" s="1"/>
  <c r="D122" i="4"/>
  <c r="A123" i="4"/>
  <c r="H123" i="4"/>
  <c r="B123" i="4" s="1"/>
  <c r="D123" i="4"/>
  <c r="A124" i="4"/>
  <c r="H124" i="4"/>
  <c r="B124" i="4" s="1"/>
  <c r="D124" i="4"/>
  <c r="A125" i="4"/>
  <c r="H125" i="4"/>
  <c r="B125" i="4" s="1"/>
  <c r="D125" i="4"/>
  <c r="A126" i="4"/>
  <c r="H126" i="4"/>
  <c r="B126" i="4" s="1"/>
  <c r="D126" i="4"/>
  <c r="A127" i="4"/>
  <c r="H127" i="4"/>
  <c r="B127" i="4"/>
  <c r="D127" i="4"/>
  <c r="A128" i="4"/>
  <c r="H128" i="4"/>
  <c r="B128" i="4" s="1"/>
  <c r="D128" i="4"/>
  <c r="A129" i="4"/>
  <c r="H129" i="4"/>
  <c r="B129" i="4"/>
  <c r="D129" i="4"/>
  <c r="A130" i="4"/>
  <c r="H130" i="4"/>
  <c r="B130" i="4" s="1"/>
  <c r="D130" i="4"/>
  <c r="A131" i="4"/>
  <c r="H131" i="4"/>
  <c r="B131" i="4" s="1"/>
  <c r="D131" i="4"/>
  <c r="A132" i="4"/>
  <c r="H132" i="4"/>
  <c r="B132" i="4" s="1"/>
  <c r="D132" i="4"/>
  <c r="A133" i="4"/>
  <c r="H133" i="4"/>
  <c r="B133" i="4"/>
  <c r="D133" i="4"/>
  <c r="A134" i="4"/>
  <c r="H134" i="4"/>
  <c r="B134" i="4" s="1"/>
  <c r="D134" i="4"/>
  <c r="A135" i="4"/>
  <c r="H135" i="4"/>
  <c r="B135" i="4" s="1"/>
  <c r="D135" i="4"/>
  <c r="A136" i="4"/>
  <c r="H136" i="4"/>
  <c r="B136" i="4" s="1"/>
  <c r="D136" i="4"/>
  <c r="A137" i="4"/>
  <c r="H137" i="4"/>
  <c r="B137" i="4"/>
  <c r="D137" i="4"/>
  <c r="A138" i="4"/>
  <c r="H138" i="4"/>
  <c r="B138" i="4" s="1"/>
  <c r="D138" i="4"/>
  <c r="A139" i="4"/>
  <c r="H139" i="4"/>
  <c r="B139" i="4"/>
  <c r="D139" i="4"/>
  <c r="A140" i="4"/>
  <c r="H140" i="4"/>
  <c r="B140" i="4" s="1"/>
  <c r="D140" i="4"/>
  <c r="A141" i="4"/>
  <c r="H141" i="4"/>
  <c r="B141" i="4" s="1"/>
  <c r="D141" i="4"/>
  <c r="A142" i="4"/>
  <c r="H142" i="4"/>
  <c r="B142" i="4" s="1"/>
  <c r="D142" i="4"/>
  <c r="A143" i="4"/>
  <c r="H143" i="4"/>
  <c r="B143" i="4"/>
  <c r="D143" i="4"/>
  <c r="A144" i="4"/>
  <c r="H144" i="4"/>
  <c r="B144" i="4" s="1"/>
  <c r="D144" i="4"/>
  <c r="A145" i="4"/>
  <c r="H145" i="4"/>
  <c r="B145" i="4"/>
  <c r="D145" i="4"/>
  <c r="A146" i="4"/>
  <c r="H146" i="4"/>
  <c r="B146" i="4" s="1"/>
  <c r="D146" i="4"/>
  <c r="A147" i="4"/>
  <c r="H147" i="4"/>
  <c r="B147" i="4" s="1"/>
  <c r="D147" i="4"/>
  <c r="A148" i="4"/>
  <c r="H148" i="4"/>
  <c r="B148" i="4" s="1"/>
  <c r="D148" i="4"/>
  <c r="A149" i="4"/>
  <c r="H149" i="4"/>
  <c r="B149" i="4"/>
  <c r="D149" i="4"/>
  <c r="A150" i="4"/>
  <c r="H150" i="4"/>
  <c r="B150" i="4" s="1"/>
  <c r="D150" i="4"/>
  <c r="A151" i="4"/>
  <c r="H151" i="4"/>
  <c r="B151" i="4" s="1"/>
  <c r="D151" i="4"/>
  <c r="A152" i="4"/>
  <c r="H152" i="4"/>
  <c r="B152" i="4" s="1"/>
  <c r="D152" i="4"/>
  <c r="A153" i="4"/>
  <c r="H153" i="4"/>
  <c r="B153" i="4"/>
  <c r="D153" i="4"/>
  <c r="A154" i="4"/>
  <c r="H154" i="4"/>
  <c r="B154" i="4" s="1"/>
  <c r="D154" i="4"/>
  <c r="A155" i="4"/>
  <c r="H155" i="4"/>
  <c r="B155" i="4"/>
  <c r="D155" i="4"/>
  <c r="A156" i="4"/>
  <c r="H156" i="4"/>
  <c r="B156" i="4" s="1"/>
  <c r="D156" i="4"/>
  <c r="A157" i="4"/>
  <c r="H157" i="4"/>
  <c r="B157" i="4" s="1"/>
  <c r="D157" i="4"/>
  <c r="A158" i="4"/>
  <c r="H158" i="4"/>
  <c r="B158" i="4" s="1"/>
  <c r="D158" i="4"/>
  <c r="A159" i="4"/>
  <c r="H159" i="4"/>
  <c r="B159" i="4"/>
  <c r="D159" i="4"/>
  <c r="A160" i="4"/>
  <c r="H160" i="4"/>
  <c r="B160" i="4" s="1"/>
  <c r="D160" i="4"/>
  <c r="A161" i="4"/>
  <c r="H161" i="4"/>
  <c r="B161" i="4"/>
  <c r="D161" i="4"/>
  <c r="A162" i="4"/>
  <c r="H162" i="4"/>
  <c r="B162" i="4" s="1"/>
  <c r="D162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/>
  <c r="D285" i="4"/>
  <c r="A286" i="4"/>
  <c r="H286" i="4"/>
  <c r="B286" i="4" s="1"/>
  <c r="D286" i="4"/>
  <c r="A287" i="4"/>
  <c r="H287" i="4"/>
  <c r="B287" i="4"/>
  <c r="D287" i="4"/>
  <c r="A163" i="4"/>
  <c r="H163" i="4"/>
  <c r="B163" i="4" s="1"/>
  <c r="D163" i="4"/>
  <c r="A288" i="4"/>
  <c r="H288" i="4"/>
  <c r="B288" i="4"/>
  <c r="D288" i="4"/>
  <c r="A289" i="4"/>
  <c r="H289" i="4"/>
  <c r="B289" i="4" s="1"/>
  <c r="D289" i="4"/>
  <c r="A290" i="4"/>
  <c r="H290" i="4"/>
  <c r="B290" i="4"/>
  <c r="D290" i="4"/>
  <c r="A291" i="4"/>
  <c r="H291" i="4"/>
  <c r="B291" i="4" s="1"/>
  <c r="D291" i="4"/>
  <c r="A292" i="4"/>
  <c r="H292" i="4"/>
  <c r="B292" i="4"/>
  <c r="D292" i="4"/>
  <c r="A164" i="4"/>
  <c r="H164" i="4"/>
  <c r="B164" i="4" s="1"/>
  <c r="D164" i="4"/>
  <c r="A165" i="4"/>
  <c r="H165" i="4"/>
  <c r="B165" i="4"/>
  <c r="D165" i="4"/>
  <c r="A166" i="4"/>
  <c r="H166" i="4"/>
  <c r="B166" i="4" s="1"/>
  <c r="D166" i="4"/>
  <c r="A167" i="4"/>
  <c r="H167" i="4"/>
  <c r="B167" i="4"/>
  <c r="D167" i="4"/>
  <c r="A168" i="4"/>
  <c r="H168" i="4"/>
  <c r="B168" i="4" s="1"/>
  <c r="D168" i="4"/>
  <c r="A169" i="4"/>
  <c r="H169" i="4"/>
  <c r="B169" i="4"/>
  <c r="D169" i="4"/>
  <c r="A293" i="4"/>
  <c r="H293" i="4"/>
  <c r="B293" i="4" s="1"/>
  <c r="D293" i="4"/>
  <c r="A170" i="4"/>
  <c r="H170" i="4"/>
  <c r="B170" i="4"/>
  <c r="D170" i="4"/>
  <c r="A171" i="4"/>
  <c r="H171" i="4"/>
  <c r="B171" i="4" s="1"/>
  <c r="D171" i="4"/>
  <c r="A294" i="4"/>
  <c r="H294" i="4"/>
  <c r="B294" i="4"/>
  <c r="D294" i="4"/>
  <c r="A172" i="4"/>
  <c r="H172" i="4"/>
  <c r="B172" i="4" s="1"/>
  <c r="D172" i="4"/>
  <c r="A173" i="4"/>
  <c r="H173" i="4"/>
  <c r="B173" i="4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295" i="4"/>
  <c r="H295" i="4"/>
  <c r="B295" i="4"/>
  <c r="D295" i="4"/>
  <c r="A296" i="4"/>
  <c r="H296" i="4"/>
  <c r="B296" i="4" s="1"/>
  <c r="D296" i="4"/>
  <c r="A297" i="4"/>
  <c r="H297" i="4"/>
  <c r="B297" i="4"/>
  <c r="D297" i="4"/>
  <c r="A177" i="4"/>
  <c r="H177" i="4"/>
  <c r="B177" i="4" s="1"/>
  <c r="D177" i="4"/>
  <c r="A178" i="4"/>
  <c r="H178" i="4"/>
  <c r="B178" i="4"/>
  <c r="D178" i="4"/>
  <c r="A179" i="4"/>
  <c r="H179" i="4"/>
  <c r="B179" i="4" s="1"/>
  <c r="D179" i="4"/>
  <c r="A180" i="4"/>
  <c r="H180" i="4"/>
  <c r="B180" i="4"/>
  <c r="D180" i="4"/>
  <c r="A181" i="4"/>
  <c r="H181" i="4"/>
  <c r="B181" i="4" s="1"/>
  <c r="D181" i="4"/>
  <c r="A298" i="4"/>
  <c r="H298" i="4"/>
  <c r="B298" i="4"/>
  <c r="D298" i="4"/>
  <c r="A299" i="4"/>
  <c r="H299" i="4"/>
  <c r="B299" i="4" s="1"/>
  <c r="D299" i="4"/>
  <c r="A300" i="4"/>
  <c r="H300" i="4"/>
  <c r="B300" i="4"/>
  <c r="D300" i="4"/>
  <c r="A182" i="4"/>
  <c r="H182" i="4"/>
  <c r="B182" i="4" s="1"/>
  <c r="D182" i="4"/>
  <c r="A301" i="4"/>
  <c r="H301" i="4"/>
  <c r="B301" i="4"/>
  <c r="D301" i="4"/>
  <c r="A183" i="4"/>
  <c r="H183" i="4"/>
  <c r="B183" i="4" s="1"/>
  <c r="D183" i="4"/>
  <c r="A184" i="4"/>
  <c r="H184" i="4"/>
  <c r="B184" i="4"/>
  <c r="D184" i="4"/>
  <c r="A185" i="4"/>
  <c r="H185" i="4"/>
  <c r="B185" i="4" s="1"/>
  <c r="D185" i="4"/>
  <c r="A302" i="4"/>
  <c r="H302" i="4"/>
  <c r="B302" i="4"/>
  <c r="D302" i="4"/>
  <c r="A186" i="4"/>
  <c r="H186" i="4"/>
  <c r="B186" i="4" s="1"/>
  <c r="D186" i="4"/>
  <c r="A187" i="4"/>
  <c r="H187" i="4"/>
  <c r="B187" i="4"/>
  <c r="D187" i="4"/>
  <c r="A188" i="4"/>
  <c r="H188" i="4"/>
  <c r="B188" i="4" s="1"/>
  <c r="D188" i="4"/>
  <c r="A189" i="4"/>
  <c r="H189" i="4"/>
  <c r="B189" i="4"/>
  <c r="D189" i="4"/>
  <c r="A190" i="4"/>
  <c r="H190" i="4"/>
  <c r="B190" i="4" s="1"/>
  <c r="D190" i="4"/>
  <c r="A303" i="4"/>
  <c r="H303" i="4"/>
  <c r="B303" i="4"/>
  <c r="D303" i="4"/>
  <c r="H100" i="4"/>
  <c r="B100" i="4"/>
  <c r="D100" i="4"/>
  <c r="A100" i="4"/>
  <c r="H99" i="4"/>
  <c r="B99" i="4" s="1"/>
  <c r="D99" i="4"/>
  <c r="A99" i="4"/>
  <c r="H98" i="4"/>
  <c r="B98" i="4"/>
  <c r="D98" i="4"/>
  <c r="A98" i="4"/>
  <c r="H97" i="4"/>
  <c r="B97" i="4" s="1"/>
  <c r="D97" i="4"/>
  <c r="A97" i="4"/>
  <c r="H96" i="4"/>
  <c r="B96" i="4"/>
  <c r="D96" i="4"/>
  <c r="A96" i="4"/>
  <c r="H95" i="4"/>
  <c r="B95" i="4" s="1"/>
  <c r="D95" i="4"/>
  <c r="A95" i="4"/>
  <c r="H94" i="4"/>
  <c r="B94" i="4"/>
  <c r="D94" i="4"/>
  <c r="A94" i="4"/>
  <c r="H93" i="4"/>
  <c r="B93" i="4" s="1"/>
  <c r="D93" i="4"/>
  <c r="A93" i="4"/>
  <c r="H92" i="4"/>
  <c r="B92" i="4"/>
  <c r="D92" i="4"/>
  <c r="A92" i="4"/>
  <c r="H91" i="4"/>
  <c r="B91" i="4" s="1"/>
  <c r="D91" i="4"/>
  <c r="A91" i="4"/>
  <c r="H90" i="4"/>
  <c r="B90" i="4"/>
  <c r="D90" i="4"/>
  <c r="A90" i="4"/>
  <c r="H89" i="4"/>
  <c r="B89" i="4" s="1"/>
  <c r="D89" i="4"/>
  <c r="A89" i="4"/>
  <c r="H88" i="4"/>
  <c r="B88" i="4"/>
  <c r="D88" i="4"/>
  <c r="A88" i="4"/>
  <c r="H87" i="4"/>
  <c r="B87" i="4" s="1"/>
  <c r="D87" i="4"/>
  <c r="A87" i="4"/>
  <c r="H86" i="4"/>
  <c r="B86" i="4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/>
  <c r="D72" i="4"/>
  <c r="A72" i="4"/>
  <c r="H71" i="4"/>
  <c r="B71" i="4" s="1"/>
  <c r="D71" i="4"/>
  <c r="A71" i="4"/>
  <c r="H70" i="4"/>
  <c r="B70" i="4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/>
  <c r="D56" i="4"/>
  <c r="A56" i="4"/>
  <c r="H55" i="4"/>
  <c r="B55" i="4" s="1"/>
  <c r="D55" i="4"/>
  <c r="A55" i="4"/>
  <c r="H54" i="4"/>
  <c r="B54" i="4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/>
  <c r="D46" i="4"/>
  <c r="A46" i="4"/>
  <c r="H45" i="4"/>
  <c r="B45" i="4" s="1"/>
  <c r="D45" i="4"/>
  <c r="A45" i="4"/>
  <c r="H44" i="4"/>
  <c r="B44" i="4"/>
  <c r="D44" i="4"/>
  <c r="A44" i="4"/>
  <c r="H43" i="4"/>
  <c r="B43" i="4" s="1"/>
  <c r="D43" i="4"/>
  <c r="A43" i="4"/>
  <c r="H42" i="4"/>
  <c r="B42" i="4"/>
  <c r="D42" i="4"/>
  <c r="A42" i="4"/>
  <c r="H41" i="4"/>
  <c r="B41" i="4" s="1"/>
  <c r="D41" i="4"/>
  <c r="A41" i="4"/>
  <c r="H40" i="4"/>
  <c r="B40" i="4"/>
  <c r="D40" i="4"/>
  <c r="A40" i="4"/>
  <c r="H39" i="4"/>
  <c r="B39" i="4" s="1"/>
  <c r="D39" i="4"/>
  <c r="A39" i="4"/>
  <c r="H38" i="4"/>
  <c r="B38" i="4"/>
  <c r="D38" i="4"/>
  <c r="A38" i="4"/>
  <c r="H37" i="4"/>
  <c r="B37" i="4" s="1"/>
  <c r="D37" i="4"/>
  <c r="A37" i="4"/>
  <c r="H36" i="4"/>
  <c r="B36" i="4"/>
  <c r="D36" i="4"/>
  <c r="A36" i="4"/>
  <c r="H35" i="4"/>
  <c r="B35" i="4" s="1"/>
  <c r="D35" i="4"/>
  <c r="A35" i="4"/>
  <c r="H34" i="4"/>
  <c r="B34" i="4"/>
  <c r="D34" i="4"/>
  <c r="A34" i="4"/>
  <c r="H33" i="4"/>
  <c r="B33" i="4" s="1"/>
  <c r="D33" i="4"/>
  <c r="A33" i="4"/>
  <c r="H278" i="4"/>
  <c r="B278" i="4"/>
  <c r="D278" i="4"/>
  <c r="A278" i="4"/>
  <c r="H32" i="4"/>
  <c r="B32" i="4" s="1"/>
  <c r="D32" i="4"/>
  <c r="A32" i="4"/>
  <c r="H31" i="4"/>
  <c r="B31" i="4"/>
  <c r="D31" i="4"/>
  <c r="A31" i="4"/>
  <c r="H277" i="4"/>
  <c r="B277" i="4" s="1"/>
  <c r="D277" i="4"/>
  <c r="A277" i="4"/>
  <c r="H30" i="4"/>
  <c r="B30" i="4"/>
  <c r="D30" i="4"/>
  <c r="A30" i="4"/>
  <c r="H29" i="4"/>
  <c r="B29" i="4" s="1"/>
  <c r="D29" i="4"/>
  <c r="A29" i="4"/>
  <c r="H28" i="4"/>
  <c r="B28" i="4"/>
  <c r="D28" i="4"/>
  <c r="A28" i="4"/>
  <c r="H27" i="4"/>
  <c r="B27" i="4" s="1"/>
  <c r="D27" i="4"/>
  <c r="A27" i="4"/>
  <c r="H26" i="4"/>
  <c r="B26" i="4"/>
  <c r="D26" i="4"/>
  <c r="A26" i="4"/>
  <c r="H276" i="4"/>
  <c r="B276" i="4" s="1"/>
  <c r="D276" i="4"/>
  <c r="A276" i="4"/>
  <c r="H25" i="4"/>
  <c r="B25" i="4"/>
  <c r="D25" i="4"/>
  <c r="A25" i="4"/>
  <c r="H24" i="4"/>
  <c r="B24" i="4" s="1"/>
  <c r="D24" i="4"/>
  <c r="A24" i="4"/>
  <c r="H23" i="4"/>
  <c r="B23" i="4"/>
  <c r="D23" i="4"/>
  <c r="A23" i="4"/>
  <c r="H22" i="4"/>
  <c r="B22" i="4" s="1"/>
  <c r="D22" i="4"/>
  <c r="A22" i="4"/>
  <c r="H21" i="4"/>
  <c r="B21" i="4"/>
  <c r="D21" i="4"/>
  <c r="A21" i="4"/>
  <c r="H20" i="4"/>
  <c r="B20" i="4" s="1"/>
  <c r="D20" i="4"/>
  <c r="A20" i="4"/>
  <c r="H19" i="4"/>
  <c r="B19" i="4"/>
  <c r="D19" i="4"/>
  <c r="A19" i="4"/>
  <c r="H18" i="4"/>
  <c r="B18" i="4" s="1"/>
  <c r="D18" i="4"/>
  <c r="A18" i="4"/>
  <c r="H17" i="4"/>
  <c r="B17" i="4"/>
  <c r="D17" i="4"/>
  <c r="A17" i="4"/>
  <c r="H275" i="4"/>
  <c r="B275" i="4" s="1"/>
  <c r="D275" i="4"/>
  <c r="A275" i="4"/>
  <c r="H16" i="4"/>
  <c r="B16" i="4"/>
  <c r="D16" i="4"/>
  <c r="A16" i="4"/>
  <c r="H15" i="4"/>
  <c r="B15" i="4" s="1"/>
  <c r="D15" i="4"/>
  <c r="A15" i="4"/>
  <c r="H274" i="4"/>
  <c r="B274" i="4"/>
  <c r="D274" i="4"/>
  <c r="A274" i="4"/>
  <c r="H273" i="4"/>
  <c r="B273" i="4" s="1"/>
  <c r="D273" i="4"/>
  <c r="A273" i="4"/>
  <c r="H14" i="4"/>
  <c r="B14" i="4"/>
  <c r="D14" i="4"/>
  <c r="A14" i="4"/>
  <c r="H272" i="4"/>
  <c r="B272" i="4" s="1"/>
  <c r="D272" i="4"/>
  <c r="A272" i="4"/>
  <c r="H271" i="4"/>
  <c r="B271" i="4"/>
  <c r="D271" i="4"/>
  <c r="A271" i="4"/>
  <c r="H270" i="4"/>
  <c r="B270" i="4" s="1"/>
  <c r="D270" i="4"/>
  <c r="A270" i="4"/>
  <c r="H269" i="4"/>
  <c r="B269" i="4"/>
  <c r="D269" i="4"/>
  <c r="A269" i="4"/>
  <c r="H13" i="4"/>
  <c r="B13" i="4" s="1"/>
  <c r="D13" i="4"/>
  <c r="A13" i="4"/>
  <c r="H12" i="4"/>
  <c r="B12" i="4"/>
  <c r="D12" i="4"/>
  <c r="A12" i="4"/>
  <c r="H268" i="4"/>
  <c r="B268" i="4" s="1"/>
  <c r="D268" i="4"/>
  <c r="A268" i="4"/>
  <c r="H11" i="4"/>
  <c r="B11" i="4"/>
  <c r="D11" i="4"/>
  <c r="A11" i="4"/>
  <c r="H267" i="4"/>
  <c r="B267" i="4" s="1"/>
  <c r="D267" i="4"/>
  <c r="A267" i="4"/>
  <c r="H266" i="4"/>
  <c r="B266" i="4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262" i="4"/>
  <c r="B262" i="4"/>
  <c r="F262" i="4"/>
  <c r="D262" i="4" s="1"/>
  <c r="A262" i="4"/>
  <c r="H261" i="4"/>
  <c r="B261" i="4"/>
  <c r="F261" i="4"/>
  <c r="D261" i="4" s="1"/>
  <c r="A261" i="4"/>
  <c r="H260" i="4"/>
  <c r="B260" i="4" s="1"/>
  <c r="F260" i="4"/>
  <c r="D260" i="4" s="1"/>
  <c r="A260" i="4"/>
  <c r="H259" i="4"/>
  <c r="B259" i="4" s="1"/>
  <c r="F259" i="4"/>
  <c r="D259" i="4" s="1"/>
  <c r="A259" i="4"/>
  <c r="H258" i="4"/>
  <c r="B258" i="4" s="1"/>
  <c r="F258" i="4"/>
  <c r="D258" i="4" s="1"/>
  <c r="A258" i="4"/>
  <c r="H257" i="4"/>
  <c r="B257" i="4" s="1"/>
  <c r="D257" i="4"/>
  <c r="A257" i="4"/>
  <c r="H256" i="4"/>
  <c r="D256" i="4"/>
  <c r="B256" i="4"/>
  <c r="A256" i="4"/>
  <c r="H255" i="4"/>
  <c r="B255" i="4" s="1"/>
  <c r="D255" i="4"/>
  <c r="A255" i="4"/>
  <c r="H254" i="4"/>
  <c r="D254" i="4"/>
  <c r="B254" i="4"/>
  <c r="A254" i="4"/>
  <c r="H253" i="4"/>
  <c r="B253" i="4" s="1"/>
  <c r="D253" i="4"/>
  <c r="A253" i="4"/>
  <c r="H252" i="4"/>
  <c r="D252" i="4"/>
  <c r="B252" i="4"/>
  <c r="A252" i="4"/>
  <c r="H251" i="4"/>
  <c r="B251" i="4" s="1"/>
  <c r="D251" i="4"/>
  <c r="A251" i="4"/>
  <c r="H250" i="4"/>
  <c r="D250" i="4"/>
  <c r="B250" i="4"/>
  <c r="A250" i="4"/>
  <c r="H249" i="4"/>
  <c r="B249" i="4" s="1"/>
  <c r="D249" i="4"/>
  <c r="A249" i="4"/>
  <c r="H248" i="4"/>
  <c r="D248" i="4"/>
  <c r="B248" i="4"/>
  <c r="A248" i="4"/>
  <c r="H247" i="4"/>
  <c r="B247" i="4" s="1"/>
  <c r="D247" i="4"/>
  <c r="A247" i="4"/>
  <c r="H246" i="4"/>
  <c r="D246" i="4"/>
  <c r="B246" i="4"/>
  <c r="A246" i="4"/>
  <c r="H245" i="4"/>
  <c r="B245" i="4" s="1"/>
  <c r="D245" i="4"/>
  <c r="A245" i="4"/>
  <c r="H244" i="4"/>
  <c r="D244" i="4"/>
  <c r="B244" i="4"/>
  <c r="A244" i="4"/>
  <c r="H243" i="4"/>
  <c r="B243" i="4" s="1"/>
  <c r="D243" i="4"/>
  <c r="A243" i="4"/>
  <c r="H242" i="4"/>
  <c r="D242" i="4"/>
  <c r="B242" i="4"/>
  <c r="A242" i="4"/>
  <c r="H241" i="4"/>
  <c r="B241" i="4" s="1"/>
  <c r="D241" i="4"/>
  <c r="A241" i="4"/>
  <c r="H240" i="4"/>
  <c r="D240" i="4"/>
  <c r="B240" i="4"/>
  <c r="A240" i="4"/>
  <c r="H239" i="4"/>
  <c r="B239" i="4" s="1"/>
  <c r="D239" i="4"/>
  <c r="A239" i="4"/>
  <c r="H238" i="4"/>
  <c r="D238" i="4"/>
  <c r="B238" i="4"/>
  <c r="A238" i="4"/>
  <c r="H237" i="4"/>
  <c r="B237" i="4" s="1"/>
  <c r="D237" i="4"/>
  <c r="A237" i="4"/>
  <c r="H236" i="4"/>
  <c r="D236" i="4"/>
  <c r="B236" i="4"/>
  <c r="A236" i="4"/>
  <c r="H235" i="4"/>
  <c r="B235" i="4" s="1"/>
  <c r="D235" i="4"/>
  <c r="A235" i="4"/>
  <c r="H234" i="4"/>
  <c r="D234" i="4"/>
  <c r="B234" i="4"/>
  <c r="A234" i="4"/>
  <c r="H233" i="4"/>
  <c r="B233" i="4" s="1"/>
  <c r="D233" i="4"/>
  <c r="A233" i="4"/>
  <c r="H232" i="4"/>
  <c r="D232" i="4"/>
  <c r="B232" i="4"/>
  <c r="A232" i="4"/>
  <c r="H231" i="4"/>
  <c r="B231" i="4" s="1"/>
  <c r="D231" i="4"/>
  <c r="A231" i="4"/>
  <c r="H230" i="4"/>
  <c r="D230" i="4"/>
  <c r="B230" i="4"/>
  <c r="A230" i="4"/>
  <c r="H229" i="4"/>
  <c r="B229" i="4" s="1"/>
  <c r="D229" i="4"/>
  <c r="A229" i="4"/>
  <c r="H228" i="4"/>
  <c r="D228" i="4"/>
  <c r="B228" i="4"/>
  <c r="A228" i="4"/>
  <c r="H227" i="4"/>
  <c r="B227" i="4" s="1"/>
  <c r="D227" i="4"/>
  <c r="A227" i="4"/>
  <c r="H226" i="4"/>
  <c r="D226" i="4"/>
  <c r="B226" i="4"/>
  <c r="A226" i="4"/>
  <c r="H225" i="4"/>
  <c r="B225" i="4" s="1"/>
  <c r="D225" i="4"/>
  <c r="A225" i="4"/>
  <c r="H224" i="4"/>
  <c r="D224" i="4"/>
  <c r="B224" i="4"/>
  <c r="A224" i="4"/>
  <c r="H223" i="4"/>
  <c r="B223" i="4" s="1"/>
  <c r="D223" i="4"/>
  <c r="A223" i="4"/>
  <c r="H222" i="4"/>
  <c r="D222" i="4"/>
  <c r="B222" i="4"/>
  <c r="A222" i="4"/>
  <c r="H221" i="4"/>
  <c r="B221" i="4" s="1"/>
  <c r="D221" i="4"/>
  <c r="A221" i="4"/>
  <c r="H220" i="4"/>
  <c r="D220" i="4"/>
  <c r="B220" i="4"/>
  <c r="A220" i="4"/>
  <c r="H219" i="4"/>
  <c r="B219" i="4" s="1"/>
  <c r="D219" i="4"/>
  <c r="A219" i="4"/>
  <c r="H218" i="4"/>
  <c r="D218" i="4"/>
  <c r="B218" i="4"/>
  <c r="A218" i="4"/>
  <c r="H217" i="4"/>
  <c r="B217" i="4" s="1"/>
  <c r="D217" i="4"/>
  <c r="A217" i="4"/>
  <c r="H216" i="4"/>
  <c r="D216" i="4"/>
  <c r="B216" i="4"/>
  <c r="A216" i="4"/>
  <c r="H215" i="4"/>
  <c r="B215" i="4" s="1"/>
  <c r="D215" i="4"/>
  <c r="A215" i="4"/>
  <c r="H214" i="4"/>
  <c r="D214" i="4"/>
  <c r="B214" i="4"/>
  <c r="A214" i="4"/>
  <c r="H213" i="4"/>
  <c r="B213" i="4" s="1"/>
  <c r="D213" i="4"/>
  <c r="A213" i="4"/>
  <c r="H212" i="4"/>
  <c r="D212" i="4"/>
  <c r="B212" i="4"/>
  <c r="A212" i="4"/>
  <c r="H211" i="4"/>
  <c r="B211" i="4" s="1"/>
  <c r="D211" i="4"/>
  <c r="A211" i="4"/>
  <c r="H210" i="4"/>
  <c r="D210" i="4"/>
  <c r="B210" i="4"/>
  <c r="A210" i="4"/>
  <c r="H209" i="4"/>
  <c r="B209" i="4" s="1"/>
  <c r="D209" i="4"/>
  <c r="A209" i="4"/>
  <c r="H208" i="4"/>
  <c r="D208" i="4"/>
  <c r="B208" i="4"/>
  <c r="A208" i="4"/>
  <c r="H207" i="4"/>
  <c r="B207" i="4" s="1"/>
  <c r="D207" i="4"/>
  <c r="A207" i="4"/>
  <c r="H206" i="4"/>
  <c r="D206" i="4"/>
  <c r="B206" i="4"/>
  <c r="A206" i="4"/>
  <c r="H205" i="4"/>
  <c r="B205" i="4" s="1"/>
  <c r="D205" i="4"/>
  <c r="A205" i="4"/>
  <c r="H204" i="4"/>
  <c r="D204" i="4"/>
  <c r="B204" i="4"/>
  <c r="A204" i="4"/>
  <c r="H203" i="4"/>
  <c r="B203" i="4" s="1"/>
  <c r="D203" i="4"/>
  <c r="A203" i="4"/>
  <c r="H202" i="4"/>
  <c r="D202" i="4"/>
  <c r="B202" i="4"/>
  <c r="A202" i="4"/>
  <c r="H201" i="4"/>
  <c r="B201" i="4" s="1"/>
  <c r="D201" i="4"/>
  <c r="A201" i="4"/>
  <c r="H200" i="4"/>
  <c r="D200" i="4"/>
  <c r="B200" i="4"/>
  <c r="A200" i="4"/>
  <c r="H199" i="4"/>
  <c r="B199" i="4" s="1"/>
  <c r="D199" i="4"/>
  <c r="A199" i="4"/>
  <c r="H198" i="4"/>
  <c r="D198" i="4"/>
  <c r="B198" i="4"/>
  <c r="A198" i="4"/>
  <c r="H197" i="4"/>
  <c r="B197" i="4" s="1"/>
  <c r="D197" i="4"/>
  <c r="A197" i="4"/>
  <c r="H196" i="4"/>
  <c r="D196" i="4"/>
  <c r="B196" i="4"/>
  <c r="A196" i="4"/>
  <c r="H195" i="4"/>
  <c r="B195" i="4" s="1"/>
  <c r="D195" i="4"/>
  <c r="A195" i="4"/>
  <c r="H194" i="4"/>
  <c r="D194" i="4"/>
  <c r="B194" i="4"/>
  <c r="A194" i="4"/>
  <c r="H193" i="4"/>
  <c r="B193" i="4" s="1"/>
  <c r="D193" i="4"/>
  <c r="A193" i="4"/>
  <c r="H192" i="4"/>
  <c r="D192" i="4"/>
  <c r="B192" i="4"/>
  <c r="A192" i="4"/>
  <c r="H191" i="4"/>
  <c r="B191" i="4" s="1"/>
  <c r="D191" i="4"/>
  <c r="A191" i="4"/>
  <c r="Q329" i="1"/>
  <c r="F246" i="1"/>
  <c r="G246" i="1" s="1"/>
  <c r="F250" i="1"/>
  <c r="G250" i="1" s="1"/>
  <c r="I250" i="1" s="1"/>
  <c r="F129" i="1"/>
  <c r="G129" i="1" s="1"/>
  <c r="I129" i="1" s="1"/>
  <c r="F131" i="1"/>
  <c r="G131" i="1" s="1"/>
  <c r="F157" i="1"/>
  <c r="F163" i="1"/>
  <c r="G163" i="1" s="1"/>
  <c r="I163" i="1" s="1"/>
  <c r="F173" i="1"/>
  <c r="G173" i="1" s="1"/>
  <c r="I173" i="1" s="1"/>
  <c r="F175" i="1"/>
  <c r="F205" i="1"/>
  <c r="G205" i="1" s="1"/>
  <c r="F207" i="1"/>
  <c r="F211" i="1"/>
  <c r="G211" i="1" s="1"/>
  <c r="I211" i="1" s="1"/>
  <c r="F213" i="1"/>
  <c r="G213" i="1" s="1"/>
  <c r="I213" i="1" s="1"/>
  <c r="F215" i="1"/>
  <c r="G215" i="1" s="1"/>
  <c r="F216" i="1"/>
  <c r="G216" i="1" s="1"/>
  <c r="I216" i="1" s="1"/>
  <c r="F223" i="1"/>
  <c r="E138" i="1"/>
  <c r="F138" i="1" s="1"/>
  <c r="F100" i="1"/>
  <c r="G100" i="1" s="1"/>
  <c r="H100" i="1" s="1"/>
  <c r="E102" i="1"/>
  <c r="F102" i="1" s="1"/>
  <c r="E103" i="1"/>
  <c r="F103" i="1" s="1"/>
  <c r="E105" i="1"/>
  <c r="F105" i="1" s="1"/>
  <c r="E106" i="1"/>
  <c r="F106" i="1" s="1"/>
  <c r="E109" i="1"/>
  <c r="F109" i="1" s="1"/>
  <c r="E110" i="1"/>
  <c r="F110" i="1" s="1"/>
  <c r="E245" i="1"/>
  <c r="F245" i="1" s="1"/>
  <c r="G245" i="1" s="1"/>
  <c r="J245" i="1" s="1"/>
  <c r="E255" i="1"/>
  <c r="F255" i="1" s="1"/>
  <c r="F296" i="1"/>
  <c r="G296" i="1" s="1"/>
  <c r="F301" i="1"/>
  <c r="G301" i="1" s="1"/>
  <c r="J301" i="1" s="1"/>
  <c r="F134" i="1"/>
  <c r="F315" i="1"/>
  <c r="G315" i="1" s="1"/>
  <c r="K315" i="1" s="1"/>
  <c r="E117" i="1"/>
  <c r="F117" i="1" s="1"/>
  <c r="G117" i="1" s="1"/>
  <c r="J117" i="1" s="1"/>
  <c r="E122" i="1"/>
  <c r="F122" i="1" s="1"/>
  <c r="E126" i="1"/>
  <c r="F126" i="1" s="1"/>
  <c r="E132" i="1"/>
  <c r="F132" i="1" s="1"/>
  <c r="G132" i="1" s="1"/>
  <c r="J132" i="1" s="1"/>
  <c r="E139" i="1"/>
  <c r="F139" i="1" s="1"/>
  <c r="G139" i="1" s="1"/>
  <c r="J139" i="1" s="1"/>
  <c r="E148" i="1"/>
  <c r="F148" i="1" s="1"/>
  <c r="E317" i="1"/>
  <c r="F317" i="1" s="1"/>
  <c r="F136" i="1"/>
  <c r="G136" i="1" s="1"/>
  <c r="G146" i="1"/>
  <c r="I146" i="1" s="1"/>
  <c r="F160" i="1"/>
  <c r="G160" i="1" s="1"/>
  <c r="I160" i="1" s="1"/>
  <c r="F164" i="1"/>
  <c r="G164" i="1" s="1"/>
  <c r="I164" i="1" s="1"/>
  <c r="F177" i="1"/>
  <c r="F178" i="1"/>
  <c r="G178" i="1" s="1"/>
  <c r="F180" i="1"/>
  <c r="F182" i="1"/>
  <c r="G182" i="1" s="1"/>
  <c r="F183" i="1"/>
  <c r="G183" i="1" s="1"/>
  <c r="F188" i="1"/>
  <c r="G188" i="1" s="1"/>
  <c r="I188" i="1" s="1"/>
  <c r="F190" i="1"/>
  <c r="G190" i="1" s="1"/>
  <c r="I190" i="1" s="1"/>
  <c r="F191" i="1"/>
  <c r="F192" i="1"/>
  <c r="G192" i="1" s="1"/>
  <c r="F194" i="1"/>
  <c r="F227" i="1"/>
  <c r="F232" i="1"/>
  <c r="G232" i="1" s="1"/>
  <c r="F234" i="1"/>
  <c r="G234" i="1" s="1"/>
  <c r="I234" i="1" s="1"/>
  <c r="E21" i="1"/>
  <c r="F21" i="1" s="1"/>
  <c r="E60" i="1"/>
  <c r="F60" i="1" s="1"/>
  <c r="G60" i="1" s="1"/>
  <c r="D9" i="1"/>
  <c r="C9" i="1"/>
  <c r="Q330" i="1"/>
  <c r="Q322" i="1"/>
  <c r="Q323" i="1"/>
  <c r="Q326" i="1"/>
  <c r="Q327" i="1"/>
  <c r="Q328" i="1"/>
  <c r="Q315" i="1"/>
  <c r="Q311" i="1"/>
  <c r="Q312" i="1"/>
  <c r="Q313" i="1"/>
  <c r="Q314" i="1"/>
  <c r="Q321" i="1"/>
  <c r="Q319" i="1"/>
  <c r="Q296" i="1"/>
  <c r="Q295" i="1"/>
  <c r="Q294" i="1"/>
  <c r="Q293" i="1"/>
  <c r="Q110" i="1"/>
  <c r="Q106" i="1"/>
  <c r="Q105" i="1"/>
  <c r="Q103" i="1"/>
  <c r="Q317" i="1"/>
  <c r="F16" i="1"/>
  <c r="F17" i="1" s="1"/>
  <c r="E253" i="3"/>
  <c r="E16" i="3"/>
  <c r="E15" i="3"/>
  <c r="E12" i="3" s="1"/>
  <c r="A13" i="3"/>
  <c r="C13" i="3"/>
  <c r="E21" i="3"/>
  <c r="D21" i="3"/>
  <c r="F21" i="3" s="1"/>
  <c r="E22" i="3"/>
  <c r="E23" i="3"/>
  <c r="E24" i="3"/>
  <c r="E25" i="3"/>
  <c r="E26" i="3"/>
  <c r="I26" i="3" s="1"/>
  <c r="J26" i="3" s="1"/>
  <c r="E27" i="3"/>
  <c r="E28" i="3"/>
  <c r="I28" i="3" s="1"/>
  <c r="E29" i="3"/>
  <c r="D29" i="3"/>
  <c r="I29" i="3"/>
  <c r="J29" i="3" s="1"/>
  <c r="E30" i="3"/>
  <c r="E31" i="3"/>
  <c r="E32" i="3"/>
  <c r="E33" i="3"/>
  <c r="E34" i="3"/>
  <c r="E35" i="3"/>
  <c r="E36" i="3"/>
  <c r="E37" i="3"/>
  <c r="D37" i="3"/>
  <c r="I37" i="3" s="1"/>
  <c r="J37" i="3" s="1"/>
  <c r="F37" i="3"/>
  <c r="E38" i="3"/>
  <c r="E39" i="3"/>
  <c r="E40" i="3"/>
  <c r="I40" i="3" s="1"/>
  <c r="J40" i="3" s="1"/>
  <c r="D40" i="3"/>
  <c r="E41" i="3"/>
  <c r="E42" i="3"/>
  <c r="E43" i="3"/>
  <c r="E44" i="3"/>
  <c r="E45" i="3"/>
  <c r="I45" i="3" s="1"/>
  <c r="D45" i="3"/>
  <c r="J45" i="3"/>
  <c r="E46" i="3"/>
  <c r="E47" i="3"/>
  <c r="E48" i="3"/>
  <c r="E49" i="3"/>
  <c r="E50" i="3"/>
  <c r="I50" i="3" s="1"/>
  <c r="J50" i="3" s="1"/>
  <c r="E51" i="3"/>
  <c r="E52" i="3"/>
  <c r="E53" i="3"/>
  <c r="I53" i="3" s="1"/>
  <c r="J53" i="3" s="1"/>
  <c r="E54" i="3"/>
  <c r="E55" i="3"/>
  <c r="E56" i="3"/>
  <c r="E57" i="3"/>
  <c r="E58" i="3"/>
  <c r="I58" i="3" s="1"/>
  <c r="J58" i="3" s="1"/>
  <c r="E59" i="3"/>
  <c r="E60" i="3"/>
  <c r="E61" i="3"/>
  <c r="E62" i="3"/>
  <c r="E63" i="3"/>
  <c r="E64" i="3"/>
  <c r="E65" i="3"/>
  <c r="I65" i="3" s="1"/>
  <c r="J65" i="3" s="1"/>
  <c r="E66" i="3"/>
  <c r="E67" i="3"/>
  <c r="E68" i="3"/>
  <c r="I68" i="3" s="1"/>
  <c r="J68" i="3" s="1"/>
  <c r="E69" i="3"/>
  <c r="E70" i="3"/>
  <c r="E71" i="3"/>
  <c r="E72" i="3"/>
  <c r="E73" i="3"/>
  <c r="I73" i="3" s="1"/>
  <c r="J73" i="3" s="1"/>
  <c r="E74" i="3"/>
  <c r="E75" i="3"/>
  <c r="E76" i="3"/>
  <c r="E77" i="3"/>
  <c r="I77" i="3" s="1"/>
  <c r="J77" i="3" s="1"/>
  <c r="E78" i="3"/>
  <c r="E79" i="3"/>
  <c r="E80" i="3"/>
  <c r="I80" i="3" s="1"/>
  <c r="E81" i="3"/>
  <c r="E82" i="3"/>
  <c r="E83" i="3"/>
  <c r="E84" i="3"/>
  <c r="E85" i="3"/>
  <c r="E86" i="3"/>
  <c r="E87" i="3"/>
  <c r="E88" i="3"/>
  <c r="I88" i="3" s="1"/>
  <c r="J88" i="3" s="1"/>
  <c r="E89" i="3"/>
  <c r="E90" i="3"/>
  <c r="E91" i="3"/>
  <c r="E92" i="3"/>
  <c r="E93" i="3"/>
  <c r="E94" i="3"/>
  <c r="E95" i="3"/>
  <c r="E96" i="3"/>
  <c r="I96" i="3" s="1"/>
  <c r="J96" i="3" s="1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I117" i="3" s="1"/>
  <c r="E118" i="3"/>
  <c r="E119" i="3"/>
  <c r="E120" i="3"/>
  <c r="E121" i="3"/>
  <c r="I121" i="3" s="1"/>
  <c r="E122" i="3"/>
  <c r="E123" i="3"/>
  <c r="E124" i="3"/>
  <c r="E125" i="3"/>
  <c r="I125" i="3" s="1"/>
  <c r="J125" i="3" s="1"/>
  <c r="E126" i="3"/>
  <c r="E127" i="3"/>
  <c r="E128" i="3"/>
  <c r="E129" i="3"/>
  <c r="E130" i="3"/>
  <c r="E131" i="3"/>
  <c r="E132" i="3"/>
  <c r="E133" i="3"/>
  <c r="I133" i="3"/>
  <c r="J133" i="3" s="1"/>
  <c r="E134" i="3"/>
  <c r="E135" i="3"/>
  <c r="E136" i="3"/>
  <c r="E137" i="3"/>
  <c r="E138" i="3"/>
  <c r="E139" i="3"/>
  <c r="E140" i="3"/>
  <c r="E141" i="3"/>
  <c r="I141" i="3"/>
  <c r="J141" i="3" s="1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I156" i="3" s="1"/>
  <c r="E157" i="3"/>
  <c r="E158" i="3"/>
  <c r="E159" i="3"/>
  <c r="E160" i="3"/>
  <c r="I160" i="3" s="1"/>
  <c r="E161" i="3"/>
  <c r="E162" i="3"/>
  <c r="E163" i="3"/>
  <c r="E164" i="3"/>
  <c r="E165" i="3"/>
  <c r="I165" i="3" s="1"/>
  <c r="J165" i="3" s="1"/>
  <c r="E166" i="3"/>
  <c r="E167" i="3"/>
  <c r="E168" i="3"/>
  <c r="E169" i="3"/>
  <c r="E170" i="3"/>
  <c r="E171" i="3"/>
  <c r="I171" i="3" s="1"/>
  <c r="J171" i="3" s="1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I187" i="3" s="1"/>
  <c r="J187" i="3" s="1"/>
  <c r="E188" i="3"/>
  <c r="E189" i="3"/>
  <c r="E190" i="3"/>
  <c r="E191" i="3"/>
  <c r="E192" i="3"/>
  <c r="E193" i="3"/>
  <c r="E194" i="3"/>
  <c r="E195" i="3"/>
  <c r="F16" i="3"/>
  <c r="F15" i="3" s="1"/>
  <c r="D22" i="3"/>
  <c r="F22" i="3"/>
  <c r="D23" i="3"/>
  <c r="I23" i="3"/>
  <c r="J23" i="3" s="1"/>
  <c r="D24" i="3"/>
  <c r="F24" i="3" s="1"/>
  <c r="H24" i="3" s="1"/>
  <c r="I24" i="3"/>
  <c r="J24" i="3" s="1"/>
  <c r="D25" i="3"/>
  <c r="F25" i="3" s="1"/>
  <c r="D26" i="3"/>
  <c r="F26" i="3"/>
  <c r="H26" i="3" s="1"/>
  <c r="D27" i="3"/>
  <c r="D28" i="3"/>
  <c r="F28" i="3" s="1"/>
  <c r="F29" i="3"/>
  <c r="G29" i="3" s="1"/>
  <c r="D30" i="3"/>
  <c r="F30" i="3" s="1"/>
  <c r="D31" i="3"/>
  <c r="F31" i="3"/>
  <c r="D32" i="3"/>
  <c r="F32" i="3" s="1"/>
  <c r="D33" i="3"/>
  <c r="F33" i="3" s="1"/>
  <c r="D34" i="3"/>
  <c r="I34" i="3"/>
  <c r="J34" i="3"/>
  <c r="D35" i="3"/>
  <c r="D36" i="3"/>
  <c r="F36" i="3" s="1"/>
  <c r="D38" i="3"/>
  <c r="D39" i="3"/>
  <c r="D41" i="3"/>
  <c r="F41" i="3"/>
  <c r="D42" i="3"/>
  <c r="D43" i="3"/>
  <c r="D44" i="3"/>
  <c r="F44" i="3"/>
  <c r="D46" i="3"/>
  <c r="F46" i="3" s="1"/>
  <c r="D47" i="3"/>
  <c r="F47" i="3" s="1"/>
  <c r="D48" i="3"/>
  <c r="D49" i="3"/>
  <c r="F49" i="3"/>
  <c r="D50" i="3"/>
  <c r="D51" i="3"/>
  <c r="D52" i="3"/>
  <c r="F52" i="3"/>
  <c r="D53" i="3"/>
  <c r="D54" i="3"/>
  <c r="F54" i="3"/>
  <c r="D55" i="3"/>
  <c r="F55" i="3" s="1"/>
  <c r="D56" i="3"/>
  <c r="D57" i="3"/>
  <c r="F57" i="3"/>
  <c r="D58" i="3"/>
  <c r="D59" i="3"/>
  <c r="D60" i="3"/>
  <c r="F60" i="3"/>
  <c r="H60" i="3" s="1"/>
  <c r="D61" i="3"/>
  <c r="F61" i="3" s="1"/>
  <c r="D62" i="3"/>
  <c r="D63" i="3"/>
  <c r="F63" i="3"/>
  <c r="D64" i="3"/>
  <c r="D65" i="3"/>
  <c r="D66" i="3"/>
  <c r="F66" i="3"/>
  <c r="D67" i="3"/>
  <c r="D68" i="3"/>
  <c r="D69" i="3"/>
  <c r="F69" i="3"/>
  <c r="D70" i="3"/>
  <c r="F70" i="3" s="1"/>
  <c r="D71" i="3"/>
  <c r="D72" i="3"/>
  <c r="D73" i="3"/>
  <c r="F73" i="3"/>
  <c r="H73" i="3" s="1"/>
  <c r="D74" i="3"/>
  <c r="F74" i="3" s="1"/>
  <c r="H74" i="3" s="1"/>
  <c r="D75" i="3"/>
  <c r="D76" i="3"/>
  <c r="D77" i="3"/>
  <c r="F77" i="3"/>
  <c r="D78" i="3"/>
  <c r="D79" i="3"/>
  <c r="F79" i="3" s="1"/>
  <c r="G79" i="3" s="1"/>
  <c r="D80" i="3"/>
  <c r="D81" i="3"/>
  <c r="D82" i="3"/>
  <c r="F82" i="3" s="1"/>
  <c r="H82" i="3" s="1"/>
  <c r="D83" i="3"/>
  <c r="D84" i="3"/>
  <c r="F84" i="3" s="1"/>
  <c r="H84" i="3" s="1"/>
  <c r="D85" i="3"/>
  <c r="F85" i="3"/>
  <c r="D86" i="3"/>
  <c r="F86" i="3"/>
  <c r="H86" i="3"/>
  <c r="D87" i="3"/>
  <c r="F87" i="3" s="1"/>
  <c r="G87" i="3" s="1"/>
  <c r="D88" i="3"/>
  <c r="D89" i="3"/>
  <c r="D90" i="3"/>
  <c r="D91" i="3"/>
  <c r="D92" i="3"/>
  <c r="F92" i="3"/>
  <c r="H92" i="3" s="1"/>
  <c r="D93" i="3"/>
  <c r="F93" i="3" s="1"/>
  <c r="H93" i="3" s="1"/>
  <c r="D94" i="3"/>
  <c r="D95" i="3"/>
  <c r="D96" i="3"/>
  <c r="D97" i="3"/>
  <c r="D98" i="3"/>
  <c r="F98" i="3" s="1"/>
  <c r="D99" i="3"/>
  <c r="F99" i="3" s="1"/>
  <c r="D100" i="3"/>
  <c r="F100" i="3" s="1"/>
  <c r="D101" i="3"/>
  <c r="D102" i="3"/>
  <c r="F102" i="3" s="1"/>
  <c r="D103" i="3"/>
  <c r="D104" i="3"/>
  <c r="F104" i="3" s="1"/>
  <c r="D105" i="3"/>
  <c r="F105" i="3" s="1"/>
  <c r="H105" i="3" s="1"/>
  <c r="D106" i="3"/>
  <c r="F106" i="3"/>
  <c r="D107" i="3"/>
  <c r="F107" i="3" s="1"/>
  <c r="H107" i="3" s="1"/>
  <c r="D108" i="3"/>
  <c r="D109" i="3"/>
  <c r="I109" i="3" s="1"/>
  <c r="J109" i="3" s="1"/>
  <c r="D110" i="3"/>
  <c r="D111" i="3"/>
  <c r="F111" i="3" s="1"/>
  <c r="D112" i="3"/>
  <c r="F112" i="3"/>
  <c r="H112" i="3" s="1"/>
  <c r="D113" i="3"/>
  <c r="D114" i="3"/>
  <c r="D115" i="3"/>
  <c r="D116" i="3"/>
  <c r="F116" i="3"/>
  <c r="G116" i="3" s="1"/>
  <c r="D117" i="3"/>
  <c r="F117" i="3"/>
  <c r="H117" i="3"/>
  <c r="D118" i="3"/>
  <c r="D119" i="3"/>
  <c r="F119" i="3" s="1"/>
  <c r="D120" i="3"/>
  <c r="D121" i="3"/>
  <c r="D122" i="3"/>
  <c r="F122" i="3" s="1"/>
  <c r="D123" i="3"/>
  <c r="D124" i="3"/>
  <c r="F124" i="3"/>
  <c r="D125" i="3"/>
  <c r="F125" i="3"/>
  <c r="H125" i="3" s="1"/>
  <c r="D126" i="3"/>
  <c r="D127" i="3"/>
  <c r="D128" i="3"/>
  <c r="F128" i="3"/>
  <c r="D129" i="3"/>
  <c r="D130" i="3"/>
  <c r="D131" i="3"/>
  <c r="F131" i="3"/>
  <c r="D132" i="3"/>
  <c r="F132" i="3" s="1"/>
  <c r="D133" i="3"/>
  <c r="F133" i="3"/>
  <c r="H133" i="3" s="1"/>
  <c r="D134" i="3"/>
  <c r="F134" i="3" s="1"/>
  <c r="D135" i="3"/>
  <c r="F135" i="3"/>
  <c r="D136" i="3"/>
  <c r="F136" i="3" s="1"/>
  <c r="D137" i="3"/>
  <c r="F137" i="3" s="1"/>
  <c r="D138" i="3"/>
  <c r="F138" i="3"/>
  <c r="D139" i="3"/>
  <c r="D140" i="3"/>
  <c r="F140" i="3"/>
  <c r="D141" i="3"/>
  <c r="F141" i="3"/>
  <c r="H141" i="3" s="1"/>
  <c r="D142" i="3"/>
  <c r="F142" i="3"/>
  <c r="D143" i="3"/>
  <c r="D144" i="3"/>
  <c r="F144" i="3" s="1"/>
  <c r="D145" i="3"/>
  <c r="D146" i="3"/>
  <c r="F146" i="3"/>
  <c r="D147" i="3"/>
  <c r="F147" i="3"/>
  <c r="D148" i="3"/>
  <c r="F148" i="3" s="1"/>
  <c r="H148" i="3" s="1"/>
  <c r="D149" i="3"/>
  <c r="I149" i="3"/>
  <c r="J149" i="3" s="1"/>
  <c r="F149" i="3"/>
  <c r="H149" i="3" s="1"/>
  <c r="D150" i="3"/>
  <c r="F150" i="3"/>
  <c r="D151" i="3"/>
  <c r="D152" i="3"/>
  <c r="F152" i="3"/>
  <c r="D153" i="3"/>
  <c r="F153" i="3"/>
  <c r="H153" i="3" s="1"/>
  <c r="D154" i="3"/>
  <c r="F154" i="3"/>
  <c r="D155" i="3"/>
  <c r="I155" i="3" s="1"/>
  <c r="J155" i="3" s="1"/>
  <c r="D156" i="3"/>
  <c r="F156" i="3"/>
  <c r="H156" i="3" s="1"/>
  <c r="D157" i="3"/>
  <c r="F157" i="3" s="1"/>
  <c r="H157" i="3" s="1"/>
  <c r="D158" i="3"/>
  <c r="F158" i="3" s="1"/>
  <c r="D159" i="3"/>
  <c r="D160" i="3"/>
  <c r="F160" i="3"/>
  <c r="D161" i="3"/>
  <c r="D162" i="3"/>
  <c r="F162" i="3" s="1"/>
  <c r="D163" i="3"/>
  <c r="F163" i="3" s="1"/>
  <c r="H163" i="3" s="1"/>
  <c r="G163" i="3"/>
  <c r="D164" i="3"/>
  <c r="F164" i="3" s="1"/>
  <c r="H164" i="3" s="1"/>
  <c r="D165" i="3"/>
  <c r="F165" i="3"/>
  <c r="D166" i="3"/>
  <c r="F166" i="3" s="1"/>
  <c r="D167" i="3"/>
  <c r="D168" i="3"/>
  <c r="F168" i="3"/>
  <c r="H168" i="3" s="1"/>
  <c r="D169" i="3"/>
  <c r="D170" i="3"/>
  <c r="D171" i="3"/>
  <c r="F171" i="3"/>
  <c r="D172" i="3"/>
  <c r="F172" i="3" s="1"/>
  <c r="D173" i="3"/>
  <c r="F173" i="3"/>
  <c r="D174" i="3"/>
  <c r="F174" i="3" s="1"/>
  <c r="D175" i="3"/>
  <c r="F175" i="3" s="1"/>
  <c r="H175" i="3"/>
  <c r="D176" i="3"/>
  <c r="F176" i="3" s="1"/>
  <c r="D177" i="3"/>
  <c r="D178" i="3"/>
  <c r="F178" i="3" s="1"/>
  <c r="D179" i="3"/>
  <c r="D180" i="3"/>
  <c r="F180" i="3"/>
  <c r="D181" i="3"/>
  <c r="D182" i="3"/>
  <c r="D183" i="3"/>
  <c r="D184" i="3"/>
  <c r="D185" i="3"/>
  <c r="D186" i="3"/>
  <c r="F186" i="3"/>
  <c r="H186" i="3" s="1"/>
  <c r="D187" i="3"/>
  <c r="F187" i="3" s="1"/>
  <c r="G187" i="3" s="1"/>
  <c r="D188" i="3"/>
  <c r="F188" i="3"/>
  <c r="D189" i="3"/>
  <c r="F189" i="3"/>
  <c r="H189" i="3" s="1"/>
  <c r="D190" i="3"/>
  <c r="D191" i="3"/>
  <c r="D192" i="3"/>
  <c r="F192" i="3"/>
  <c r="D193" i="3"/>
  <c r="D194" i="3"/>
  <c r="F194" i="3" s="1"/>
  <c r="H194" i="3" s="1"/>
  <c r="D195" i="3"/>
  <c r="H16" i="3"/>
  <c r="H15" i="3" s="1"/>
  <c r="H41" i="3"/>
  <c r="H77" i="3"/>
  <c r="H137" i="3"/>
  <c r="G16" i="3"/>
  <c r="G15" i="3"/>
  <c r="G86" i="3"/>
  <c r="G125" i="3"/>
  <c r="G133" i="3"/>
  <c r="G153" i="3"/>
  <c r="G175" i="3"/>
  <c r="I16" i="3"/>
  <c r="I15" i="3"/>
  <c r="I22" i="3"/>
  <c r="J22" i="3" s="1"/>
  <c r="I25" i="3"/>
  <c r="J28" i="3"/>
  <c r="I31" i="3"/>
  <c r="J31" i="3" s="1"/>
  <c r="I32" i="3"/>
  <c r="J32" i="3" s="1"/>
  <c r="I36" i="3"/>
  <c r="J36" i="3" s="1"/>
  <c r="I47" i="3"/>
  <c r="J47" i="3"/>
  <c r="I49" i="3"/>
  <c r="I52" i="3"/>
  <c r="J52" i="3" s="1"/>
  <c r="I54" i="3"/>
  <c r="J54" i="3" s="1"/>
  <c r="I57" i="3"/>
  <c r="J57" i="3" s="1"/>
  <c r="I64" i="3"/>
  <c r="J64" i="3"/>
  <c r="I70" i="3"/>
  <c r="J70" i="3" s="1"/>
  <c r="I79" i="3"/>
  <c r="J79" i="3" s="1"/>
  <c r="J80" i="3"/>
  <c r="I86" i="3"/>
  <c r="J86" i="3" s="1"/>
  <c r="I89" i="3"/>
  <c r="I92" i="3"/>
  <c r="J92" i="3" s="1"/>
  <c r="I102" i="3"/>
  <c r="J102" i="3" s="1"/>
  <c r="I106" i="3"/>
  <c r="J106" i="3" s="1"/>
  <c r="I107" i="3"/>
  <c r="I112" i="3"/>
  <c r="J112" i="3" s="1"/>
  <c r="I116" i="3"/>
  <c r="J116" i="3" s="1"/>
  <c r="J121" i="3"/>
  <c r="I122" i="3"/>
  <c r="J122" i="3" s="1"/>
  <c r="I128" i="3"/>
  <c r="J128" i="3" s="1"/>
  <c r="I132" i="3"/>
  <c r="J132" i="3" s="1"/>
  <c r="I135" i="3"/>
  <c r="J135" i="3" s="1"/>
  <c r="I137" i="3"/>
  <c r="J137" i="3"/>
  <c r="I140" i="3"/>
  <c r="J140" i="3" s="1"/>
  <c r="I144" i="3"/>
  <c r="J144" i="3" s="1"/>
  <c r="I147" i="3"/>
  <c r="J147" i="3"/>
  <c r="I152" i="3"/>
  <c r="J152" i="3" s="1"/>
  <c r="I153" i="3"/>
  <c r="J156" i="3"/>
  <c r="I158" i="3"/>
  <c r="J158" i="3" s="1"/>
  <c r="J160" i="3"/>
  <c r="I163" i="3"/>
  <c r="J163" i="3" s="1"/>
  <c r="I172" i="3"/>
  <c r="J172" i="3" s="1"/>
  <c r="I175" i="3"/>
  <c r="J175" i="3" s="1"/>
  <c r="I178" i="3"/>
  <c r="J178" i="3" s="1"/>
  <c r="I180" i="3"/>
  <c r="J180" i="3"/>
  <c r="I186" i="3"/>
  <c r="J186" i="3" s="1"/>
  <c r="I188" i="3"/>
  <c r="J188" i="3" s="1"/>
  <c r="I191" i="3"/>
  <c r="J191" i="3" s="1"/>
  <c r="I192" i="3"/>
  <c r="J192" i="3" s="1"/>
  <c r="D16" i="3"/>
  <c r="D15" i="3" s="1"/>
  <c r="D13" i="3" s="1"/>
  <c r="J16" i="3"/>
  <c r="J15" i="3" s="1"/>
  <c r="J13" i="3" s="1"/>
  <c r="J25" i="3"/>
  <c r="J49" i="3"/>
  <c r="J89" i="3"/>
  <c r="J107" i="3"/>
  <c r="J153" i="3"/>
  <c r="D17" i="3"/>
  <c r="D253" i="3"/>
  <c r="I253" i="3"/>
  <c r="J253" i="3" s="1"/>
  <c r="F253" i="3"/>
  <c r="H253" i="3" s="1"/>
  <c r="E252" i="3"/>
  <c r="D252" i="3"/>
  <c r="E251" i="3"/>
  <c r="I251" i="3" s="1"/>
  <c r="D251" i="3"/>
  <c r="F251" i="3" s="1"/>
  <c r="H251" i="3" s="1"/>
  <c r="E250" i="3"/>
  <c r="D250" i="3"/>
  <c r="E249" i="3"/>
  <c r="I249" i="3" s="1"/>
  <c r="J249" i="3"/>
  <c r="D249" i="3"/>
  <c r="E248" i="3"/>
  <c r="D248" i="3"/>
  <c r="F248" i="3"/>
  <c r="H248" i="3"/>
  <c r="E247" i="3"/>
  <c r="I247" i="3" s="1"/>
  <c r="J247" i="3" s="1"/>
  <c r="D247" i="3"/>
  <c r="E246" i="3"/>
  <c r="D246" i="3"/>
  <c r="E245" i="3"/>
  <c r="D245" i="3"/>
  <c r="E244" i="3"/>
  <c r="D244" i="3"/>
  <c r="F244" i="3"/>
  <c r="H244" i="3" s="1"/>
  <c r="E243" i="3"/>
  <c r="I243" i="3" s="1"/>
  <c r="J243" i="3" s="1"/>
  <c r="D243" i="3"/>
  <c r="E242" i="3"/>
  <c r="D242" i="3"/>
  <c r="F242" i="3"/>
  <c r="E241" i="3"/>
  <c r="I241" i="3" s="1"/>
  <c r="J241" i="3" s="1"/>
  <c r="D241" i="3"/>
  <c r="E240" i="3"/>
  <c r="I240" i="3" s="1"/>
  <c r="J240" i="3" s="1"/>
  <c r="D240" i="3"/>
  <c r="F240" i="3" s="1"/>
  <c r="E239" i="3"/>
  <c r="D239" i="3"/>
  <c r="E238" i="3"/>
  <c r="D238" i="3"/>
  <c r="F238" i="3" s="1"/>
  <c r="H238" i="3" s="1"/>
  <c r="E237" i="3"/>
  <c r="D237" i="3"/>
  <c r="E236" i="3"/>
  <c r="D236" i="3"/>
  <c r="F236" i="3"/>
  <c r="H236" i="3"/>
  <c r="E235" i="3"/>
  <c r="D235" i="3"/>
  <c r="F235" i="3"/>
  <c r="H235" i="3" s="1"/>
  <c r="E234" i="3"/>
  <c r="D234" i="3"/>
  <c r="F234" i="3" s="1"/>
  <c r="H234" i="3"/>
  <c r="E233" i="3"/>
  <c r="D233" i="3"/>
  <c r="I233" i="3"/>
  <c r="J233" i="3" s="1"/>
  <c r="E232" i="3"/>
  <c r="I232" i="3" s="1"/>
  <c r="J232" i="3" s="1"/>
  <c r="D232" i="3"/>
  <c r="F232" i="3" s="1"/>
  <c r="E231" i="3"/>
  <c r="I231" i="3"/>
  <c r="J231" i="3" s="1"/>
  <c r="D231" i="3"/>
  <c r="F231" i="3" s="1"/>
  <c r="E230" i="3"/>
  <c r="I230" i="3" s="1"/>
  <c r="D230" i="3"/>
  <c r="F230" i="3"/>
  <c r="E229" i="3"/>
  <c r="D229" i="3"/>
  <c r="E228" i="3"/>
  <c r="I228" i="3" s="1"/>
  <c r="J228" i="3" s="1"/>
  <c r="D228" i="3"/>
  <c r="F228" i="3" s="1"/>
  <c r="H228" i="3" s="1"/>
  <c r="E227" i="3"/>
  <c r="D227" i="3"/>
  <c r="E226" i="3"/>
  <c r="D226" i="3"/>
  <c r="E225" i="3"/>
  <c r="D225" i="3"/>
  <c r="F225" i="3" s="1"/>
  <c r="H225" i="3" s="1"/>
  <c r="E224" i="3"/>
  <c r="D224" i="3"/>
  <c r="F224" i="3" s="1"/>
  <c r="H224" i="3" s="1"/>
  <c r="E223" i="3"/>
  <c r="I223" i="3"/>
  <c r="J223" i="3" s="1"/>
  <c r="D223" i="3"/>
  <c r="F223" i="3"/>
  <c r="E222" i="3"/>
  <c r="D222" i="3"/>
  <c r="F222" i="3" s="1"/>
  <c r="H222" i="3" s="1"/>
  <c r="E221" i="3"/>
  <c r="I221" i="3" s="1"/>
  <c r="J221" i="3" s="1"/>
  <c r="D221" i="3"/>
  <c r="E220" i="3"/>
  <c r="I220" i="3" s="1"/>
  <c r="J220" i="3" s="1"/>
  <c r="D220" i="3"/>
  <c r="F220" i="3"/>
  <c r="E219" i="3"/>
  <c r="D219" i="3"/>
  <c r="F219" i="3" s="1"/>
  <c r="H219" i="3" s="1"/>
  <c r="E218" i="3"/>
  <c r="D218" i="3"/>
  <c r="F218" i="3" s="1"/>
  <c r="H218" i="3" s="1"/>
  <c r="E217" i="3"/>
  <c r="I217" i="3" s="1"/>
  <c r="J217" i="3" s="1"/>
  <c r="D217" i="3"/>
  <c r="F217" i="3" s="1"/>
  <c r="E216" i="3"/>
  <c r="I216" i="3" s="1"/>
  <c r="J216" i="3" s="1"/>
  <c r="D216" i="3"/>
  <c r="F216" i="3" s="1"/>
  <c r="H216" i="3" s="1"/>
  <c r="E215" i="3"/>
  <c r="I215" i="3" s="1"/>
  <c r="J215" i="3" s="1"/>
  <c r="D215" i="3"/>
  <c r="F215" i="3"/>
  <c r="E214" i="3"/>
  <c r="I214" i="3" s="1"/>
  <c r="J214" i="3" s="1"/>
  <c r="D214" i="3"/>
  <c r="F214" i="3" s="1"/>
  <c r="H214" i="3"/>
  <c r="E213" i="3"/>
  <c r="D213" i="3"/>
  <c r="F213" i="3" s="1"/>
  <c r="H213" i="3" s="1"/>
  <c r="E212" i="3"/>
  <c r="I212" i="3"/>
  <c r="J212" i="3" s="1"/>
  <c r="D212" i="3"/>
  <c r="F212" i="3"/>
  <c r="H212" i="3" s="1"/>
  <c r="E211" i="3"/>
  <c r="I211" i="3" s="1"/>
  <c r="J211" i="3" s="1"/>
  <c r="D211" i="3"/>
  <c r="F211" i="3" s="1"/>
  <c r="E210" i="3"/>
  <c r="I210" i="3"/>
  <c r="J210" i="3" s="1"/>
  <c r="D210" i="3"/>
  <c r="E209" i="3"/>
  <c r="I209" i="3" s="1"/>
  <c r="J209" i="3" s="1"/>
  <c r="D209" i="3"/>
  <c r="F209" i="3"/>
  <c r="H209" i="3"/>
  <c r="E208" i="3"/>
  <c r="D208" i="3"/>
  <c r="F208" i="3" s="1"/>
  <c r="H208" i="3" s="1"/>
  <c r="E207" i="3"/>
  <c r="D207" i="3"/>
  <c r="E206" i="3"/>
  <c r="I206" i="3" s="1"/>
  <c r="J206" i="3" s="1"/>
  <c r="D206" i="3"/>
  <c r="G206" i="3"/>
  <c r="F206" i="3"/>
  <c r="H206" i="3"/>
  <c r="E205" i="3"/>
  <c r="I205" i="3" s="1"/>
  <c r="J205" i="3" s="1"/>
  <c r="D205" i="3"/>
  <c r="F205" i="3"/>
  <c r="H205" i="3"/>
  <c r="E204" i="3"/>
  <c r="D204" i="3"/>
  <c r="F204" i="3"/>
  <c r="E203" i="3"/>
  <c r="I203" i="3" s="1"/>
  <c r="J203" i="3" s="1"/>
  <c r="D203" i="3"/>
  <c r="E202" i="3"/>
  <c r="D202" i="3"/>
  <c r="E201" i="3"/>
  <c r="I201" i="3"/>
  <c r="J201" i="3" s="1"/>
  <c r="D201" i="3"/>
  <c r="F201" i="3" s="1"/>
  <c r="H201" i="3" s="1"/>
  <c r="E200" i="3"/>
  <c r="D200" i="3"/>
  <c r="F200" i="3"/>
  <c r="H200" i="3"/>
  <c r="E199" i="3"/>
  <c r="I199" i="3" s="1"/>
  <c r="J199" i="3" s="1"/>
  <c r="D199" i="3"/>
  <c r="E198" i="3"/>
  <c r="D198" i="3"/>
  <c r="E197" i="3"/>
  <c r="D197" i="3"/>
  <c r="E196" i="3"/>
  <c r="I196" i="3" s="1"/>
  <c r="J196" i="3" s="1"/>
  <c r="D196" i="3"/>
  <c r="F196" i="3"/>
  <c r="O16" i="3"/>
  <c r="O15" i="3"/>
  <c r="O13" i="3" s="1"/>
  <c r="N16" i="3"/>
  <c r="N15" i="3" s="1"/>
  <c r="M16" i="3"/>
  <c r="M15" i="3" s="1"/>
  <c r="M12" i="3"/>
  <c r="L16" i="3"/>
  <c r="L15" i="3" s="1"/>
  <c r="K16" i="3"/>
  <c r="K15" i="3" s="1"/>
  <c r="G6" i="3"/>
  <c r="G7" i="3"/>
  <c r="G5" i="3"/>
  <c r="G4" i="3"/>
  <c r="Q297" i="1"/>
  <c r="Q300" i="1"/>
  <c r="Q298" i="1"/>
  <c r="Q301" i="1"/>
  <c r="Q305" i="1"/>
  <c r="Q306" i="1"/>
  <c r="Q303" i="1"/>
  <c r="Q304" i="1"/>
  <c r="Q307" i="1"/>
  <c r="C17" i="1"/>
  <c r="P100" i="1"/>
  <c r="R100" i="1" s="1"/>
  <c r="Q100" i="1"/>
  <c r="Q102" i="1"/>
  <c r="Q104" i="1"/>
  <c r="Q107" i="1"/>
  <c r="Q109" i="1"/>
  <c r="Q114" i="1"/>
  <c r="Q118" i="1"/>
  <c r="Q119" i="1"/>
  <c r="Q245" i="1"/>
  <c r="Q287" i="1"/>
  <c r="I246" i="1"/>
  <c r="I131" i="1"/>
  <c r="I205" i="1"/>
  <c r="I215" i="1"/>
  <c r="Q121" i="1"/>
  <c r="Q123" i="1"/>
  <c r="Q221" i="1"/>
  <c r="Q222" i="1"/>
  <c r="Q226" i="1"/>
  <c r="Q231" i="1"/>
  <c r="Q233" i="1"/>
  <c r="Q237" i="1"/>
  <c r="Q239" i="1"/>
  <c r="Q124" i="1"/>
  <c r="Q243" i="1"/>
  <c r="Q246" i="1"/>
  <c r="Q248" i="1"/>
  <c r="Q249" i="1"/>
  <c r="Q250" i="1"/>
  <c r="Q252" i="1"/>
  <c r="Q257" i="1"/>
  <c r="Q259" i="1"/>
  <c r="Q125" i="1"/>
  <c r="Q127" i="1"/>
  <c r="Q128" i="1"/>
  <c r="Q129" i="1"/>
  <c r="Q130" i="1"/>
  <c r="Q131" i="1"/>
  <c r="Q135" i="1"/>
  <c r="Q140" i="1"/>
  <c r="Q142" i="1"/>
  <c r="Q143" i="1"/>
  <c r="Q152" i="1"/>
  <c r="Q153" i="1"/>
  <c r="Q154" i="1"/>
  <c r="Q157" i="1"/>
  <c r="Q158" i="1"/>
  <c r="Q161" i="1"/>
  <c r="Q163" i="1"/>
  <c r="Q169" i="1"/>
  <c r="Q171" i="1"/>
  <c r="Q173" i="1"/>
  <c r="Q174" i="1"/>
  <c r="Q175" i="1"/>
  <c r="Q198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9" i="1"/>
  <c r="Q220" i="1"/>
  <c r="Q223" i="1"/>
  <c r="Q134" i="1"/>
  <c r="Q254" i="1"/>
  <c r="I232" i="1"/>
  <c r="I178" i="1"/>
  <c r="I182" i="1"/>
  <c r="I183" i="1"/>
  <c r="I192" i="1"/>
  <c r="I136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25" i="1"/>
  <c r="Q227" i="1"/>
  <c r="Q228" i="1"/>
  <c r="Q229" i="1"/>
  <c r="Q230" i="1"/>
  <c r="Q232" i="1"/>
  <c r="Q234" i="1"/>
  <c r="Q235" i="1"/>
  <c r="Q236" i="1"/>
  <c r="Q238" i="1"/>
  <c r="Q240" i="1"/>
  <c r="Q241" i="1"/>
  <c r="Q242" i="1"/>
  <c r="Q247" i="1"/>
  <c r="Q251" i="1"/>
  <c r="Q253" i="1"/>
  <c r="Q256" i="1"/>
  <c r="Q136" i="1"/>
  <c r="Q137" i="1"/>
  <c r="Q145" i="1"/>
  <c r="Q146" i="1"/>
  <c r="Q147" i="1"/>
  <c r="Q149" i="1"/>
  <c r="Q150" i="1"/>
  <c r="Q151" i="1"/>
  <c r="Q155" i="1"/>
  <c r="Q156" i="1"/>
  <c r="Q159" i="1"/>
  <c r="Q160" i="1"/>
  <c r="Q162" i="1"/>
  <c r="Q164" i="1"/>
  <c r="Q165" i="1"/>
  <c r="Q166" i="1"/>
  <c r="Q167" i="1"/>
  <c r="Q168" i="1"/>
  <c r="Q170" i="1"/>
  <c r="Q172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9" i="1"/>
  <c r="Q201" i="1"/>
  <c r="Q202" i="1"/>
  <c r="Q212" i="1"/>
  <c r="Q218" i="1"/>
  <c r="Q224" i="1"/>
  <c r="J60" i="1"/>
  <c r="Q60" i="1"/>
  <c r="Q21" i="1"/>
  <c r="Q122" i="1"/>
  <c r="Q126" i="1"/>
  <c r="Q132" i="1"/>
  <c r="Q139" i="1"/>
  <c r="Q148" i="1"/>
  <c r="Q117" i="1"/>
  <c r="Q244" i="1"/>
  <c r="Q255" i="1"/>
  <c r="Q138" i="1"/>
  <c r="G317" i="1"/>
  <c r="O12" i="3"/>
  <c r="F233" i="3"/>
  <c r="H233" i="3"/>
  <c r="I236" i="3"/>
  <c r="J236" i="3" s="1"/>
  <c r="F241" i="3"/>
  <c r="H241" i="3" s="1"/>
  <c r="I244" i="3"/>
  <c r="J244" i="3" s="1"/>
  <c r="F249" i="3"/>
  <c r="H249" i="3"/>
  <c r="I252" i="3"/>
  <c r="J252" i="3" s="1"/>
  <c r="H13" i="3"/>
  <c r="H12" i="3"/>
  <c r="H79" i="3"/>
  <c r="G219" i="3"/>
  <c r="I238" i="3"/>
  <c r="J238" i="3"/>
  <c r="F243" i="3"/>
  <c r="H243" i="3"/>
  <c r="I246" i="3"/>
  <c r="J246" i="3"/>
  <c r="G13" i="3"/>
  <c r="G12" i="3"/>
  <c r="G194" i="3"/>
  <c r="H192" i="3"/>
  <c r="G192" i="3"/>
  <c r="H188" i="3"/>
  <c r="G188" i="3"/>
  <c r="G186" i="3"/>
  <c r="H180" i="3"/>
  <c r="G180" i="3"/>
  <c r="H178" i="3"/>
  <c r="G178" i="3"/>
  <c r="H174" i="3"/>
  <c r="G174" i="3"/>
  <c r="G168" i="3"/>
  <c r="H166" i="3"/>
  <c r="G166" i="3"/>
  <c r="G164" i="3"/>
  <c r="H160" i="3"/>
  <c r="G160" i="3"/>
  <c r="H158" i="3"/>
  <c r="G158" i="3"/>
  <c r="G156" i="3"/>
  <c r="H154" i="3"/>
  <c r="G154" i="3"/>
  <c r="H152" i="3"/>
  <c r="G152" i="3"/>
  <c r="H150" i="3"/>
  <c r="G150" i="3"/>
  <c r="G148" i="3"/>
  <c r="H146" i="3"/>
  <c r="G146" i="3"/>
  <c r="H144" i="3"/>
  <c r="G144" i="3"/>
  <c r="H142" i="3"/>
  <c r="G142" i="3"/>
  <c r="H140" i="3"/>
  <c r="G140" i="3"/>
  <c r="H136" i="3"/>
  <c r="G136" i="3"/>
  <c r="H132" i="3"/>
  <c r="G132" i="3"/>
  <c r="H128" i="3"/>
  <c r="G128" i="3"/>
  <c r="H124" i="3"/>
  <c r="G124" i="3"/>
  <c r="H116" i="3"/>
  <c r="G112" i="3"/>
  <c r="H106" i="3"/>
  <c r="G106" i="3"/>
  <c r="H104" i="3"/>
  <c r="G104" i="3"/>
  <c r="H100" i="3"/>
  <c r="G100" i="3"/>
  <c r="H98" i="3"/>
  <c r="G98" i="3"/>
  <c r="F96" i="3"/>
  <c r="H96" i="3"/>
  <c r="F80" i="3"/>
  <c r="F64" i="3"/>
  <c r="H64" i="3"/>
  <c r="I51" i="3"/>
  <c r="J51" i="3"/>
  <c r="F51" i="3"/>
  <c r="H51" i="3"/>
  <c r="I35" i="3"/>
  <c r="J35" i="3"/>
  <c r="F35" i="3"/>
  <c r="I248" i="3"/>
  <c r="J248" i="3"/>
  <c r="J12" i="3"/>
  <c r="H87" i="3"/>
  <c r="H55" i="3"/>
  <c r="G55" i="3"/>
  <c r="H232" i="3"/>
  <c r="I234" i="3"/>
  <c r="J234" i="3"/>
  <c r="F239" i="3"/>
  <c r="H239" i="3"/>
  <c r="I242" i="3"/>
  <c r="J242" i="3" s="1"/>
  <c r="F247" i="3"/>
  <c r="H247" i="3"/>
  <c r="I91" i="3"/>
  <c r="J91" i="3"/>
  <c r="F91" i="3"/>
  <c r="G91" i="3" s="1"/>
  <c r="H91" i="3"/>
  <c r="F88" i="3"/>
  <c r="I75" i="3"/>
  <c r="J75" i="3" s="1"/>
  <c r="F75" i="3"/>
  <c r="G75" i="3" s="1"/>
  <c r="F72" i="3"/>
  <c r="G72" i="3"/>
  <c r="I59" i="3"/>
  <c r="J59" i="3"/>
  <c r="F59" i="3"/>
  <c r="F56" i="3"/>
  <c r="H56" i="3"/>
  <c r="I43" i="3"/>
  <c r="J43" i="3"/>
  <c r="F43" i="3"/>
  <c r="G43" i="3" s="1"/>
  <c r="F40" i="3"/>
  <c r="H40" i="3"/>
  <c r="G251" i="3"/>
  <c r="F27" i="3"/>
  <c r="G27" i="3"/>
  <c r="E13" i="3"/>
  <c r="E14" i="4"/>
  <c r="G253" i="3"/>
  <c r="G24" i="3"/>
  <c r="G42" i="1"/>
  <c r="I42" i="1" s="1"/>
  <c r="E171" i="4"/>
  <c r="E334" i="1"/>
  <c r="F334" i="1"/>
  <c r="G247" i="3"/>
  <c r="G239" i="3"/>
  <c r="G56" i="3"/>
  <c r="G243" i="3"/>
  <c r="G235" i="3"/>
  <c r="G249" i="3"/>
  <c r="G233" i="3"/>
  <c r="F13" i="3"/>
  <c r="F12" i="3"/>
  <c r="I93" i="3"/>
  <c r="J93" i="3"/>
  <c r="I69" i="3"/>
  <c r="J69" i="3"/>
  <c r="H134" i="3"/>
  <c r="G134" i="3"/>
  <c r="H172" i="3"/>
  <c r="G172" i="3"/>
  <c r="I181" i="3"/>
  <c r="J181" i="3"/>
  <c r="E84" i="4"/>
  <c r="F197" i="1"/>
  <c r="F118" i="3"/>
  <c r="H118" i="3"/>
  <c r="I118" i="3"/>
  <c r="J118" i="3"/>
  <c r="G118" i="3"/>
  <c r="G51" i="3"/>
  <c r="H211" i="3"/>
  <c r="G211" i="3"/>
  <c r="F245" i="3"/>
  <c r="H245" i="3"/>
  <c r="F199" i="3"/>
  <c r="H199" i="3" s="1"/>
  <c r="H215" i="3"/>
  <c r="G215" i="3"/>
  <c r="M13" i="3"/>
  <c r="F202" i="3"/>
  <c r="H202" i="3" s="1"/>
  <c r="I202" i="3"/>
  <c r="J202" i="3" s="1"/>
  <c r="F226" i="3"/>
  <c r="H226" i="3"/>
  <c r="I226" i="3"/>
  <c r="J226" i="3"/>
  <c r="K317" i="1"/>
  <c r="F229" i="3"/>
  <c r="I229" i="3"/>
  <c r="J229" i="3"/>
  <c r="H223" i="3"/>
  <c r="G223" i="3"/>
  <c r="F198" i="3"/>
  <c r="H198" i="3" s="1"/>
  <c r="I198" i="3"/>
  <c r="J198" i="3" s="1"/>
  <c r="H204" i="3"/>
  <c r="G204" i="3"/>
  <c r="I235" i="3"/>
  <c r="J235" i="3"/>
  <c r="G238" i="3"/>
  <c r="I245" i="3"/>
  <c r="J245" i="3"/>
  <c r="F250" i="3"/>
  <c r="H250" i="3"/>
  <c r="F183" i="3"/>
  <c r="H183" i="3" s="1"/>
  <c r="F177" i="3"/>
  <c r="H177" i="3" s="1"/>
  <c r="I177" i="3"/>
  <c r="J177" i="3"/>
  <c r="F151" i="3"/>
  <c r="H151" i="3"/>
  <c r="G151" i="3"/>
  <c r="I151" i="3"/>
  <c r="J151" i="3"/>
  <c r="F145" i="3"/>
  <c r="G145" i="3" s="1"/>
  <c r="H145" i="3"/>
  <c r="I145" i="3"/>
  <c r="J145" i="3"/>
  <c r="F94" i="3"/>
  <c r="H94" i="3" s="1"/>
  <c r="I94" i="3"/>
  <c r="J94" i="3" s="1"/>
  <c r="G208" i="3"/>
  <c r="I250" i="3"/>
  <c r="J250" i="3" s="1"/>
  <c r="H187" i="3"/>
  <c r="F182" i="3"/>
  <c r="I182" i="3"/>
  <c r="J182" i="3" s="1"/>
  <c r="G111" i="3"/>
  <c r="H111" i="3"/>
  <c r="F39" i="3"/>
  <c r="G39" i="3"/>
  <c r="I39" i="3"/>
  <c r="J39" i="3" s="1"/>
  <c r="G64" i="3"/>
  <c r="I219" i="3"/>
  <c r="J219" i="3" s="1"/>
  <c r="F246" i="3"/>
  <c r="H246" i="3" s="1"/>
  <c r="I12" i="3"/>
  <c r="I13" i="3"/>
  <c r="F127" i="3"/>
  <c r="H127" i="3"/>
  <c r="I127" i="3"/>
  <c r="J127" i="3" s="1"/>
  <c r="F76" i="3"/>
  <c r="H76" i="3" s="1"/>
  <c r="I76" i="3"/>
  <c r="J76" i="3"/>
  <c r="G200" i="3"/>
  <c r="I183" i="3"/>
  <c r="J183" i="3"/>
  <c r="H69" i="3"/>
  <c r="G69" i="3"/>
  <c r="G224" i="3"/>
  <c r="G232" i="3"/>
  <c r="I239" i="3"/>
  <c r="J239" i="3"/>
  <c r="H99" i="3"/>
  <c r="F191" i="3"/>
  <c r="H191" i="3"/>
  <c r="G191" i="3"/>
  <c r="F169" i="3"/>
  <c r="H169" i="3"/>
  <c r="I169" i="3"/>
  <c r="J169" i="3"/>
  <c r="F81" i="3"/>
  <c r="H81" i="3"/>
  <c r="I81" i="3"/>
  <c r="J81" i="3" s="1"/>
  <c r="H54" i="3"/>
  <c r="G54" i="3"/>
  <c r="I200" i="3"/>
  <c r="J200" i="3"/>
  <c r="I204" i="3"/>
  <c r="J204" i="3"/>
  <c r="I208" i="3"/>
  <c r="J208" i="3" s="1"/>
  <c r="G213" i="3"/>
  <c r="I150" i="3"/>
  <c r="J150" i="3" s="1"/>
  <c r="G179" i="3"/>
  <c r="G147" i="3"/>
  <c r="H147" i="3"/>
  <c r="I224" i="3"/>
  <c r="J224" i="3" s="1"/>
  <c r="I227" i="3"/>
  <c r="J227" i="3" s="1"/>
  <c r="J230" i="3"/>
  <c r="H135" i="3"/>
  <c r="G135" i="3"/>
  <c r="F113" i="3"/>
  <c r="I113" i="3"/>
  <c r="J113" i="3" s="1"/>
  <c r="I90" i="3"/>
  <c r="J90" i="3"/>
  <c r="F90" i="3"/>
  <c r="H85" i="3"/>
  <c r="G85" i="3"/>
  <c r="H66" i="3"/>
  <c r="G66" i="3"/>
  <c r="G234" i="3"/>
  <c r="I41" i="3"/>
  <c r="J41" i="3"/>
  <c r="G137" i="3"/>
  <c r="G41" i="3"/>
  <c r="G26" i="3"/>
  <c r="F167" i="3"/>
  <c r="H167" i="3" s="1"/>
  <c r="F45" i="3"/>
  <c r="G45" i="3"/>
  <c r="E24" i="4"/>
  <c r="G82" i="3"/>
  <c r="I27" i="3"/>
  <c r="J27" i="3" s="1"/>
  <c r="I105" i="3"/>
  <c r="J105" i="3"/>
  <c r="G84" i="3"/>
  <c r="I84" i="3"/>
  <c r="J84" i="3"/>
  <c r="I119" i="3"/>
  <c r="J119" i="3"/>
  <c r="I63" i="3"/>
  <c r="J63" i="3" s="1"/>
  <c r="G167" i="3"/>
  <c r="F193" i="3"/>
  <c r="H193" i="3"/>
  <c r="G193" i="3"/>
  <c r="I193" i="3"/>
  <c r="J193" i="3"/>
  <c r="F179" i="3"/>
  <c r="H179" i="3" s="1"/>
  <c r="F161" i="3"/>
  <c r="I161" i="3"/>
  <c r="J161" i="3"/>
  <c r="F129" i="3"/>
  <c r="H129" i="3"/>
  <c r="I129" i="3"/>
  <c r="J129" i="3" s="1"/>
  <c r="F97" i="3"/>
  <c r="I97" i="3"/>
  <c r="J97" i="3" s="1"/>
  <c r="F58" i="3"/>
  <c r="H58" i="3" s="1"/>
  <c r="G77" i="3"/>
  <c r="F68" i="3"/>
  <c r="H68" i="3"/>
  <c r="I72" i="3"/>
  <c r="J72" i="3" s="1"/>
  <c r="I60" i="3"/>
  <c r="J60" i="3" s="1"/>
  <c r="I44" i="3"/>
  <c r="J44" i="3"/>
  <c r="G105" i="3"/>
  <c r="G74" i="3"/>
  <c r="G60" i="3"/>
  <c r="I174" i="3"/>
  <c r="J174" i="3" s="1"/>
  <c r="I142" i="3"/>
  <c r="J142" i="3"/>
  <c r="I46" i="3"/>
  <c r="J46" i="3" s="1"/>
  <c r="I30" i="3"/>
  <c r="J30" i="3" s="1"/>
  <c r="E70" i="4"/>
  <c r="E49" i="4"/>
  <c r="E65" i="4"/>
  <c r="E81" i="4"/>
  <c r="E94" i="4"/>
  <c r="E37" i="4"/>
  <c r="E53" i="4"/>
  <c r="E69" i="4"/>
  <c r="E136" i="4"/>
  <c r="E102" i="4"/>
  <c r="E121" i="4"/>
  <c r="E137" i="4"/>
  <c r="E326" i="1"/>
  <c r="F326" i="1" s="1"/>
  <c r="E27" i="1"/>
  <c r="F27" i="1" s="1"/>
  <c r="G27" i="1" s="1"/>
  <c r="E35" i="1"/>
  <c r="F35" i="1" s="1"/>
  <c r="E45" i="1"/>
  <c r="E214" i="4" s="1"/>
  <c r="E55" i="1"/>
  <c r="F55" i="1" s="1"/>
  <c r="G55" i="1" s="1"/>
  <c r="I55" i="1" s="1"/>
  <c r="E61" i="1"/>
  <c r="E66" i="1"/>
  <c r="F66" i="1" s="1"/>
  <c r="E75" i="1"/>
  <c r="E243" i="4" s="1"/>
  <c r="F75" i="1"/>
  <c r="E77" i="1"/>
  <c r="E89" i="1"/>
  <c r="F89" i="1" s="1"/>
  <c r="E91" i="1"/>
  <c r="F91" i="1" s="1"/>
  <c r="E115" i="1"/>
  <c r="F115" i="1" s="1"/>
  <c r="E120" i="1"/>
  <c r="E289" i="1"/>
  <c r="E289" i="4" s="1"/>
  <c r="F289" i="1"/>
  <c r="E291" i="1"/>
  <c r="F291" i="1" s="1"/>
  <c r="G291" i="1" s="1"/>
  <c r="K291" i="1" s="1"/>
  <c r="E324" i="1"/>
  <c r="F324" i="1" s="1"/>
  <c r="E331" i="1"/>
  <c r="F331" i="1" s="1"/>
  <c r="G331" i="1" s="1"/>
  <c r="K331" i="1" s="1"/>
  <c r="E333" i="1"/>
  <c r="F333" i="1" s="1"/>
  <c r="E332" i="1"/>
  <c r="F332" i="1" s="1"/>
  <c r="G332" i="1" s="1"/>
  <c r="K332" i="1" s="1"/>
  <c r="E344" i="1"/>
  <c r="F344" i="1" s="1"/>
  <c r="G344" i="1" s="1"/>
  <c r="K344" i="1" s="1"/>
  <c r="E329" i="1"/>
  <c r="F329" i="1" s="1"/>
  <c r="E25" i="1"/>
  <c r="E33" i="1"/>
  <c r="F33" i="1" s="1"/>
  <c r="E43" i="1"/>
  <c r="F43" i="1" s="1"/>
  <c r="G43" i="1" s="1"/>
  <c r="I43" i="1" s="1"/>
  <c r="E64" i="1"/>
  <c r="E71" i="1"/>
  <c r="E73" i="1"/>
  <c r="F73" i="1" s="1"/>
  <c r="E85" i="1"/>
  <c r="F85" i="1"/>
  <c r="E87" i="1"/>
  <c r="F87" i="1" s="1"/>
  <c r="E108" i="1"/>
  <c r="F108" i="1" s="1"/>
  <c r="E112" i="1"/>
  <c r="E271" i="4" s="1"/>
  <c r="E284" i="1"/>
  <c r="E286" i="1"/>
  <c r="F286" i="1" s="1"/>
  <c r="G286" i="1" s="1"/>
  <c r="K286" i="1" s="1"/>
  <c r="E318" i="1"/>
  <c r="E340" i="1"/>
  <c r="F340" i="1" s="1"/>
  <c r="E338" i="1"/>
  <c r="F338" i="1" s="1"/>
  <c r="E28" i="1"/>
  <c r="E36" i="1"/>
  <c r="E38" i="1"/>
  <c r="F38" i="1" s="1"/>
  <c r="G38" i="1" s="1"/>
  <c r="I38" i="1" s="1"/>
  <c r="E46" i="1"/>
  <c r="F46" i="1" s="1"/>
  <c r="G46" i="1" s="1"/>
  <c r="I46" i="1" s="1"/>
  <c r="E51" i="1"/>
  <c r="E56" i="1"/>
  <c r="E225" i="4" s="1"/>
  <c r="E62" i="1"/>
  <c r="E67" i="1"/>
  <c r="F67" i="1" s="1"/>
  <c r="E76" i="1"/>
  <c r="E78" i="1"/>
  <c r="E90" i="1"/>
  <c r="F90" i="1" s="1"/>
  <c r="E92" i="1"/>
  <c r="E116" i="1"/>
  <c r="E274" i="4" s="1"/>
  <c r="E133" i="1"/>
  <c r="F133" i="1" s="1"/>
  <c r="E290" i="1"/>
  <c r="E292" i="1"/>
  <c r="E337" i="1"/>
  <c r="F337" i="1" s="1"/>
  <c r="E325" i="1"/>
  <c r="F325" i="1" s="1"/>
  <c r="G325" i="1" s="1"/>
  <c r="K325" i="1" s="1"/>
  <c r="E23" i="1"/>
  <c r="E31" i="1"/>
  <c r="F31" i="1" s="1"/>
  <c r="G31" i="1" s="1"/>
  <c r="I31" i="1" s="1"/>
  <c r="E41" i="1"/>
  <c r="E49" i="1"/>
  <c r="F49" i="1" s="1"/>
  <c r="G49" i="1" s="1"/>
  <c r="I49" i="1" s="1"/>
  <c r="E54" i="1"/>
  <c r="F54" i="1" s="1"/>
  <c r="E69" i="1"/>
  <c r="F69" i="1" s="1"/>
  <c r="G69" i="1" s="1"/>
  <c r="I69" i="1" s="1"/>
  <c r="E81" i="1"/>
  <c r="E249" i="4" s="1"/>
  <c r="E83" i="1"/>
  <c r="E97" i="1"/>
  <c r="F97" i="1" s="1"/>
  <c r="E99" i="1"/>
  <c r="E280" i="1"/>
  <c r="F280" i="1" s="1"/>
  <c r="E282" i="1"/>
  <c r="F282" i="1" s="1"/>
  <c r="G282" i="1" s="1"/>
  <c r="K282" i="1" s="1"/>
  <c r="E310" i="1"/>
  <c r="F310" i="1" s="1"/>
  <c r="E343" i="1"/>
  <c r="F343" i="1" s="1"/>
  <c r="E341" i="1"/>
  <c r="F341" i="1"/>
  <c r="E26" i="1"/>
  <c r="F26" i="1" s="1"/>
  <c r="E34" i="1"/>
  <c r="E44" i="1"/>
  <c r="E213" i="4" s="1"/>
  <c r="E59" i="1"/>
  <c r="F59" i="1" s="1"/>
  <c r="E65" i="1"/>
  <c r="E72" i="1"/>
  <c r="E74" i="1"/>
  <c r="F74" i="1" s="1"/>
  <c r="G74" i="1" s="1"/>
  <c r="I74" i="1" s="1"/>
  <c r="E86" i="1"/>
  <c r="F86" i="1" s="1"/>
  <c r="G86" i="1" s="1"/>
  <c r="I86" i="1" s="1"/>
  <c r="E88" i="1"/>
  <c r="F88" i="1" s="1"/>
  <c r="G88" i="1" s="1"/>
  <c r="I88" i="1" s="1"/>
  <c r="E111" i="1"/>
  <c r="E270" i="4" s="1"/>
  <c r="E113" i="1"/>
  <c r="E285" i="1"/>
  <c r="F285" i="1" s="1"/>
  <c r="E288" i="1"/>
  <c r="F288" i="1" s="1"/>
  <c r="E320" i="1"/>
  <c r="E339" i="1"/>
  <c r="F339" i="1" s="1"/>
  <c r="E335" i="1"/>
  <c r="F335" i="1" s="1"/>
  <c r="E330" i="1"/>
  <c r="F330" i="1" s="1"/>
  <c r="G330" i="1" s="1"/>
  <c r="K330" i="1" s="1"/>
  <c r="E29" i="1"/>
  <c r="E37" i="1"/>
  <c r="E39" i="1"/>
  <c r="E208" i="4" s="1"/>
  <c r="E47" i="1"/>
  <c r="E216" i="4" s="1"/>
  <c r="E52" i="1"/>
  <c r="F52" i="1" s="1"/>
  <c r="G52" i="1" s="1"/>
  <c r="I52" i="1" s="1"/>
  <c r="E57" i="1"/>
  <c r="E226" i="4" s="1"/>
  <c r="E63" i="1"/>
  <c r="E231" i="4" s="1"/>
  <c r="E79" i="1"/>
  <c r="F79" i="1" s="1"/>
  <c r="E93" i="1"/>
  <c r="F93" i="1" s="1"/>
  <c r="E95" i="1"/>
  <c r="F95" i="1" s="1"/>
  <c r="E141" i="1"/>
  <c r="E278" i="1"/>
  <c r="E279" i="4" s="1"/>
  <c r="E299" i="1"/>
  <c r="E293" i="4" s="1"/>
  <c r="E215" i="4"/>
  <c r="E303" i="4"/>
  <c r="G68" i="3"/>
  <c r="G81" i="3"/>
  <c r="G76" i="3"/>
  <c r="G246" i="3"/>
  <c r="F318" i="1"/>
  <c r="E300" i="4"/>
  <c r="F23" i="1"/>
  <c r="E192" i="4"/>
  <c r="E286" i="4"/>
  <c r="E186" i="4"/>
  <c r="E291" i="4"/>
  <c r="E204" i="4"/>
  <c r="E224" i="4"/>
  <c r="E257" i="4"/>
  <c r="G250" i="3"/>
  <c r="G198" i="3"/>
  <c r="G245" i="3"/>
  <c r="G197" i="1"/>
  <c r="I197" i="1" s="1"/>
  <c r="H39" i="3"/>
  <c r="F112" i="1"/>
  <c r="E302" i="4"/>
  <c r="E281" i="4"/>
  <c r="E255" i="4"/>
  <c r="E195" i="4"/>
  <c r="E265" i="4"/>
  <c r="H90" i="3"/>
  <c r="G90" i="3"/>
  <c r="H182" i="3"/>
  <c r="G182" i="3"/>
  <c r="F56" i="1"/>
  <c r="G56" i="1" s="1"/>
  <c r="I56" i="1" s="1"/>
  <c r="G335" i="1"/>
  <c r="K335" i="1" s="1"/>
  <c r="F76" i="1"/>
  <c r="E244" i="4"/>
  <c r="E261" i="4"/>
  <c r="G226" i="3"/>
  <c r="F292" i="1"/>
  <c r="E292" i="4"/>
  <c r="E235" i="4"/>
  <c r="E253" i="4"/>
  <c r="E273" i="4"/>
  <c r="E212" i="4"/>
  <c r="G169" i="3"/>
  <c r="G67" i="1"/>
  <c r="I67" i="1" s="1"/>
  <c r="E297" i="4"/>
  <c r="F120" i="1"/>
  <c r="E275" i="4"/>
  <c r="E242" i="4"/>
  <c r="G129" i="3"/>
  <c r="G177" i="3"/>
  <c r="G202" i="3"/>
  <c r="G199" i="3"/>
  <c r="E269" i="4"/>
  <c r="G112" i="1"/>
  <c r="I112" i="1"/>
  <c r="G133" i="1"/>
  <c r="I133" i="1" s="1"/>
  <c r="G87" i="1"/>
  <c r="I87" i="1" s="1"/>
  <c r="G33" i="1"/>
  <c r="I33" i="1" s="1"/>
  <c r="G91" i="1"/>
  <c r="I91" i="1" s="1"/>
  <c r="E234" i="4"/>
  <c r="E202" i="4"/>
  <c r="G127" i="3"/>
  <c r="G94" i="3"/>
  <c r="G183" i="3"/>
  <c r="H72" i="3"/>
  <c r="G230" i="3"/>
  <c r="H230" i="3"/>
  <c r="H242" i="3"/>
  <c r="G242" i="3"/>
  <c r="F170" i="3"/>
  <c r="F143" i="3"/>
  <c r="H143" i="3"/>
  <c r="G143" i="3"/>
  <c r="I143" i="3"/>
  <c r="J143" i="3"/>
  <c r="H138" i="3"/>
  <c r="G138" i="3"/>
  <c r="F78" i="3"/>
  <c r="H78" i="3" s="1"/>
  <c r="I78" i="3"/>
  <c r="J78" i="3"/>
  <c r="E259" i="4"/>
  <c r="F227" i="3"/>
  <c r="H227" i="3"/>
  <c r="H43" i="3"/>
  <c r="H240" i="3"/>
  <c r="G240" i="3"/>
  <c r="G338" i="1"/>
  <c r="G241" i="3"/>
  <c r="F197" i="3"/>
  <c r="H217" i="3"/>
  <c r="G217" i="3"/>
  <c r="G248" i="3"/>
  <c r="J251" i="3"/>
  <c r="H165" i="3"/>
  <c r="G165" i="3"/>
  <c r="F130" i="3"/>
  <c r="I130" i="3"/>
  <c r="J130" i="3" s="1"/>
  <c r="G96" i="3"/>
  <c r="F203" i="3"/>
  <c r="G205" i="3"/>
  <c r="G209" i="3"/>
  <c r="G216" i="3"/>
  <c r="G218" i="3"/>
  <c r="D12" i="3"/>
  <c r="I197" i="3"/>
  <c r="J197" i="3"/>
  <c r="G222" i="3"/>
  <c r="F95" i="3"/>
  <c r="I95" i="3"/>
  <c r="J95" i="3" s="1"/>
  <c r="I222" i="3"/>
  <c r="J222" i="3"/>
  <c r="G225" i="3"/>
  <c r="G228" i="3"/>
  <c r="G236" i="3"/>
  <c r="F185" i="3"/>
  <c r="I185" i="3"/>
  <c r="J185" i="3" s="1"/>
  <c r="F101" i="3"/>
  <c r="H101" i="3" s="1"/>
  <c r="I101" i="3"/>
  <c r="J101" i="3"/>
  <c r="G201" i="3"/>
  <c r="F210" i="3"/>
  <c r="G212" i="3"/>
  <c r="G214" i="3"/>
  <c r="I218" i="3"/>
  <c r="J218" i="3" s="1"/>
  <c r="I225" i="3"/>
  <c r="J225" i="3" s="1"/>
  <c r="G244" i="3"/>
  <c r="F120" i="3"/>
  <c r="I120" i="3"/>
  <c r="J120" i="3"/>
  <c r="F114" i="3"/>
  <c r="I114" i="3"/>
  <c r="J114" i="3"/>
  <c r="I170" i="3"/>
  <c r="J170" i="3" s="1"/>
  <c r="I162" i="3"/>
  <c r="J162" i="3"/>
  <c r="I154" i="3"/>
  <c r="J154" i="3"/>
  <c r="H29" i="3"/>
  <c r="G173" i="3"/>
  <c r="H173" i="3"/>
  <c r="F89" i="3"/>
  <c r="H89" i="3"/>
  <c r="F53" i="3"/>
  <c r="I131" i="3"/>
  <c r="J131" i="3"/>
  <c r="F221" i="3"/>
  <c r="I194" i="3"/>
  <c r="J194" i="3" s="1"/>
  <c r="G117" i="3"/>
  <c r="G73" i="3"/>
  <c r="I168" i="3"/>
  <c r="J168" i="3" s="1"/>
  <c r="I146" i="3"/>
  <c r="J146" i="3"/>
  <c r="I138" i="3"/>
  <c r="J138" i="3" s="1"/>
  <c r="F155" i="3"/>
  <c r="H155" i="3" s="1"/>
  <c r="G141" i="3"/>
  <c r="G99" i="3"/>
  <c r="H70" i="3"/>
  <c r="I85" i="3"/>
  <c r="J85" i="3"/>
  <c r="I136" i="3"/>
  <c r="J136" i="3"/>
  <c r="F103" i="3"/>
  <c r="I148" i="3"/>
  <c r="J148" i="3" s="1"/>
  <c r="I124" i="3"/>
  <c r="J124" i="3"/>
  <c r="I99" i="3"/>
  <c r="J99" i="3"/>
  <c r="G189" i="3"/>
  <c r="F121" i="3"/>
  <c r="H121" i="3" s="1"/>
  <c r="G121" i="3"/>
  <c r="F65" i="3"/>
  <c r="G157" i="3"/>
  <c r="F115" i="3"/>
  <c r="H115" i="3" s="1"/>
  <c r="I115" i="3"/>
  <c r="J115" i="3"/>
  <c r="I157" i="3"/>
  <c r="J157" i="3"/>
  <c r="I21" i="3"/>
  <c r="I82" i="3"/>
  <c r="J82" i="3" s="1"/>
  <c r="I189" i="3"/>
  <c r="J189" i="3"/>
  <c r="J117" i="3"/>
  <c r="I61" i="3"/>
  <c r="J61" i="3" s="1"/>
  <c r="E34" i="4"/>
  <c r="E64" i="4"/>
  <c r="E77" i="4"/>
  <c r="E280" i="4"/>
  <c r="E62" i="4"/>
  <c r="E75" i="4"/>
  <c r="E63" i="4"/>
  <c r="E79" i="4"/>
  <c r="E145" i="1"/>
  <c r="E153" i="1"/>
  <c r="F153" i="1"/>
  <c r="P153" i="1" s="1"/>
  <c r="E170" i="1"/>
  <c r="F170" i="1" s="1"/>
  <c r="E209" i="1"/>
  <c r="E218" i="1"/>
  <c r="E225" i="1"/>
  <c r="E236" i="1"/>
  <c r="E241" i="1"/>
  <c r="E243" i="1"/>
  <c r="F243" i="1" s="1"/>
  <c r="E253" i="1"/>
  <c r="E139" i="4" s="1"/>
  <c r="E259" i="1"/>
  <c r="F259" i="1" s="1"/>
  <c r="E261" i="1"/>
  <c r="E146" i="4" s="1"/>
  <c r="E263" i="1"/>
  <c r="F263" i="1" s="1"/>
  <c r="G263" i="1" s="1"/>
  <c r="I263" i="1" s="1"/>
  <c r="E265" i="1"/>
  <c r="E150" i="4" s="1"/>
  <c r="E267" i="1"/>
  <c r="E294" i="1"/>
  <c r="F294" i="1" s="1"/>
  <c r="E311" i="1"/>
  <c r="E321" i="1"/>
  <c r="F321" i="1" s="1"/>
  <c r="P321" i="1" s="1"/>
  <c r="E323" i="1"/>
  <c r="E327" i="1"/>
  <c r="E187" i="4" s="1"/>
  <c r="E22" i="1"/>
  <c r="F22" i="1" s="1"/>
  <c r="E32" i="1"/>
  <c r="F32" i="1" s="1"/>
  <c r="E308" i="1"/>
  <c r="F308" i="1" s="1"/>
  <c r="G308" i="1" s="1"/>
  <c r="E351" i="1"/>
  <c r="F351" i="1" s="1"/>
  <c r="G351" i="1" s="1"/>
  <c r="K351" i="1" s="1"/>
  <c r="E349" i="1"/>
  <c r="F349" i="1" s="1"/>
  <c r="E347" i="1"/>
  <c r="F347" i="1" s="1"/>
  <c r="E196" i="1"/>
  <c r="E83" i="4" s="1"/>
  <c r="E201" i="1"/>
  <c r="E214" i="1"/>
  <c r="E101" i="4" s="1"/>
  <c r="E221" i="1"/>
  <c r="E108" i="4" s="1"/>
  <c r="E230" i="1"/>
  <c r="F230" i="1" s="1"/>
  <c r="E239" i="1"/>
  <c r="F239" i="1" s="1"/>
  <c r="G239" i="1" s="1"/>
  <c r="E249" i="1"/>
  <c r="E257" i="1"/>
  <c r="F257" i="1" s="1"/>
  <c r="E272" i="1"/>
  <c r="F272" i="1" s="1"/>
  <c r="E274" i="1"/>
  <c r="F274" i="1" s="1"/>
  <c r="G274" i="1" s="1"/>
  <c r="I274" i="1" s="1"/>
  <c r="E319" i="1"/>
  <c r="E40" i="1"/>
  <c r="F40" i="1" s="1"/>
  <c r="E50" i="1"/>
  <c r="E68" i="1"/>
  <c r="F68" i="1" s="1"/>
  <c r="E80" i="1"/>
  <c r="E248" i="4" s="1"/>
  <c r="E84" i="1"/>
  <c r="F84" i="1" s="1"/>
  <c r="G84" i="1" s="1"/>
  <c r="I84" i="1" s="1"/>
  <c r="E96" i="1"/>
  <c r="F96" i="1" s="1"/>
  <c r="E101" i="1"/>
  <c r="F101" i="1" s="1"/>
  <c r="G101" i="1" s="1"/>
  <c r="H101" i="1" s="1"/>
  <c r="E279" i="1"/>
  <c r="F279" i="1" s="1"/>
  <c r="E283" i="1"/>
  <c r="E309" i="1"/>
  <c r="F309" i="1" s="1"/>
  <c r="G309" i="1" s="1"/>
  <c r="E219" i="1"/>
  <c r="F219" i="1" s="1"/>
  <c r="G219" i="1" s="1"/>
  <c r="I219" i="1" s="1"/>
  <c r="E228" i="1"/>
  <c r="E237" i="1"/>
  <c r="F237" i="1" s="1"/>
  <c r="E247" i="1"/>
  <c r="E254" i="1"/>
  <c r="E270" i="1"/>
  <c r="E155" i="4" s="1"/>
  <c r="E295" i="1"/>
  <c r="F295" i="1" s="1"/>
  <c r="G295" i="1" s="1"/>
  <c r="E314" i="1"/>
  <c r="E328" i="1"/>
  <c r="E188" i="4" s="1"/>
  <c r="E346" i="1"/>
  <c r="F346" i="1" s="1"/>
  <c r="E342" i="1"/>
  <c r="F342" i="1" s="1"/>
  <c r="E350" i="1"/>
  <c r="F350" i="1" s="1"/>
  <c r="E149" i="1"/>
  <c r="F149" i="1" s="1"/>
  <c r="E154" i="1"/>
  <c r="F154" i="1" s="1"/>
  <c r="G154" i="1" s="1"/>
  <c r="I154" i="1" s="1"/>
  <c r="E169" i="1"/>
  <c r="E56" i="4" s="1"/>
  <c r="E184" i="1"/>
  <c r="E71" i="4" s="1"/>
  <c r="E186" i="1"/>
  <c r="E199" i="1"/>
  <c r="F199" i="1" s="1"/>
  <c r="E208" i="1"/>
  <c r="E210" i="1"/>
  <c r="F210" i="1" s="1"/>
  <c r="G210" i="1" s="1"/>
  <c r="I210" i="1" s="1"/>
  <c r="E226" i="1"/>
  <c r="E235" i="1"/>
  <c r="E242" i="1"/>
  <c r="F242" i="1" s="1"/>
  <c r="E244" i="1"/>
  <c r="F244" i="1" s="1"/>
  <c r="G244" i="1" s="1"/>
  <c r="J244" i="1" s="1"/>
  <c r="E252" i="1"/>
  <c r="E260" i="1"/>
  <c r="F260" i="1" s="1"/>
  <c r="G260" i="1" s="1"/>
  <c r="I260" i="1" s="1"/>
  <c r="E262" i="1"/>
  <c r="E264" i="1"/>
  <c r="F264" i="1" s="1"/>
  <c r="E266" i="1"/>
  <c r="F266" i="1"/>
  <c r="E268" i="1"/>
  <c r="E153" i="4" s="1"/>
  <c r="E293" i="1"/>
  <c r="E164" i="4" s="1"/>
  <c r="E297" i="1"/>
  <c r="F297" i="1" s="1"/>
  <c r="E300" i="1"/>
  <c r="E170" i="4" s="1"/>
  <c r="E312" i="1"/>
  <c r="E322" i="1"/>
  <c r="F322" i="1" s="1"/>
  <c r="E24" i="1"/>
  <c r="E30" i="1"/>
  <c r="E199" i="4" s="1"/>
  <c r="E142" i="1"/>
  <c r="F142" i="1" s="1"/>
  <c r="E152" i="1"/>
  <c r="E167" i="1"/>
  <c r="E204" i="1"/>
  <c r="E206" i="1"/>
  <c r="F206" i="1" s="1"/>
  <c r="E217" i="1"/>
  <c r="E104" i="4" s="1"/>
  <c r="E222" i="1"/>
  <c r="F222" i="1" s="1"/>
  <c r="G222" i="1" s="1"/>
  <c r="I222" i="1" s="1"/>
  <c r="E224" i="1"/>
  <c r="E233" i="1"/>
  <c r="E120" i="4" s="1"/>
  <c r="E240" i="1"/>
  <c r="E258" i="1"/>
  <c r="E143" i="4" s="1"/>
  <c r="E275" i="1"/>
  <c r="E160" i="4" s="1"/>
  <c r="E277" i="1"/>
  <c r="E303" i="1"/>
  <c r="F303" i="1" s="1"/>
  <c r="E305" i="1"/>
  <c r="F305" i="1" s="1"/>
  <c r="E307" i="1"/>
  <c r="E176" i="4" s="1"/>
  <c r="E70" i="1"/>
  <c r="E238" i="4" s="1"/>
  <c r="E82" i="1"/>
  <c r="F82" i="1" s="1"/>
  <c r="E94" i="1"/>
  <c r="F94" i="1" s="1"/>
  <c r="G94" i="1" s="1"/>
  <c r="I94" i="1" s="1"/>
  <c r="E98" i="1"/>
  <c r="E144" i="1"/>
  <c r="F144" i="1" s="1"/>
  <c r="E281" i="1"/>
  <c r="F281" i="1" s="1"/>
  <c r="E302" i="1"/>
  <c r="F302" i="1"/>
  <c r="E316" i="1"/>
  <c r="F316" i="1" s="1"/>
  <c r="F214" i="1"/>
  <c r="G214" i="1" s="1"/>
  <c r="I214" i="1" s="1"/>
  <c r="G78" i="3"/>
  <c r="F312" i="1"/>
  <c r="G312" i="1" s="1"/>
  <c r="E178" i="4"/>
  <c r="F228" i="1"/>
  <c r="E115" i="4"/>
  <c r="F226" i="1"/>
  <c r="G226" i="1" s="1"/>
  <c r="I226" i="1" s="1"/>
  <c r="E113" i="4"/>
  <c r="E268" i="4"/>
  <c r="E159" i="4"/>
  <c r="E88" i="4"/>
  <c r="F201" i="1"/>
  <c r="E148" i="4"/>
  <c r="E117" i="4"/>
  <c r="E144" i="4"/>
  <c r="H185" i="3"/>
  <c r="G185" i="3"/>
  <c r="G95" i="3"/>
  <c r="H95" i="3"/>
  <c r="H203" i="3"/>
  <c r="G203" i="3"/>
  <c r="G227" i="3"/>
  <c r="F261" i="1"/>
  <c r="G261" i="1" s="1"/>
  <c r="I261" i="1" s="1"/>
  <c r="G144" i="1"/>
  <c r="I144" i="1" s="1"/>
  <c r="E124" i="4"/>
  <c r="E142" i="4"/>
  <c r="E185" i="4"/>
  <c r="F323" i="1"/>
  <c r="G259" i="1"/>
  <c r="I259" i="1" s="1"/>
  <c r="E57" i="4"/>
  <c r="E296" i="4"/>
  <c r="J21" i="3"/>
  <c r="E191" i="4"/>
  <c r="F186" i="1"/>
  <c r="G186" i="1" s="1"/>
  <c r="E73" i="4"/>
  <c r="F328" i="1"/>
  <c r="P328" i="1" s="1"/>
  <c r="G243" i="1"/>
  <c r="I243" i="1" s="1"/>
  <c r="F145" i="1"/>
  <c r="G145" i="1" s="1"/>
  <c r="I145" i="1" s="1"/>
  <c r="E33" i="4"/>
  <c r="E282" i="4"/>
  <c r="E40" i="4"/>
  <c r="G155" i="3"/>
  <c r="F217" i="1"/>
  <c r="F240" i="1"/>
  <c r="E127" i="4"/>
  <c r="F152" i="1"/>
  <c r="G152" i="1" s="1"/>
  <c r="I152" i="1" s="1"/>
  <c r="E39" i="4"/>
  <c r="F184" i="1"/>
  <c r="F314" i="1"/>
  <c r="G314" i="1" s="1"/>
  <c r="K314" i="1" s="1"/>
  <c r="E180" i="4"/>
  <c r="K308" i="1"/>
  <c r="E165" i="4"/>
  <c r="E128" i="4"/>
  <c r="F241" i="1"/>
  <c r="G241" i="1" s="1"/>
  <c r="I241" i="1" s="1"/>
  <c r="E294" i="4"/>
  <c r="E151" i="4"/>
  <c r="E157" i="4"/>
  <c r="E172" i="4"/>
  <c r="G115" i="3"/>
  <c r="G89" i="3"/>
  <c r="G101" i="3"/>
  <c r="E86" i="4"/>
  <c r="G242" i="1"/>
  <c r="F221" i="1"/>
  <c r="G221" i="1" s="1"/>
  <c r="I221" i="1" s="1"/>
  <c r="F236" i="1"/>
  <c r="G236" i="1" s="1"/>
  <c r="I236" i="1" s="1"/>
  <c r="E123" i="4"/>
  <c r="E295" i="4"/>
  <c r="E106" i="4"/>
  <c r="E236" i="4"/>
  <c r="G240" i="1"/>
  <c r="I240" i="1" s="1"/>
  <c r="G257" i="1"/>
  <c r="I257" i="1" s="1"/>
  <c r="G201" i="1"/>
  <c r="I201" i="1" s="1"/>
  <c r="G170" i="1"/>
  <c r="I170" i="1" s="1"/>
  <c r="G96" i="1"/>
  <c r="I96" i="1" s="1"/>
  <c r="G294" i="1"/>
  <c r="K294" i="1" s="1"/>
  <c r="P314" i="1"/>
  <c r="G323" i="1"/>
  <c r="K323" i="1" s="1"/>
  <c r="G46" i="3"/>
  <c r="H46" i="3"/>
  <c r="G37" i="3"/>
  <c r="H37" i="3"/>
  <c r="H52" i="3"/>
  <c r="G52" i="3"/>
  <c r="H36" i="3"/>
  <c r="G36" i="3"/>
  <c r="H28" i="3"/>
  <c r="G28" i="3"/>
  <c r="G22" i="3"/>
  <c r="H22" i="3"/>
  <c r="G21" i="3"/>
  <c r="H21" i="3"/>
  <c r="G49" i="3"/>
  <c r="H49" i="3"/>
  <c r="G33" i="3"/>
  <c r="H33" i="3"/>
  <c r="H32" i="3"/>
  <c r="G32" i="3"/>
  <c r="H25" i="3"/>
  <c r="G25" i="3"/>
  <c r="H31" i="3"/>
  <c r="G31" i="3"/>
  <c r="H47" i="3"/>
  <c r="G47" i="3"/>
  <c r="H30" i="3"/>
  <c r="G30" i="3"/>
  <c r="G40" i="3"/>
  <c r="F50" i="3"/>
  <c r="G38" i="3"/>
  <c r="F23" i="3"/>
  <c r="F38" i="3"/>
  <c r="H38" i="3" s="1"/>
  <c r="F34" i="3"/>
  <c r="H27" i="3"/>
  <c r="H45" i="3"/>
  <c r="H23" i="3"/>
  <c r="G23" i="3"/>
  <c r="E18" i="3"/>
  <c r="D18" i="3"/>
  <c r="G108" i="1" l="1"/>
  <c r="H108" i="1" s="1"/>
  <c r="P108" i="1"/>
  <c r="E196" i="4"/>
  <c r="F298" i="1"/>
  <c r="E209" i="4"/>
  <c r="E29" i="4"/>
  <c r="E287" i="4"/>
  <c r="F116" i="1"/>
  <c r="G116" i="1" s="1"/>
  <c r="I116" i="1" s="1"/>
  <c r="F111" i="1"/>
  <c r="P296" i="1"/>
  <c r="E200" i="4"/>
  <c r="F278" i="1"/>
  <c r="E352" i="1"/>
  <c r="F352" i="1" s="1"/>
  <c r="G352" i="1" s="1"/>
  <c r="K352" i="1" s="1"/>
  <c r="P186" i="1"/>
  <c r="F265" i="1"/>
  <c r="G265" i="1" s="1"/>
  <c r="I265" i="1" s="1"/>
  <c r="F299" i="1"/>
  <c r="G299" i="1" s="1"/>
  <c r="I299" i="1" s="1"/>
  <c r="F45" i="1"/>
  <c r="G45" i="1" s="1"/>
  <c r="I45" i="1" s="1"/>
  <c r="E60" i="4"/>
  <c r="E132" i="4"/>
  <c r="F30" i="1"/>
  <c r="G30" i="1" s="1"/>
  <c r="F80" i="1"/>
  <c r="P80" i="1" s="1"/>
  <c r="F253" i="1"/>
  <c r="P253" i="1" s="1"/>
  <c r="E262" i="4"/>
  <c r="F293" i="1"/>
  <c r="G293" i="1" s="1"/>
  <c r="K293" i="1" s="1"/>
  <c r="F47" i="1"/>
  <c r="G47" i="1" s="1"/>
  <c r="I47" i="1" s="1"/>
  <c r="D16" i="1"/>
  <c r="D19" i="1" s="1"/>
  <c r="E55" i="4"/>
  <c r="E131" i="4"/>
  <c r="F169" i="1"/>
  <c r="V16" i="1"/>
  <c r="P227" i="1"/>
  <c r="E125" i="4"/>
  <c r="E163" i="4"/>
  <c r="P274" i="1"/>
  <c r="R274" i="1" s="1"/>
  <c r="E145" i="4"/>
  <c r="F196" i="1"/>
  <c r="G196" i="1" s="1"/>
  <c r="I196" i="1" s="1"/>
  <c r="P330" i="1"/>
  <c r="R330" i="1" s="1"/>
  <c r="E288" i="4"/>
  <c r="P246" i="1"/>
  <c r="R246" i="1" s="1"/>
  <c r="V8" i="1"/>
  <c r="R108" i="1"/>
  <c r="F258" i="1"/>
  <c r="G258" i="1" s="1"/>
  <c r="I258" i="1" s="1"/>
  <c r="E237" i="4"/>
  <c r="P211" i="1"/>
  <c r="R211" i="1" s="1"/>
  <c r="P103" i="1"/>
  <c r="E168" i="4"/>
  <c r="P190" i="1"/>
  <c r="R190" i="1" s="1"/>
  <c r="E67" i="4"/>
  <c r="E78" i="4"/>
  <c r="P42" i="1"/>
  <c r="R42" i="1" s="1"/>
  <c r="P214" i="1"/>
  <c r="P312" i="1"/>
  <c r="R312" i="1" s="1"/>
  <c r="F233" i="1"/>
  <c r="G233" i="1" s="1"/>
  <c r="I233" i="1" s="1"/>
  <c r="P33" i="1"/>
  <c r="P73" i="1"/>
  <c r="P173" i="1"/>
  <c r="R173" i="1" s="1"/>
  <c r="G328" i="1"/>
  <c r="K328" i="1" s="1"/>
  <c r="P94" i="1"/>
  <c r="R94" i="1" s="1"/>
  <c r="E107" i="4"/>
  <c r="P139" i="1"/>
  <c r="P110" i="1"/>
  <c r="G281" i="1"/>
  <c r="K281" i="1" s="1"/>
  <c r="P281" i="1"/>
  <c r="G114" i="1"/>
  <c r="I114" i="1" s="1"/>
  <c r="P114" i="1"/>
  <c r="G162" i="1"/>
  <c r="I162" i="1" s="1"/>
  <c r="P162" i="1"/>
  <c r="G273" i="1"/>
  <c r="I273" i="1" s="1"/>
  <c r="P273" i="1"/>
  <c r="R273" i="1" s="1"/>
  <c r="G350" i="1"/>
  <c r="K350" i="1" s="1"/>
  <c r="P350" i="1"/>
  <c r="P26" i="1"/>
  <c r="G26" i="1"/>
  <c r="I26" i="1" s="1"/>
  <c r="G297" i="1"/>
  <c r="R297" i="1" s="1"/>
  <c r="P297" i="1"/>
  <c r="G138" i="1"/>
  <c r="H138" i="1" s="1"/>
  <c r="P138" i="1"/>
  <c r="R138" i="1" s="1"/>
  <c r="G329" i="1"/>
  <c r="K329" i="1" s="1"/>
  <c r="P329" i="1"/>
  <c r="G174" i="1"/>
  <c r="I174" i="1" s="1"/>
  <c r="P174" i="1"/>
  <c r="G251" i="1"/>
  <c r="I251" i="1" s="1"/>
  <c r="P251" i="1"/>
  <c r="G306" i="1"/>
  <c r="J306" i="1" s="1"/>
  <c r="P306" i="1"/>
  <c r="P54" i="1"/>
  <c r="G54" i="1"/>
  <c r="I54" i="1" s="1"/>
  <c r="G122" i="1"/>
  <c r="J122" i="1" s="1"/>
  <c r="P122" i="1"/>
  <c r="G105" i="1"/>
  <c r="H105" i="1" s="1"/>
  <c r="P105" i="1"/>
  <c r="E183" i="4"/>
  <c r="E252" i="4"/>
  <c r="P308" i="1"/>
  <c r="R308" i="1" s="1"/>
  <c r="G321" i="1"/>
  <c r="K321" i="1" s="1"/>
  <c r="E126" i="4"/>
  <c r="E31" i="4"/>
  <c r="P243" i="1"/>
  <c r="R243" i="1" s="1"/>
  <c r="P325" i="1"/>
  <c r="R325" i="1" s="1"/>
  <c r="E223" i="4"/>
  <c r="P43" i="1"/>
  <c r="R43" i="1" s="1"/>
  <c r="P335" i="1"/>
  <c r="R335" i="1" s="1"/>
  <c r="E218" i="4"/>
  <c r="P234" i="1"/>
  <c r="R234" i="1" s="1"/>
  <c r="P205" i="1"/>
  <c r="R205" i="1" s="1"/>
  <c r="P188" i="1"/>
  <c r="R188" i="1" s="1"/>
  <c r="V15" i="1"/>
  <c r="V7" i="1"/>
  <c r="F202" i="1"/>
  <c r="E345" i="1"/>
  <c r="F345" i="1" s="1"/>
  <c r="E360" i="1"/>
  <c r="F360" i="1" s="1"/>
  <c r="P30" i="1"/>
  <c r="P351" i="1"/>
  <c r="R351" i="1" s="1"/>
  <c r="P299" i="1"/>
  <c r="R299" i="1" s="1"/>
  <c r="P93" i="1"/>
  <c r="P47" i="1"/>
  <c r="P86" i="1"/>
  <c r="R86" i="1" s="1"/>
  <c r="P91" i="1"/>
  <c r="R91" i="1" s="1"/>
  <c r="P55" i="1"/>
  <c r="P315" i="1"/>
  <c r="P287" i="1"/>
  <c r="R287" i="1" s="1"/>
  <c r="P232" i="1"/>
  <c r="R232" i="1" s="1"/>
  <c r="P203" i="1"/>
  <c r="R203" i="1" s="1"/>
  <c r="P171" i="1"/>
  <c r="R171" i="1" s="1"/>
  <c r="P117" i="1"/>
  <c r="R117" i="1" s="1"/>
  <c r="P301" i="1"/>
  <c r="R301" i="1" s="1"/>
  <c r="V14" i="1"/>
  <c r="V6" i="1"/>
  <c r="E356" i="1"/>
  <c r="F356" i="1" s="1"/>
  <c r="P356" i="1" s="1"/>
  <c r="P221" i="1"/>
  <c r="R221" i="1" s="1"/>
  <c r="P201" i="1"/>
  <c r="R201" i="1" s="1"/>
  <c r="P101" i="1"/>
  <c r="R101" i="1" s="1"/>
  <c r="P323" i="1"/>
  <c r="R323" i="1" s="1"/>
  <c r="P260" i="1"/>
  <c r="R260" i="1" s="1"/>
  <c r="P219" i="1"/>
  <c r="P196" i="1"/>
  <c r="P222" i="1"/>
  <c r="R222" i="1" s="1"/>
  <c r="P305" i="1"/>
  <c r="E61" i="4"/>
  <c r="P352" i="1"/>
  <c r="P56" i="1"/>
  <c r="R56" i="1" s="1"/>
  <c r="P76" i="1"/>
  <c r="P112" i="1"/>
  <c r="R112" i="1" s="1"/>
  <c r="E241" i="4"/>
  <c r="P97" i="1"/>
  <c r="P67" i="1"/>
  <c r="R67" i="1" s="1"/>
  <c r="P338" i="1"/>
  <c r="P332" i="1"/>
  <c r="R332" i="1" s="1"/>
  <c r="P291" i="1"/>
  <c r="P317" i="1"/>
  <c r="R317" i="1" s="1"/>
  <c r="P276" i="1"/>
  <c r="P229" i="1"/>
  <c r="R229" i="1" s="1"/>
  <c r="P183" i="1"/>
  <c r="R183" i="1" s="1"/>
  <c r="P164" i="1"/>
  <c r="R164" i="1" s="1"/>
  <c r="P132" i="1"/>
  <c r="R132" i="1" s="1"/>
  <c r="P60" i="1"/>
  <c r="R60" i="1" s="1"/>
  <c r="V13" i="1"/>
  <c r="V5" i="1"/>
  <c r="E211" i="4"/>
  <c r="E35" i="4"/>
  <c r="E82" i="4"/>
  <c r="E116" i="4"/>
  <c r="E363" i="1"/>
  <c r="F363" i="1" s="1"/>
  <c r="E359" i="1"/>
  <c r="F359" i="1" s="1"/>
  <c r="P170" i="1"/>
  <c r="P293" i="1"/>
  <c r="R293" i="1" s="1"/>
  <c r="G153" i="1"/>
  <c r="I153" i="1" s="1"/>
  <c r="E264" i="4"/>
  <c r="G305" i="1"/>
  <c r="J305" i="1" s="1"/>
  <c r="P144" i="1"/>
  <c r="E22" i="4"/>
  <c r="G76" i="1"/>
  <c r="I76" i="1" s="1"/>
  <c r="E228" i="4"/>
  <c r="F39" i="1"/>
  <c r="P39" i="1" s="1"/>
  <c r="P133" i="1"/>
  <c r="P216" i="1"/>
  <c r="R216" i="1" s="1"/>
  <c r="P182" i="1"/>
  <c r="R182" i="1" s="1"/>
  <c r="P163" i="1"/>
  <c r="R163" i="1" s="1"/>
  <c r="P304" i="1"/>
  <c r="R304" i="1" s="1"/>
  <c r="V2" i="1"/>
  <c r="V12" i="1"/>
  <c r="V4" i="1"/>
  <c r="P168" i="1"/>
  <c r="E58" i="1"/>
  <c r="F58" i="1" s="1"/>
  <c r="E358" i="1"/>
  <c r="F358" i="1" s="1"/>
  <c r="E36" i="4"/>
  <c r="P145" i="1"/>
  <c r="R145" i="1" s="1"/>
  <c r="P226" i="1"/>
  <c r="P294" i="1"/>
  <c r="R294" i="1" s="1"/>
  <c r="P257" i="1"/>
  <c r="R257" i="1" s="1"/>
  <c r="P240" i="1"/>
  <c r="P217" i="1"/>
  <c r="E141" i="4"/>
  <c r="P38" i="1"/>
  <c r="R38" i="1" s="1"/>
  <c r="P46" i="1"/>
  <c r="E207" i="4"/>
  <c r="E283" i="4"/>
  <c r="E258" i="4"/>
  <c r="P197" i="1"/>
  <c r="R197" i="1" s="1"/>
  <c r="E190" i="4"/>
  <c r="P343" i="1"/>
  <c r="P87" i="1"/>
  <c r="P334" i="1"/>
  <c r="P256" i="1"/>
  <c r="R256" i="1" s="1"/>
  <c r="P195" i="1"/>
  <c r="P181" i="1"/>
  <c r="R181" i="1" s="1"/>
  <c r="P131" i="1"/>
  <c r="R131" i="1" s="1"/>
  <c r="P245" i="1"/>
  <c r="R245" i="1" s="1"/>
  <c r="V19" i="1"/>
  <c r="V11" i="1"/>
  <c r="V3" i="1"/>
  <c r="F198" i="1"/>
  <c r="E53" i="1"/>
  <c r="F53" i="1" s="1"/>
  <c r="E362" i="1"/>
  <c r="F362" i="1" s="1"/>
  <c r="P362" i="1" s="1"/>
  <c r="E353" i="1"/>
  <c r="F353" i="1" s="1"/>
  <c r="P96" i="1"/>
  <c r="R96" i="1" s="1"/>
  <c r="P241" i="1"/>
  <c r="R241" i="1" s="1"/>
  <c r="P242" i="1"/>
  <c r="P244" i="1"/>
  <c r="P184" i="1"/>
  <c r="E109" i="4"/>
  <c r="P228" i="1"/>
  <c r="F270" i="1"/>
  <c r="P322" i="1"/>
  <c r="F143" i="1"/>
  <c r="G143" i="1" s="1"/>
  <c r="I143" i="1" s="1"/>
  <c r="P88" i="1"/>
  <c r="R88" i="1" s="1"/>
  <c r="E189" i="4"/>
  <c r="F57" i="1"/>
  <c r="P286" i="1"/>
  <c r="R286" i="1" s="1"/>
  <c r="P215" i="1"/>
  <c r="R215" i="1" s="1"/>
  <c r="P193" i="1"/>
  <c r="P178" i="1"/>
  <c r="R178" i="1" s="1"/>
  <c r="P160" i="1"/>
  <c r="R160" i="1" s="1"/>
  <c r="P129" i="1"/>
  <c r="V18" i="1"/>
  <c r="V10" i="1"/>
  <c r="E227" i="4"/>
  <c r="E11" i="4"/>
  <c r="P123" i="1"/>
  <c r="R123" i="1" s="1"/>
  <c r="E92" i="4"/>
  <c r="E100" i="4"/>
  <c r="P261" i="1"/>
  <c r="G217" i="1"/>
  <c r="I217" i="1" s="1"/>
  <c r="E250" i="4"/>
  <c r="F275" i="1"/>
  <c r="G275" i="1" s="1"/>
  <c r="I275" i="1" s="1"/>
  <c r="P259" i="1"/>
  <c r="R259" i="1" s="1"/>
  <c r="P31" i="1"/>
  <c r="P69" i="1"/>
  <c r="R69" i="1" s="1"/>
  <c r="P331" i="1"/>
  <c r="P250" i="1"/>
  <c r="R250" i="1" s="1"/>
  <c r="P213" i="1"/>
  <c r="R213" i="1" s="1"/>
  <c r="P192" i="1"/>
  <c r="R192" i="1" s="1"/>
  <c r="P146" i="1"/>
  <c r="R146" i="1" s="1"/>
  <c r="V17" i="1"/>
  <c r="V9" i="1"/>
  <c r="G227" i="1"/>
  <c r="I227" i="1" s="1"/>
  <c r="E48" i="1"/>
  <c r="E361" i="1"/>
  <c r="F361" i="1" s="1"/>
  <c r="G269" i="1"/>
  <c r="I269" i="1" s="1"/>
  <c r="P269" i="1"/>
  <c r="P212" i="1"/>
  <c r="G212" i="1"/>
  <c r="I212" i="1" s="1"/>
  <c r="P230" i="1"/>
  <c r="G230" i="1"/>
  <c r="I230" i="1" s="1"/>
  <c r="R314" i="1"/>
  <c r="K312" i="1"/>
  <c r="G228" i="1"/>
  <c r="I228" i="1" s="1"/>
  <c r="G184" i="1"/>
  <c r="I184" i="1" s="1"/>
  <c r="E97" i="4"/>
  <c r="E149" i="4"/>
  <c r="E96" i="4"/>
  <c r="F209" i="1"/>
  <c r="F141" i="1"/>
  <c r="E277" i="4"/>
  <c r="P324" i="1"/>
  <c r="G324" i="1"/>
  <c r="G115" i="1"/>
  <c r="I115" i="1" s="1"/>
  <c r="P115" i="1"/>
  <c r="F61" i="1"/>
  <c r="E229" i="4"/>
  <c r="E99" i="4"/>
  <c r="F200" i="1"/>
  <c r="G157" i="1"/>
  <c r="I157" i="1" s="1"/>
  <c r="P157" i="1"/>
  <c r="R157" i="1" s="1"/>
  <c r="G104" i="1"/>
  <c r="I104" i="1" s="1"/>
  <c r="P104" i="1"/>
  <c r="F248" i="1"/>
  <c r="E134" i="4"/>
  <c r="P298" i="1"/>
  <c r="G298" i="1"/>
  <c r="K298" i="1" s="1"/>
  <c r="E179" i="4"/>
  <c r="F313" i="1"/>
  <c r="P149" i="1"/>
  <c r="G149" i="1"/>
  <c r="I149" i="1" s="1"/>
  <c r="F36" i="1"/>
  <c r="E205" i="4"/>
  <c r="F71" i="1"/>
  <c r="E239" i="4"/>
  <c r="P236" i="1"/>
  <c r="R236" i="1" s="1"/>
  <c r="R217" i="1"/>
  <c r="F300" i="1"/>
  <c r="F208" i="1"/>
  <c r="E95" i="4"/>
  <c r="P45" i="1"/>
  <c r="R45" i="1" s="1"/>
  <c r="E247" i="4"/>
  <c r="P344" i="1"/>
  <c r="R344" i="1" s="1"/>
  <c r="P339" i="1"/>
  <c r="G339" i="1"/>
  <c r="K339" i="1" s="1"/>
  <c r="G110" i="1"/>
  <c r="H110" i="1" s="1"/>
  <c r="F185" i="1"/>
  <c r="G166" i="1"/>
  <c r="I166" i="1" s="1"/>
  <c r="P166" i="1"/>
  <c r="P175" i="1"/>
  <c r="G175" i="1"/>
  <c r="I175" i="1" s="1"/>
  <c r="R168" i="1"/>
  <c r="F172" i="1"/>
  <c r="E59" i="4"/>
  <c r="E66" i="4"/>
  <c r="F179" i="1"/>
  <c r="G220" i="1"/>
  <c r="I220" i="1" s="1"/>
  <c r="P220" i="1"/>
  <c r="G189" i="1"/>
  <c r="I189" i="1" s="1"/>
  <c r="P189" i="1"/>
  <c r="R189" i="1" s="1"/>
  <c r="P263" i="1"/>
  <c r="R263" i="1" s="1"/>
  <c r="P143" i="1"/>
  <c r="R143" i="1" s="1"/>
  <c r="G279" i="1"/>
  <c r="P279" i="1"/>
  <c r="G341" i="1"/>
  <c r="K341" i="1" s="1"/>
  <c r="P341" i="1"/>
  <c r="E210" i="4"/>
  <c r="F41" i="1"/>
  <c r="G41" i="1" s="1"/>
  <c r="I41" i="1" s="1"/>
  <c r="F290" i="1"/>
  <c r="E290" i="4"/>
  <c r="G137" i="1"/>
  <c r="I137" i="1" s="1"/>
  <c r="P137" i="1"/>
  <c r="G102" i="1"/>
  <c r="H102" i="1" s="1"/>
  <c r="P102" i="1"/>
  <c r="G107" i="1"/>
  <c r="H107" i="1" s="1"/>
  <c r="P107" i="1"/>
  <c r="P118" i="1"/>
  <c r="G118" i="1"/>
  <c r="I118" i="1" s="1"/>
  <c r="F135" i="1"/>
  <c r="E27" i="4"/>
  <c r="E48" i="4"/>
  <c r="F161" i="1"/>
  <c r="G176" i="1"/>
  <c r="I176" i="1" s="1"/>
  <c r="P176" i="1"/>
  <c r="G271" i="1"/>
  <c r="I271" i="1" s="1"/>
  <c r="P271" i="1"/>
  <c r="R261" i="1"/>
  <c r="G134" i="1"/>
  <c r="K134" i="1" s="1"/>
  <c r="P134" i="1"/>
  <c r="R214" i="1"/>
  <c r="P233" i="1"/>
  <c r="R233" i="1" s="1"/>
  <c r="R240" i="1"/>
  <c r="E298" i="4"/>
  <c r="P309" i="1"/>
  <c r="R309" i="1" s="1"/>
  <c r="E41" i="4"/>
  <c r="G142" i="1"/>
  <c r="I142" i="1" s="1"/>
  <c r="P142" i="1"/>
  <c r="F252" i="1"/>
  <c r="E138" i="4"/>
  <c r="G79" i="1"/>
  <c r="I79" i="1" s="1"/>
  <c r="P79" i="1"/>
  <c r="G288" i="1"/>
  <c r="K288" i="1" s="1"/>
  <c r="P288" i="1"/>
  <c r="F72" i="1"/>
  <c r="E240" i="4"/>
  <c r="F77" i="1"/>
  <c r="E245" i="4"/>
  <c r="P207" i="1"/>
  <c r="G207" i="1"/>
  <c r="I207" i="1" s="1"/>
  <c r="G150" i="1"/>
  <c r="I150" i="1" s="1"/>
  <c r="P150" i="1"/>
  <c r="G155" i="1"/>
  <c r="I155" i="1" s="1"/>
  <c r="P155" i="1"/>
  <c r="G158" i="1"/>
  <c r="I158" i="1" s="1"/>
  <c r="P158" i="1"/>
  <c r="R158" i="1" s="1"/>
  <c r="E74" i="4"/>
  <c r="F187" i="1"/>
  <c r="E118" i="4"/>
  <c r="F231" i="1"/>
  <c r="F78" i="1"/>
  <c r="E246" i="4"/>
  <c r="G121" i="1"/>
  <c r="I121" i="1" s="1"/>
  <c r="P121" i="1"/>
  <c r="R121" i="1" s="1"/>
  <c r="P239" i="1"/>
  <c r="P210" i="1"/>
  <c r="R210" i="1" s="1"/>
  <c r="P295" i="1"/>
  <c r="E93" i="4"/>
  <c r="E129" i="4"/>
  <c r="F268" i="1"/>
  <c r="P285" i="1"/>
  <c r="G285" i="1"/>
  <c r="K285" i="1" s="1"/>
  <c r="F83" i="1"/>
  <c r="E251" i="4"/>
  <c r="G333" i="1"/>
  <c r="K333" i="1" s="1"/>
  <c r="P333" i="1"/>
  <c r="G289" i="1"/>
  <c r="K289" i="1" s="1"/>
  <c r="P289" i="1"/>
  <c r="G75" i="1"/>
  <c r="I75" i="1" s="1"/>
  <c r="P75" i="1"/>
  <c r="P165" i="1"/>
  <c r="G21" i="1"/>
  <c r="I21" i="1" s="1"/>
  <c r="P21" i="1"/>
  <c r="K296" i="1"/>
  <c r="R296" i="1"/>
  <c r="G109" i="1"/>
  <c r="H109" i="1" s="1"/>
  <c r="P109" i="1"/>
  <c r="R109" i="1" s="1"/>
  <c r="P238" i="1"/>
  <c r="R238" i="1" s="1"/>
  <c r="G238" i="1"/>
  <c r="I238" i="1" s="1"/>
  <c r="P154" i="1"/>
  <c r="R154" i="1" s="1"/>
  <c r="P152" i="1"/>
  <c r="R152" i="1" s="1"/>
  <c r="R226" i="1"/>
  <c r="E166" i="4"/>
  <c r="F307" i="1"/>
  <c r="F225" i="1"/>
  <c r="E112" i="4"/>
  <c r="E76" i="4"/>
  <c r="P278" i="1"/>
  <c r="G278" i="1"/>
  <c r="K278" i="1" s="1"/>
  <c r="E272" i="4"/>
  <c r="F113" i="1"/>
  <c r="P59" i="1"/>
  <c r="G59" i="1"/>
  <c r="I59" i="1" s="1"/>
  <c r="E260" i="4"/>
  <c r="F92" i="1"/>
  <c r="R193" i="1"/>
  <c r="R129" i="1"/>
  <c r="G191" i="1"/>
  <c r="I191" i="1" s="1"/>
  <c r="P191" i="1"/>
  <c r="R191" i="1" s="1"/>
  <c r="G148" i="1"/>
  <c r="J148" i="1" s="1"/>
  <c r="P148" i="1"/>
  <c r="U106" i="1"/>
  <c r="P106" i="1"/>
  <c r="G119" i="1"/>
  <c r="I119" i="1" s="1"/>
  <c r="P119" i="1"/>
  <c r="G128" i="1"/>
  <c r="I128" i="1" s="1"/>
  <c r="P128" i="1"/>
  <c r="R128" i="1" s="1"/>
  <c r="F151" i="1"/>
  <c r="E38" i="4"/>
  <c r="G159" i="1"/>
  <c r="I159" i="1" s="1"/>
  <c r="P159" i="1"/>
  <c r="G177" i="1"/>
  <c r="I177" i="1" s="1"/>
  <c r="P177" i="1"/>
  <c r="G125" i="1"/>
  <c r="I125" i="1" s="1"/>
  <c r="P125" i="1"/>
  <c r="R125" i="1" s="1"/>
  <c r="R153" i="1"/>
  <c r="R328" i="1"/>
  <c r="F70" i="1"/>
  <c r="P275" i="1"/>
  <c r="R275" i="1" s="1"/>
  <c r="G22" i="1"/>
  <c r="I22" i="1" s="1"/>
  <c r="P22" i="1"/>
  <c r="P27" i="1"/>
  <c r="G180" i="1"/>
  <c r="I180" i="1" s="1"/>
  <c r="P180" i="1"/>
  <c r="G223" i="1"/>
  <c r="I223" i="1" s="1"/>
  <c r="P223" i="1"/>
  <c r="R223" i="1" s="1"/>
  <c r="E222" i="4"/>
  <c r="E21" i="4"/>
  <c r="E52" i="4"/>
  <c r="E154" i="4"/>
  <c r="R33" i="1"/>
  <c r="G97" i="1"/>
  <c r="I97" i="1" s="1"/>
  <c r="E13" i="4"/>
  <c r="E15" i="4"/>
  <c r="E18" i="4"/>
  <c r="E42" i="4"/>
  <c r="E45" i="4"/>
  <c r="E80" i="4"/>
  <c r="E103" i="4"/>
  <c r="E201" i="4"/>
  <c r="R31" i="1"/>
  <c r="R133" i="1"/>
  <c r="E254" i="4"/>
  <c r="F81" i="1"/>
  <c r="P136" i="1"/>
  <c r="R136" i="1" s="1"/>
  <c r="R306" i="1"/>
  <c r="E16" i="4"/>
  <c r="E19" i="4"/>
  <c r="E46" i="4"/>
  <c r="E156" i="4"/>
  <c r="E161" i="4"/>
  <c r="E173" i="4"/>
  <c r="G334" i="1"/>
  <c r="K334" i="1" s="1"/>
  <c r="R315" i="1"/>
  <c r="R329" i="1"/>
  <c r="R47" i="1"/>
  <c r="R291" i="1"/>
  <c r="R195" i="1"/>
  <c r="F63" i="1"/>
  <c r="P49" i="1"/>
  <c r="R49" i="1" s="1"/>
  <c r="E221" i="4"/>
  <c r="R139" i="1"/>
  <c r="E17" i="4"/>
  <c r="E20" i="4"/>
  <c r="E23" i="4"/>
  <c r="E26" i="4"/>
  <c r="E44" i="4"/>
  <c r="E47" i="4"/>
  <c r="E51" i="4"/>
  <c r="E58" i="4"/>
  <c r="E98" i="4"/>
  <c r="E110" i="4"/>
  <c r="E158" i="4"/>
  <c r="E175" i="4"/>
  <c r="G363" i="1"/>
  <c r="K363" i="1" s="1"/>
  <c r="P363" i="1"/>
  <c r="G359" i="1"/>
  <c r="K359" i="1" s="1"/>
  <c r="P359" i="1"/>
  <c r="G362" i="1"/>
  <c r="K362" i="1" s="1"/>
  <c r="G361" i="1"/>
  <c r="K361" i="1" s="1"/>
  <c r="P361" i="1"/>
  <c r="G353" i="1"/>
  <c r="K353" i="1" s="1"/>
  <c r="P353" i="1"/>
  <c r="G360" i="1"/>
  <c r="K360" i="1" s="1"/>
  <c r="P360" i="1"/>
  <c r="F51" i="1"/>
  <c r="E220" i="4"/>
  <c r="G85" i="1"/>
  <c r="I85" i="1" s="1"/>
  <c r="P85" i="1"/>
  <c r="G337" i="1"/>
  <c r="K337" i="1" s="1"/>
  <c r="P337" i="1"/>
  <c r="E267" i="4"/>
  <c r="F99" i="1"/>
  <c r="G124" i="1"/>
  <c r="I124" i="1" s="1"/>
  <c r="P124" i="1"/>
  <c r="P40" i="1"/>
  <c r="G40" i="1"/>
  <c r="I40" i="1" s="1"/>
  <c r="G221" i="3"/>
  <c r="H221" i="3"/>
  <c r="H114" i="3"/>
  <c r="G114" i="3"/>
  <c r="I30" i="1"/>
  <c r="R30" i="1"/>
  <c r="K295" i="1"/>
  <c r="R295" i="1"/>
  <c r="K309" i="1"/>
  <c r="P111" i="1"/>
  <c r="G111" i="1"/>
  <c r="I111" i="1" s="1"/>
  <c r="E198" i="4"/>
  <c r="F29" i="1"/>
  <c r="P199" i="1"/>
  <c r="G199" i="1"/>
  <c r="I199" i="1" s="1"/>
  <c r="H50" i="3"/>
  <c r="G50" i="3"/>
  <c r="R186" i="1"/>
  <c r="I186" i="1"/>
  <c r="I242" i="1"/>
  <c r="R242" i="1"/>
  <c r="G237" i="1"/>
  <c r="I237" i="1" s="1"/>
  <c r="P237" i="1"/>
  <c r="R237" i="1" s="1"/>
  <c r="G53" i="3"/>
  <c r="H53" i="3"/>
  <c r="H120" i="3"/>
  <c r="G120" i="3"/>
  <c r="I239" i="1"/>
  <c r="R239" i="1"/>
  <c r="P68" i="1"/>
  <c r="G68" i="1"/>
  <c r="I68" i="1" s="1"/>
  <c r="F24" i="1"/>
  <c r="E193" i="4"/>
  <c r="G197" i="3"/>
  <c r="H197" i="3"/>
  <c r="G302" i="1"/>
  <c r="K302" i="1" s="1"/>
  <c r="P302" i="1"/>
  <c r="G82" i="1"/>
  <c r="I82" i="1" s="1"/>
  <c r="P82" i="1"/>
  <c r="R82" i="1" s="1"/>
  <c r="G206" i="1"/>
  <c r="I206" i="1" s="1"/>
  <c r="P206" i="1"/>
  <c r="E135" i="4"/>
  <c r="F249" i="1"/>
  <c r="H130" i="3"/>
  <c r="G130" i="3"/>
  <c r="P342" i="1"/>
  <c r="G342" i="1"/>
  <c r="K342" i="1" s="1"/>
  <c r="F247" i="1"/>
  <c r="E133" i="4"/>
  <c r="K279" i="1"/>
  <c r="R279" i="1"/>
  <c r="E122" i="4"/>
  <c r="F235" i="1"/>
  <c r="G169" i="1"/>
  <c r="I169" i="1" s="1"/>
  <c r="P169" i="1"/>
  <c r="R169" i="1" s="1"/>
  <c r="P349" i="1"/>
  <c r="G349" i="1"/>
  <c r="K349" i="1" s="1"/>
  <c r="R196" i="1"/>
  <c r="R144" i="1"/>
  <c r="E182" i="4"/>
  <c r="F319" i="1"/>
  <c r="H34" i="3"/>
  <c r="G34" i="3"/>
  <c r="F98" i="1"/>
  <c r="E266" i="4"/>
  <c r="P303" i="1"/>
  <c r="G303" i="1"/>
  <c r="J303" i="1" s="1"/>
  <c r="E111" i="4"/>
  <c r="F224" i="1"/>
  <c r="G253" i="1"/>
  <c r="I253" i="1" s="1"/>
  <c r="R219" i="1"/>
  <c r="P84" i="1"/>
  <c r="R84" i="1" s="1"/>
  <c r="P346" i="1"/>
  <c r="G346" i="1"/>
  <c r="K346" i="1" s="1"/>
  <c r="F50" i="1"/>
  <c r="E219" i="4"/>
  <c r="P347" i="1"/>
  <c r="G347" i="1"/>
  <c r="K347" i="1" s="1"/>
  <c r="P32" i="1"/>
  <c r="G32" i="1"/>
  <c r="I32" i="1" s="1"/>
  <c r="E152" i="4"/>
  <c r="F267" i="1"/>
  <c r="G210" i="3"/>
  <c r="H210" i="3"/>
  <c r="G310" i="1"/>
  <c r="P310" i="1"/>
  <c r="F320" i="1"/>
  <c r="E301" i="4"/>
  <c r="F65" i="1"/>
  <c r="E233" i="4"/>
  <c r="R165" i="1"/>
  <c r="I165" i="1"/>
  <c r="R170" i="1"/>
  <c r="E184" i="4"/>
  <c r="G322" i="1"/>
  <c r="K322" i="1" s="1"/>
  <c r="F327" i="1"/>
  <c r="E130" i="4"/>
  <c r="P316" i="1"/>
  <c r="G316" i="1"/>
  <c r="I316" i="1" s="1"/>
  <c r="E162" i="4"/>
  <c r="F277" i="1"/>
  <c r="I27" i="1"/>
  <c r="R27" i="1"/>
  <c r="G141" i="1"/>
  <c r="I141" i="1" s="1"/>
  <c r="P141" i="1"/>
  <c r="G57" i="1"/>
  <c r="I57" i="1" s="1"/>
  <c r="P57" i="1"/>
  <c r="F37" i="1"/>
  <c r="E206" i="4"/>
  <c r="F204" i="1"/>
  <c r="E91" i="4"/>
  <c r="G266" i="1"/>
  <c r="I266" i="1" s="1"/>
  <c r="P266" i="1"/>
  <c r="F218" i="1"/>
  <c r="E105" i="4"/>
  <c r="H170" i="3"/>
  <c r="G170" i="3"/>
  <c r="R244" i="1"/>
  <c r="F167" i="1"/>
  <c r="E54" i="4"/>
  <c r="G272" i="1"/>
  <c r="I272" i="1" s="1"/>
  <c r="P272" i="1"/>
  <c r="R352" i="1"/>
  <c r="P292" i="1"/>
  <c r="G292" i="1"/>
  <c r="K292" i="1" s="1"/>
  <c r="G318" i="1"/>
  <c r="K318" i="1" s="1"/>
  <c r="P318" i="1"/>
  <c r="G264" i="1"/>
  <c r="I264" i="1" s="1"/>
  <c r="P264" i="1"/>
  <c r="H65" i="3"/>
  <c r="G65" i="3"/>
  <c r="P89" i="1"/>
  <c r="G89" i="1"/>
  <c r="I89" i="1" s="1"/>
  <c r="G66" i="1"/>
  <c r="I66" i="1" s="1"/>
  <c r="P66" i="1"/>
  <c r="R321" i="1"/>
  <c r="F262" i="1"/>
  <c r="E147" i="4"/>
  <c r="F254" i="1"/>
  <c r="E140" i="4"/>
  <c r="E284" i="4"/>
  <c r="F283" i="1"/>
  <c r="F311" i="1"/>
  <c r="E177" i="4"/>
  <c r="E174" i="4"/>
  <c r="H103" i="3"/>
  <c r="G103" i="3"/>
  <c r="K338" i="1"/>
  <c r="R338" i="1"/>
  <c r="G280" i="1"/>
  <c r="K280" i="1" s="1"/>
  <c r="P280" i="1"/>
  <c r="R87" i="1"/>
  <c r="G326" i="1"/>
  <c r="K326" i="1" s="1"/>
  <c r="P326" i="1"/>
  <c r="H97" i="3"/>
  <c r="G97" i="3"/>
  <c r="G130" i="1"/>
  <c r="I130" i="1" s="1"/>
  <c r="P130" i="1"/>
  <c r="E278" i="4"/>
  <c r="G95" i="1"/>
  <c r="I95" i="1" s="1"/>
  <c r="P95" i="1"/>
  <c r="G90" i="1"/>
  <c r="I90" i="1" s="1"/>
  <c r="P90" i="1"/>
  <c r="F25" i="1"/>
  <c r="E194" i="4"/>
  <c r="N13" i="3"/>
  <c r="N12" i="3"/>
  <c r="F237" i="3"/>
  <c r="H237" i="3" s="1"/>
  <c r="F195" i="3"/>
  <c r="I195" i="3"/>
  <c r="J195" i="3" s="1"/>
  <c r="H176" i="3"/>
  <c r="G176" i="3"/>
  <c r="I159" i="3"/>
  <c r="J159" i="3" s="1"/>
  <c r="F159" i="3"/>
  <c r="I139" i="3"/>
  <c r="J139" i="3" s="1"/>
  <c r="G139" i="3"/>
  <c r="F139" i="3"/>
  <c r="H139" i="3" s="1"/>
  <c r="H122" i="3"/>
  <c r="G122" i="3"/>
  <c r="F110" i="3"/>
  <c r="H110" i="3" s="1"/>
  <c r="G110" i="3"/>
  <c r="I110" i="3"/>
  <c r="J110" i="3" s="1"/>
  <c r="I83" i="3"/>
  <c r="J83" i="3" s="1"/>
  <c r="F83" i="3"/>
  <c r="H63" i="3"/>
  <c r="G63" i="3"/>
  <c r="H57" i="3"/>
  <c r="G57" i="3"/>
  <c r="H44" i="3"/>
  <c r="G44" i="3"/>
  <c r="F284" i="1"/>
  <c r="E285" i="4"/>
  <c r="G35" i="3"/>
  <c r="H35" i="3"/>
  <c r="G127" i="1"/>
  <c r="I127" i="1" s="1"/>
  <c r="P127" i="1"/>
  <c r="G343" i="1"/>
  <c r="R46" i="1"/>
  <c r="P120" i="1"/>
  <c r="G120" i="1"/>
  <c r="I120" i="1" s="1"/>
  <c r="P52" i="1"/>
  <c r="R52" i="1" s="1"/>
  <c r="P23" i="1"/>
  <c r="G23" i="1"/>
  <c r="I23" i="1" s="1"/>
  <c r="G36" i="1"/>
  <c r="I36" i="1" s="1"/>
  <c r="P36" i="1"/>
  <c r="R331" i="1"/>
  <c r="R55" i="1"/>
  <c r="H80" i="3"/>
  <c r="G80" i="3"/>
  <c r="P116" i="1"/>
  <c r="R116" i="1" s="1"/>
  <c r="G73" i="1"/>
  <c r="I73" i="1" s="1"/>
  <c r="R76" i="1"/>
  <c r="P282" i="1"/>
  <c r="R282" i="1" s="1"/>
  <c r="P74" i="1"/>
  <c r="R74" i="1" s="1"/>
  <c r="P81" i="1"/>
  <c r="G81" i="1"/>
  <c r="I81" i="1" s="1"/>
  <c r="E197" i="4"/>
  <c r="F28" i="1"/>
  <c r="H113" i="3"/>
  <c r="G113" i="3"/>
  <c r="H196" i="3"/>
  <c r="G196" i="3"/>
  <c r="F207" i="3"/>
  <c r="H207" i="3" s="1"/>
  <c r="G207" i="3"/>
  <c r="G131" i="3"/>
  <c r="H131" i="3"/>
  <c r="H119" i="3"/>
  <c r="G119" i="3"/>
  <c r="F67" i="3"/>
  <c r="H67" i="3" s="1"/>
  <c r="I67" i="3"/>
  <c r="J67" i="3" s="1"/>
  <c r="H61" i="3"/>
  <c r="G61" i="3"/>
  <c r="F42" i="3"/>
  <c r="I42" i="3"/>
  <c r="J42" i="3" s="1"/>
  <c r="F34" i="1"/>
  <c r="E203" i="4"/>
  <c r="F64" i="1"/>
  <c r="E232" i="4"/>
  <c r="G88" i="3"/>
  <c r="H88" i="3"/>
  <c r="E263" i="4"/>
  <c r="R26" i="1"/>
  <c r="F62" i="1"/>
  <c r="E230" i="4"/>
  <c r="P340" i="1"/>
  <c r="G340" i="1"/>
  <c r="K340" i="1" s="1"/>
  <c r="P35" i="1"/>
  <c r="G35" i="1"/>
  <c r="I35" i="1" s="1"/>
  <c r="G161" i="3"/>
  <c r="H161" i="3"/>
  <c r="G229" i="3"/>
  <c r="H229" i="3"/>
  <c r="H59" i="3"/>
  <c r="G59" i="3"/>
  <c r="G231" i="3"/>
  <c r="H231" i="3"/>
  <c r="F252" i="3"/>
  <c r="H252" i="3" s="1"/>
  <c r="H102" i="3"/>
  <c r="G102" i="3"/>
  <c r="F181" i="3"/>
  <c r="H181" i="3" s="1"/>
  <c r="F126" i="3"/>
  <c r="I126" i="3"/>
  <c r="J126" i="3" s="1"/>
  <c r="F108" i="3"/>
  <c r="I108" i="3"/>
  <c r="J108" i="3" s="1"/>
  <c r="F62" i="3"/>
  <c r="H62" i="3" s="1"/>
  <c r="G62" i="3"/>
  <c r="R21" i="1"/>
  <c r="E256" i="4"/>
  <c r="E276" i="4"/>
  <c r="F44" i="1"/>
  <c r="G58" i="3"/>
  <c r="K13" i="3"/>
  <c r="K12" i="3"/>
  <c r="I207" i="3"/>
  <c r="J207" i="3" s="1"/>
  <c r="I237" i="3"/>
  <c r="J237" i="3" s="1"/>
  <c r="H162" i="3"/>
  <c r="G162" i="3"/>
  <c r="G147" i="1"/>
  <c r="I147" i="1" s="1"/>
  <c r="P147" i="1"/>
  <c r="G140" i="1"/>
  <c r="I140" i="1" s="1"/>
  <c r="P140" i="1"/>
  <c r="G93" i="1"/>
  <c r="I93" i="1" s="1"/>
  <c r="H75" i="3"/>
  <c r="L13" i="3"/>
  <c r="L12" i="3"/>
  <c r="F48" i="3"/>
  <c r="H48" i="3" s="1"/>
  <c r="G48" i="3"/>
  <c r="G255" i="1"/>
  <c r="J255" i="1" s="1"/>
  <c r="P255" i="1"/>
  <c r="R276" i="1"/>
  <c r="F190" i="3"/>
  <c r="I190" i="3"/>
  <c r="J190" i="3" s="1"/>
  <c r="F71" i="3"/>
  <c r="I71" i="3"/>
  <c r="J71" i="3" s="1"/>
  <c r="I134" i="3"/>
  <c r="J134" i="3" s="1"/>
  <c r="I103" i="3"/>
  <c r="J103" i="3" s="1"/>
  <c r="G194" i="1"/>
  <c r="I194" i="1" s="1"/>
  <c r="P194" i="1"/>
  <c r="H220" i="3"/>
  <c r="G220" i="3"/>
  <c r="G93" i="3"/>
  <c r="F184" i="3"/>
  <c r="H184" i="3" s="1"/>
  <c r="I184" i="3"/>
  <c r="J184" i="3" s="1"/>
  <c r="F123" i="3"/>
  <c r="H123" i="3" s="1"/>
  <c r="I123" i="3"/>
  <c r="J123" i="3" s="1"/>
  <c r="I164" i="3"/>
  <c r="J164" i="3" s="1"/>
  <c r="P156" i="1"/>
  <c r="G156" i="1"/>
  <c r="I156" i="1" s="1"/>
  <c r="G126" i="1"/>
  <c r="J126" i="1" s="1"/>
  <c r="P126" i="1"/>
  <c r="I213" i="3"/>
  <c r="J213" i="3" s="1"/>
  <c r="G92" i="3"/>
  <c r="I111" i="3"/>
  <c r="J111" i="3" s="1"/>
  <c r="I104" i="3"/>
  <c r="J104" i="3" s="1"/>
  <c r="I98" i="3"/>
  <c r="J98" i="3" s="1"/>
  <c r="I166" i="3"/>
  <c r="J166" i="3" s="1"/>
  <c r="G107" i="3"/>
  <c r="I74" i="3"/>
  <c r="J74" i="3" s="1"/>
  <c r="I66" i="3"/>
  <c r="J66" i="3" s="1"/>
  <c r="I38" i="3"/>
  <c r="J38" i="3" s="1"/>
  <c r="I33" i="3"/>
  <c r="G149" i="3"/>
  <c r="F109" i="3"/>
  <c r="G70" i="3"/>
  <c r="I167" i="3"/>
  <c r="J167" i="3" s="1"/>
  <c r="I87" i="3"/>
  <c r="J87" i="3" s="1"/>
  <c r="I176" i="3"/>
  <c r="J176" i="3" s="1"/>
  <c r="I173" i="3"/>
  <c r="J173" i="3" s="1"/>
  <c r="I56" i="3"/>
  <c r="J56" i="3" s="1"/>
  <c r="I48" i="3"/>
  <c r="J48" i="3" s="1"/>
  <c r="I179" i="3"/>
  <c r="J179" i="3" s="1"/>
  <c r="I100" i="3"/>
  <c r="J100" i="3" s="1"/>
  <c r="I62" i="3"/>
  <c r="J62" i="3" s="1"/>
  <c r="I55" i="3"/>
  <c r="J55" i="3" s="1"/>
  <c r="G171" i="3"/>
  <c r="H171" i="3"/>
  <c r="G103" i="1"/>
  <c r="E114" i="4"/>
  <c r="E30" i="4"/>
  <c r="E68" i="4"/>
  <c r="E90" i="4"/>
  <c r="E348" i="1"/>
  <c r="F348" i="1" s="1"/>
  <c r="E357" i="1"/>
  <c r="F357" i="1" s="1"/>
  <c r="E354" i="1"/>
  <c r="F354" i="1" s="1"/>
  <c r="E336" i="1"/>
  <c r="F336" i="1" s="1"/>
  <c r="E355" i="1"/>
  <c r="F355" i="1" s="1"/>
  <c r="F18" i="3"/>
  <c r="I18" i="3"/>
  <c r="R156" i="1" l="1"/>
  <c r="R334" i="1"/>
  <c r="G39" i="1"/>
  <c r="I39" i="1" s="1"/>
  <c r="R285" i="1"/>
  <c r="R303" i="1"/>
  <c r="P265" i="1"/>
  <c r="R265" i="1" s="1"/>
  <c r="G80" i="1"/>
  <c r="I80" i="1" s="1"/>
  <c r="R97" i="1"/>
  <c r="G356" i="1"/>
  <c r="K356" i="1" s="1"/>
  <c r="R176" i="1"/>
  <c r="R107" i="1"/>
  <c r="R305" i="1"/>
  <c r="R81" i="1"/>
  <c r="R120" i="1"/>
  <c r="R159" i="1"/>
  <c r="R106" i="1"/>
  <c r="K297" i="1"/>
  <c r="R150" i="1"/>
  <c r="R288" i="1"/>
  <c r="R142" i="1"/>
  <c r="R102" i="1"/>
  <c r="R122" i="1"/>
  <c r="R174" i="1"/>
  <c r="R114" i="1"/>
  <c r="P41" i="1"/>
  <c r="R41" i="1" s="1"/>
  <c r="R95" i="1"/>
  <c r="R346" i="1"/>
  <c r="R39" i="1"/>
  <c r="R269" i="1"/>
  <c r="R350" i="1"/>
  <c r="R281" i="1"/>
  <c r="R255" i="1"/>
  <c r="R140" i="1"/>
  <c r="R339" i="1"/>
  <c r="R337" i="1"/>
  <c r="R180" i="1"/>
  <c r="R75" i="1"/>
  <c r="P258" i="1"/>
  <c r="R258" i="1" s="1"/>
  <c r="R298" i="1"/>
  <c r="P58" i="1"/>
  <c r="G58" i="1"/>
  <c r="I58" i="1" s="1"/>
  <c r="R227" i="1"/>
  <c r="R127" i="1"/>
  <c r="R93" i="1"/>
  <c r="R80" i="1"/>
  <c r="R105" i="1"/>
  <c r="R251" i="1"/>
  <c r="R162" i="1"/>
  <c r="P270" i="1"/>
  <c r="G270" i="1"/>
  <c r="I270" i="1" s="1"/>
  <c r="P358" i="1"/>
  <c r="G358" i="1"/>
  <c r="K358" i="1" s="1"/>
  <c r="R147" i="1"/>
  <c r="R134" i="1"/>
  <c r="P53" i="1"/>
  <c r="G53" i="1"/>
  <c r="I53" i="1" s="1"/>
  <c r="R137" i="1"/>
  <c r="R220" i="1"/>
  <c r="R175" i="1"/>
  <c r="R149" i="1"/>
  <c r="R230" i="1"/>
  <c r="G198" i="1"/>
  <c r="I198" i="1" s="1"/>
  <c r="P198" i="1"/>
  <c r="R198" i="1" s="1"/>
  <c r="G345" i="1"/>
  <c r="P345" i="1"/>
  <c r="R353" i="1"/>
  <c r="R22" i="1"/>
  <c r="R177" i="1"/>
  <c r="R119" i="1"/>
  <c r="R155" i="1"/>
  <c r="R166" i="1"/>
  <c r="R228" i="1"/>
  <c r="F48" i="1"/>
  <c r="D15" i="1" s="1"/>
  <c r="C19" i="1" s="1"/>
  <c r="E217" i="4"/>
  <c r="G202" i="1"/>
  <c r="I202" i="1" s="1"/>
  <c r="P202" i="1"/>
  <c r="R266" i="1"/>
  <c r="R141" i="1"/>
  <c r="R333" i="1"/>
  <c r="R271" i="1"/>
  <c r="R54" i="1"/>
  <c r="R326" i="1"/>
  <c r="R89" i="1"/>
  <c r="R57" i="1"/>
  <c r="R347" i="1"/>
  <c r="R349" i="1"/>
  <c r="G113" i="1"/>
  <c r="I113" i="1" s="1"/>
  <c r="P113" i="1"/>
  <c r="R289" i="1"/>
  <c r="G268" i="1"/>
  <c r="I268" i="1" s="1"/>
  <c r="P268" i="1"/>
  <c r="R79" i="1"/>
  <c r="R110" i="1"/>
  <c r="R104" i="1"/>
  <c r="R115" i="1"/>
  <c r="G77" i="1"/>
  <c r="I77" i="1" s="1"/>
  <c r="P77" i="1"/>
  <c r="G135" i="1"/>
  <c r="I135" i="1" s="1"/>
  <c r="P135" i="1"/>
  <c r="R35" i="1"/>
  <c r="P78" i="1"/>
  <c r="G78" i="1"/>
  <c r="I78" i="1" s="1"/>
  <c r="P313" i="1"/>
  <c r="G313" i="1"/>
  <c r="K313" i="1" s="1"/>
  <c r="R324" i="1"/>
  <c r="K324" i="1"/>
  <c r="R322" i="1"/>
  <c r="R278" i="1"/>
  <c r="P231" i="1"/>
  <c r="G231" i="1"/>
  <c r="I231" i="1" s="1"/>
  <c r="P72" i="1"/>
  <c r="G72" i="1"/>
  <c r="I72" i="1" s="1"/>
  <c r="P252" i="1"/>
  <c r="G252" i="1"/>
  <c r="I252" i="1" s="1"/>
  <c r="R118" i="1"/>
  <c r="G179" i="1"/>
  <c r="I179" i="1" s="1"/>
  <c r="P179" i="1"/>
  <c r="R184" i="1"/>
  <c r="G70" i="1"/>
  <c r="I70" i="1" s="1"/>
  <c r="P70" i="1"/>
  <c r="P92" i="1"/>
  <c r="G92" i="1"/>
  <c r="I92" i="1" s="1"/>
  <c r="G185" i="1"/>
  <c r="I185" i="1" s="1"/>
  <c r="P185" i="1"/>
  <c r="G200" i="1"/>
  <c r="I200" i="1" s="1"/>
  <c r="P200" i="1"/>
  <c r="R66" i="1"/>
  <c r="R73" i="1"/>
  <c r="R124" i="1"/>
  <c r="R360" i="1"/>
  <c r="R361" i="1"/>
  <c r="R362" i="1"/>
  <c r="R363" i="1"/>
  <c r="R148" i="1"/>
  <c r="P83" i="1"/>
  <c r="G83" i="1"/>
  <c r="I83" i="1" s="1"/>
  <c r="P187" i="1"/>
  <c r="G187" i="1"/>
  <c r="I187" i="1" s="1"/>
  <c r="G290" i="1"/>
  <c r="K290" i="1" s="1"/>
  <c r="P290" i="1"/>
  <c r="P208" i="1"/>
  <c r="G208" i="1"/>
  <c r="I208" i="1" s="1"/>
  <c r="P71" i="1"/>
  <c r="G71" i="1"/>
  <c r="I71" i="1" s="1"/>
  <c r="R212" i="1"/>
  <c r="R341" i="1"/>
  <c r="G63" i="1"/>
  <c r="I63" i="1" s="1"/>
  <c r="P63" i="1"/>
  <c r="P151" i="1"/>
  <c r="G151" i="1"/>
  <c r="I151" i="1" s="1"/>
  <c r="P225" i="1"/>
  <c r="G225" i="1"/>
  <c r="I225" i="1" s="1"/>
  <c r="P161" i="1"/>
  <c r="G161" i="1"/>
  <c r="I161" i="1" s="1"/>
  <c r="P172" i="1"/>
  <c r="G172" i="1"/>
  <c r="I172" i="1" s="1"/>
  <c r="P300" i="1"/>
  <c r="G300" i="1"/>
  <c r="K300" i="1" s="1"/>
  <c r="G209" i="1"/>
  <c r="I209" i="1" s="1"/>
  <c r="P209" i="1"/>
  <c r="R59" i="1"/>
  <c r="G307" i="1"/>
  <c r="J307" i="1" s="1"/>
  <c r="P307" i="1"/>
  <c r="R207" i="1"/>
  <c r="G248" i="1"/>
  <c r="I248" i="1" s="1"/>
  <c r="P248" i="1"/>
  <c r="P61" i="1"/>
  <c r="G61" i="1"/>
  <c r="I61" i="1" s="1"/>
  <c r="R359" i="1"/>
  <c r="M6" i="3"/>
  <c r="G204" i="1"/>
  <c r="I204" i="1" s="1"/>
  <c r="P204" i="1"/>
  <c r="R204" i="1" s="1"/>
  <c r="P327" i="1"/>
  <c r="R327" i="1" s="1"/>
  <c r="G327" i="1"/>
  <c r="K327" i="1" s="1"/>
  <c r="P44" i="1"/>
  <c r="G44" i="1"/>
  <c r="I44" i="1" s="1"/>
  <c r="H108" i="3"/>
  <c r="G108" i="3"/>
  <c r="G252" i="3"/>
  <c r="G34" i="1"/>
  <c r="I34" i="1" s="1"/>
  <c r="P34" i="1"/>
  <c r="H195" i="3"/>
  <c r="G195" i="3"/>
  <c r="R90" i="1"/>
  <c r="R318" i="1"/>
  <c r="P320" i="1"/>
  <c r="G320" i="1"/>
  <c r="I320" i="1" s="1"/>
  <c r="R32" i="1"/>
  <c r="P98" i="1"/>
  <c r="G98" i="1"/>
  <c r="I98" i="1" s="1"/>
  <c r="P284" i="1"/>
  <c r="G284" i="1"/>
  <c r="K284" i="1" s="1"/>
  <c r="P25" i="1"/>
  <c r="G25" i="1"/>
  <c r="I25" i="1" s="1"/>
  <c r="G249" i="1"/>
  <c r="I249" i="1" s="1"/>
  <c r="P249" i="1"/>
  <c r="R253" i="1"/>
  <c r="H109" i="3"/>
  <c r="G109" i="3"/>
  <c r="H71" i="3"/>
  <c r="G71" i="3"/>
  <c r="R36" i="1"/>
  <c r="K343" i="1"/>
  <c r="R343" i="1"/>
  <c r="G83" i="3"/>
  <c r="H83" i="3"/>
  <c r="G237" i="3"/>
  <c r="G254" i="1"/>
  <c r="J254" i="1" s="1"/>
  <c r="P254" i="1"/>
  <c r="G167" i="1"/>
  <c r="I167" i="1" s="1"/>
  <c r="P167" i="1"/>
  <c r="G37" i="1"/>
  <c r="I37" i="1" s="1"/>
  <c r="P37" i="1"/>
  <c r="R310" i="1"/>
  <c r="R206" i="1"/>
  <c r="R111" i="1"/>
  <c r="P51" i="1"/>
  <c r="G51" i="1"/>
  <c r="I51" i="1" s="1"/>
  <c r="G336" i="1"/>
  <c r="K336" i="1" s="1"/>
  <c r="P336" i="1"/>
  <c r="H103" i="1"/>
  <c r="R103" i="1"/>
  <c r="J33" i="3"/>
  <c r="G190" i="3"/>
  <c r="H190" i="3"/>
  <c r="H42" i="3"/>
  <c r="G42" i="3"/>
  <c r="H159" i="3"/>
  <c r="G159" i="3"/>
  <c r="G262" i="1"/>
  <c r="I262" i="1" s="1"/>
  <c r="P262" i="1"/>
  <c r="R292" i="1"/>
  <c r="P224" i="1"/>
  <c r="G224" i="1"/>
  <c r="I224" i="1" s="1"/>
  <c r="P319" i="1"/>
  <c r="G319" i="1"/>
  <c r="J319" i="1" s="1"/>
  <c r="G24" i="1"/>
  <c r="I24" i="1" s="1"/>
  <c r="P24" i="1"/>
  <c r="P218" i="1"/>
  <c r="G218" i="1"/>
  <c r="I218" i="1" s="1"/>
  <c r="P277" i="1"/>
  <c r="G277" i="1"/>
  <c r="I277" i="1" s="1"/>
  <c r="I310" i="1"/>
  <c r="P354" i="1"/>
  <c r="G354" i="1"/>
  <c r="K354" i="1" s="1"/>
  <c r="G123" i="3"/>
  <c r="R194" i="1"/>
  <c r="G181" i="3"/>
  <c r="R340" i="1"/>
  <c r="P28" i="1"/>
  <c r="G28" i="1"/>
  <c r="I28" i="1" s="1"/>
  <c r="R23" i="1"/>
  <c r="P50" i="1"/>
  <c r="G50" i="1"/>
  <c r="I50" i="1" s="1"/>
  <c r="R342" i="1"/>
  <c r="P355" i="1"/>
  <c r="G355" i="1"/>
  <c r="K355" i="1" s="1"/>
  <c r="G99" i="1"/>
  <c r="I99" i="1" s="1"/>
  <c r="P99" i="1"/>
  <c r="P357" i="1"/>
  <c r="G357" i="1"/>
  <c r="K357" i="1" s="1"/>
  <c r="P64" i="1"/>
  <c r="G64" i="1"/>
  <c r="I64" i="1" s="1"/>
  <c r="R280" i="1"/>
  <c r="G311" i="1"/>
  <c r="P311" i="1"/>
  <c r="R311" i="1" s="1"/>
  <c r="R264" i="1"/>
  <c r="R316" i="1"/>
  <c r="G267" i="1"/>
  <c r="I267" i="1" s="1"/>
  <c r="P267" i="1"/>
  <c r="P235" i="1"/>
  <c r="G235" i="1"/>
  <c r="I235" i="1" s="1"/>
  <c r="R302" i="1"/>
  <c r="R68" i="1"/>
  <c r="R199" i="1"/>
  <c r="R40" i="1"/>
  <c r="H126" i="3"/>
  <c r="G126" i="3"/>
  <c r="G247" i="1"/>
  <c r="I247" i="1" s="1"/>
  <c r="P247" i="1"/>
  <c r="P348" i="1"/>
  <c r="G348" i="1"/>
  <c r="K348" i="1" s="1"/>
  <c r="R126" i="1"/>
  <c r="G184" i="3"/>
  <c r="P62" i="1"/>
  <c r="G62" i="1"/>
  <c r="I62" i="1" s="1"/>
  <c r="G67" i="3"/>
  <c r="R130" i="1"/>
  <c r="P283" i="1"/>
  <c r="G283" i="1"/>
  <c r="K283" i="1" s="1"/>
  <c r="R272" i="1"/>
  <c r="G65" i="1"/>
  <c r="I65" i="1" s="1"/>
  <c r="P65" i="1"/>
  <c r="G29" i="1"/>
  <c r="I29" i="1" s="1"/>
  <c r="P29" i="1"/>
  <c r="R356" i="1"/>
  <c r="R85" i="1"/>
  <c r="J18" i="3"/>
  <c r="H18" i="3"/>
  <c r="G18" i="3"/>
  <c r="C12" i="1"/>
  <c r="C11" i="1"/>
  <c r="R262" i="1" l="1"/>
  <c r="R235" i="1"/>
  <c r="R65" i="1"/>
  <c r="R209" i="1"/>
  <c r="R70" i="1"/>
  <c r="R113" i="1"/>
  <c r="R63" i="1"/>
  <c r="R185" i="1"/>
  <c r="R202" i="1"/>
  <c r="R307" i="1"/>
  <c r="R135" i="1"/>
  <c r="R268" i="1"/>
  <c r="R270" i="1"/>
  <c r="R248" i="1"/>
  <c r="R200" i="1"/>
  <c r="R290" i="1"/>
  <c r="R358" i="1"/>
  <c r="R99" i="1"/>
  <c r="R336" i="1"/>
  <c r="G48" i="1"/>
  <c r="P48" i="1"/>
  <c r="R345" i="1"/>
  <c r="K345" i="1"/>
  <c r="R58" i="1"/>
  <c r="R277" i="1"/>
  <c r="R53" i="1"/>
  <c r="R355" i="1"/>
  <c r="R224" i="1"/>
  <c r="R254" i="1"/>
  <c r="R161" i="1"/>
  <c r="R187" i="1"/>
  <c r="R92" i="1"/>
  <c r="R252" i="1"/>
  <c r="R77" i="1"/>
  <c r="R29" i="1"/>
  <c r="R61" i="1"/>
  <c r="R225" i="1"/>
  <c r="R71" i="1"/>
  <c r="R83" i="1"/>
  <c r="R72" i="1"/>
  <c r="R313" i="1"/>
  <c r="R62" i="1"/>
  <c r="R50" i="1"/>
  <c r="R44" i="1"/>
  <c r="R354" i="1"/>
  <c r="R37" i="1"/>
  <c r="R300" i="1"/>
  <c r="R151" i="1"/>
  <c r="R208" i="1"/>
  <c r="R179" i="1"/>
  <c r="R231" i="1"/>
  <c r="R78" i="1"/>
  <c r="R319" i="1"/>
  <c r="R172" i="1"/>
  <c r="O353" i="1"/>
  <c r="O359" i="1"/>
  <c r="O360" i="1"/>
  <c r="O361" i="1"/>
  <c r="O362" i="1"/>
  <c r="O363" i="1"/>
  <c r="O304" i="1"/>
  <c r="O300" i="1"/>
  <c r="O344" i="1"/>
  <c r="O255" i="1"/>
  <c r="O262" i="1"/>
  <c r="O312" i="1"/>
  <c r="O333" i="1"/>
  <c r="O246" i="1"/>
  <c r="O317" i="1"/>
  <c r="O204" i="1"/>
  <c r="O254" i="1"/>
  <c r="O295" i="1"/>
  <c r="O341" i="1"/>
  <c r="O224" i="1"/>
  <c r="O269" i="1"/>
  <c r="O217" i="1"/>
  <c r="O346" i="1"/>
  <c r="O197" i="1"/>
  <c r="O251" i="1"/>
  <c r="O315" i="1"/>
  <c r="O243" i="1"/>
  <c r="O104" i="1"/>
  <c r="O258" i="1"/>
  <c r="O216" i="1"/>
  <c r="O322" i="1"/>
  <c r="O332" i="1"/>
  <c r="O259" i="1"/>
  <c r="O199" i="1"/>
  <c r="O250" i="1"/>
  <c r="O351" i="1"/>
  <c r="O119" i="1"/>
  <c r="O235" i="1"/>
  <c r="O339" i="1"/>
  <c r="O348" i="1"/>
  <c r="O273" i="1"/>
  <c r="O222" i="1"/>
  <c r="O297" i="1"/>
  <c r="O287" i="1"/>
  <c r="O276" i="1"/>
  <c r="O238" i="1"/>
  <c r="O264" i="1"/>
  <c r="O270" i="1"/>
  <c r="O105" i="1"/>
  <c r="O103" i="1"/>
  <c r="O331" i="1"/>
  <c r="O345" i="1"/>
  <c r="O275" i="1"/>
  <c r="O219" i="1"/>
  <c r="O226" i="1"/>
  <c r="O305" i="1"/>
  <c r="O242" i="1"/>
  <c r="O319" i="1"/>
  <c r="O234" i="1"/>
  <c r="O358" i="1"/>
  <c r="O248" i="1"/>
  <c r="O301" i="1"/>
  <c r="O303" i="1"/>
  <c r="O326" i="1"/>
  <c r="O267" i="1"/>
  <c r="O338" i="1"/>
  <c r="O261" i="1"/>
  <c r="O230" i="1"/>
  <c r="O321" i="1"/>
  <c r="O232" i="1"/>
  <c r="O355" i="1"/>
  <c r="O211" i="1"/>
  <c r="O107" i="1"/>
  <c r="O329" i="1"/>
  <c r="O200" i="1"/>
  <c r="O237" i="1"/>
  <c r="O337" i="1"/>
  <c r="O209" i="1"/>
  <c r="O311" i="1"/>
  <c r="O233" i="1"/>
  <c r="O210" i="1"/>
  <c r="O313" i="1"/>
  <c r="O100" i="1"/>
  <c r="O306" i="1"/>
  <c r="O343" i="1"/>
  <c r="O229" i="1"/>
  <c r="O336" i="1"/>
  <c r="O114" i="1"/>
  <c r="O245" i="1"/>
  <c r="O334" i="1"/>
  <c r="O249" i="1"/>
  <c r="O202" i="1"/>
  <c r="O102" i="1"/>
  <c r="O307" i="1"/>
  <c r="O218" i="1"/>
  <c r="O257" i="1"/>
  <c r="O347" i="1"/>
  <c r="O335" i="1"/>
  <c r="O268" i="1"/>
  <c r="O207" i="1"/>
  <c r="O194" i="1"/>
  <c r="O106" i="1"/>
  <c r="O195" i="1"/>
  <c r="O225" i="1"/>
  <c r="O314" i="1"/>
  <c r="O330" i="1"/>
  <c r="O354" i="1"/>
  <c r="O272" i="1"/>
  <c r="O221" i="1"/>
  <c r="O205" i="1"/>
  <c r="O357" i="1"/>
  <c r="O220" i="1"/>
  <c r="O266" i="1"/>
  <c r="O328" i="1"/>
  <c r="O342" i="1"/>
  <c r="O109" i="1"/>
  <c r="O196" i="1"/>
  <c r="O228" i="1"/>
  <c r="O236" i="1"/>
  <c r="O294" i="1"/>
  <c r="O241" i="1"/>
  <c r="O296" i="1"/>
  <c r="O256" i="1"/>
  <c r="O244" i="1"/>
  <c r="O277" i="1"/>
  <c r="O356" i="1"/>
  <c r="O214" i="1"/>
  <c r="O253" i="1"/>
  <c r="O252" i="1"/>
  <c r="O247" i="1"/>
  <c r="O352" i="1"/>
  <c r="O240" i="1"/>
  <c r="O212" i="1"/>
  <c r="O231" i="1"/>
  <c r="O323" i="1"/>
  <c r="O271" i="1"/>
  <c r="O208" i="1"/>
  <c r="O239" i="1"/>
  <c r="O203" i="1"/>
  <c r="O206" i="1"/>
  <c r="O118" i="1"/>
  <c r="O110" i="1"/>
  <c r="O293" i="1"/>
  <c r="O213" i="1"/>
  <c r="O227" i="1"/>
  <c r="O350" i="1"/>
  <c r="C15" i="1"/>
  <c r="O265" i="1"/>
  <c r="O198" i="1"/>
  <c r="O201" i="1"/>
  <c r="O274" i="1"/>
  <c r="O340" i="1"/>
  <c r="O349" i="1"/>
  <c r="O215" i="1"/>
  <c r="O223" i="1"/>
  <c r="O298" i="1"/>
  <c r="O327" i="1"/>
  <c r="O263" i="1"/>
  <c r="O260" i="1"/>
  <c r="C16" i="1"/>
  <c r="D18" i="1" s="1"/>
  <c r="M5" i="3"/>
  <c r="M3" i="3"/>
  <c r="M4" i="3"/>
  <c r="M2" i="3"/>
  <c r="M1" i="3"/>
  <c r="R357" i="1"/>
  <c r="R24" i="1"/>
  <c r="R284" i="1"/>
  <c r="R28" i="1"/>
  <c r="R98" i="1"/>
  <c r="R283" i="1"/>
  <c r="R348" i="1"/>
  <c r="K311" i="1"/>
  <c r="R167" i="1"/>
  <c r="R249" i="1"/>
  <c r="R34" i="1"/>
  <c r="R247" i="1"/>
  <c r="R51" i="1"/>
  <c r="R320" i="1"/>
  <c r="R267" i="1"/>
  <c r="R64" i="1"/>
  <c r="R218" i="1"/>
  <c r="R25" i="1"/>
  <c r="R48" i="1" l="1"/>
  <c r="I48" i="1"/>
  <c r="M65" i="3"/>
  <c r="M173" i="3"/>
  <c r="M133" i="3"/>
  <c r="M222" i="3"/>
  <c r="M77" i="3"/>
  <c r="M227" i="3"/>
  <c r="M30" i="3"/>
  <c r="M79" i="3"/>
  <c r="M73" i="3"/>
  <c r="M166" i="3"/>
  <c r="M62" i="3"/>
  <c r="M25" i="3"/>
  <c r="M131" i="3"/>
  <c r="M90" i="3"/>
  <c r="M28" i="3"/>
  <c r="M64" i="3"/>
  <c r="M24" i="3"/>
  <c r="M143" i="3"/>
  <c r="M250" i="3"/>
  <c r="M111" i="3"/>
  <c r="M129" i="3"/>
  <c r="M33" i="3"/>
  <c r="M156" i="3"/>
  <c r="M157" i="3"/>
  <c r="M182" i="3"/>
  <c r="M247" i="3"/>
  <c r="M175" i="3"/>
  <c r="M252" i="3"/>
  <c r="M199" i="3"/>
  <c r="M241" i="3"/>
  <c r="M204" i="3"/>
  <c r="M29" i="3"/>
  <c r="M126" i="3"/>
  <c r="M61" i="3"/>
  <c r="M179" i="3"/>
  <c r="M93" i="3"/>
  <c r="M215" i="3"/>
  <c r="M150" i="3"/>
  <c r="M31" i="3"/>
  <c r="M205" i="3"/>
  <c r="M202" i="3"/>
  <c r="M7" i="3"/>
  <c r="E4" i="3" s="1"/>
  <c r="M60" i="3"/>
  <c r="M51" i="3"/>
  <c r="M44" i="3"/>
  <c r="M66" i="3"/>
  <c r="M180" i="3"/>
  <c r="M97" i="3"/>
  <c r="M185" i="3"/>
  <c r="M48" i="3"/>
  <c r="M39" i="3"/>
  <c r="M22" i="3"/>
  <c r="M63" i="3"/>
  <c r="M151" i="3"/>
  <c r="M149" i="3"/>
  <c r="M209" i="3"/>
  <c r="M78" i="3"/>
  <c r="M154" i="3"/>
  <c r="M49" i="3"/>
  <c r="M106" i="3"/>
  <c r="M81" i="3"/>
  <c r="M221" i="3"/>
  <c r="M113" i="3"/>
  <c r="M27" i="3"/>
  <c r="M235" i="3"/>
  <c r="M103" i="3"/>
  <c r="M137" i="3"/>
  <c r="M230" i="3"/>
  <c r="M117" i="3"/>
  <c r="M198" i="3"/>
  <c r="M86" i="3"/>
  <c r="M161" i="3"/>
  <c r="M118" i="3"/>
  <c r="M116" i="3"/>
  <c r="M123" i="3"/>
  <c r="M46" i="3"/>
  <c r="M108" i="3"/>
  <c r="M76" i="3"/>
  <c r="M197" i="3"/>
  <c r="M114" i="3"/>
  <c r="M159" i="3"/>
  <c r="M35" i="3"/>
  <c r="M144" i="3"/>
  <c r="M105" i="3"/>
  <c r="M188" i="3"/>
  <c r="M96" i="3"/>
  <c r="M80" i="3"/>
  <c r="M193" i="3"/>
  <c r="M38" i="3"/>
  <c r="M119" i="3"/>
  <c r="M56" i="3"/>
  <c r="M74" i="3"/>
  <c r="M58" i="3"/>
  <c r="M26" i="3"/>
  <c r="M181" i="3"/>
  <c r="M83" i="3"/>
  <c r="M229" i="3"/>
  <c r="M170" i="3"/>
  <c r="M234" i="3"/>
  <c r="M57" i="3"/>
  <c r="M85" i="3"/>
  <c r="M208" i="3"/>
  <c r="M249" i="3"/>
  <c r="M239" i="3"/>
  <c r="M213" i="3"/>
  <c r="M101" i="3"/>
  <c r="M67" i="3"/>
  <c r="M240" i="3"/>
  <c r="M238" i="3"/>
  <c r="M125" i="3"/>
  <c r="M168" i="3"/>
  <c r="M220" i="3"/>
  <c r="M89" i="3"/>
  <c r="M153" i="3"/>
  <c r="M190" i="3"/>
  <c r="M174" i="3"/>
  <c r="M184" i="3"/>
  <c r="M145" i="3"/>
  <c r="M245" i="3"/>
  <c r="M107" i="3"/>
  <c r="M226" i="3"/>
  <c r="M231" i="3"/>
  <c r="M122" i="3"/>
  <c r="M94" i="3"/>
  <c r="M36" i="3"/>
  <c r="M165" i="3"/>
  <c r="M40" i="3"/>
  <c r="M146" i="3"/>
  <c r="M91" i="3"/>
  <c r="M54" i="3"/>
  <c r="M160" i="3"/>
  <c r="M82" i="3"/>
  <c r="M233" i="3"/>
  <c r="M59" i="3"/>
  <c r="M169" i="3"/>
  <c r="M191" i="3"/>
  <c r="M194" i="3"/>
  <c r="M253" i="3"/>
  <c r="M47" i="3"/>
  <c r="M104" i="3"/>
  <c r="M128" i="3"/>
  <c r="M70" i="3"/>
  <c r="M189" i="3"/>
  <c r="M152" i="3"/>
  <c r="M162" i="3"/>
  <c r="M236" i="3"/>
  <c r="M186" i="3"/>
  <c r="M50" i="3"/>
  <c r="M201" i="3"/>
  <c r="M102" i="3"/>
  <c r="M41" i="3"/>
  <c r="M109" i="3"/>
  <c r="M177" i="3"/>
  <c r="M55" i="3"/>
  <c r="M219" i="3"/>
  <c r="M172" i="3"/>
  <c r="M212" i="3"/>
  <c r="M218" i="3"/>
  <c r="M43" i="3"/>
  <c r="M120" i="3"/>
  <c r="M217" i="3"/>
  <c r="M127" i="3"/>
  <c r="M225" i="3"/>
  <c r="M178" i="3"/>
  <c r="M112" i="3"/>
  <c r="M158" i="3"/>
  <c r="M171" i="3"/>
  <c r="M132" i="3"/>
  <c r="M21" i="3"/>
  <c r="M196" i="3"/>
  <c r="M34" i="3"/>
  <c r="M248" i="3"/>
  <c r="M237" i="3"/>
  <c r="M45" i="3"/>
  <c r="M232" i="3"/>
  <c r="M155" i="3"/>
  <c r="M251" i="3"/>
  <c r="M68" i="3"/>
  <c r="M110" i="3"/>
  <c r="M147" i="3"/>
  <c r="M69" i="3"/>
  <c r="M42" i="3"/>
  <c r="M224" i="3"/>
  <c r="M135" i="3"/>
  <c r="M92" i="3"/>
  <c r="M72" i="3"/>
  <c r="M130" i="3"/>
  <c r="M98" i="3"/>
  <c r="M148" i="3"/>
  <c r="M53" i="3"/>
  <c r="M207" i="3"/>
  <c r="M216" i="3"/>
  <c r="M187" i="3"/>
  <c r="M71" i="3"/>
  <c r="M210" i="3"/>
  <c r="M134" i="3"/>
  <c r="M87" i="3"/>
  <c r="M121" i="3"/>
  <c r="M32" i="3"/>
  <c r="M192" i="3"/>
  <c r="M167" i="3"/>
  <c r="M246" i="3"/>
  <c r="M138" i="3"/>
  <c r="M223" i="3"/>
  <c r="M23" i="3"/>
  <c r="M164" i="3"/>
  <c r="M88" i="3"/>
  <c r="M214" i="3"/>
  <c r="M75" i="3"/>
  <c r="M163" i="3"/>
  <c r="M37" i="3"/>
  <c r="M99" i="3"/>
  <c r="M124" i="3"/>
  <c r="M228" i="3"/>
  <c r="M100" i="3"/>
  <c r="M115" i="3"/>
  <c r="M142" i="3"/>
  <c r="M95" i="3"/>
  <c r="M141" i="3"/>
  <c r="M244" i="3"/>
  <c r="M176" i="3"/>
  <c r="M200" i="3"/>
  <c r="M136" i="3"/>
  <c r="M195" i="3"/>
  <c r="M206" i="3"/>
  <c r="M183" i="3"/>
  <c r="M84" i="3"/>
  <c r="M243" i="3"/>
  <c r="M242" i="3"/>
  <c r="M52" i="3"/>
  <c r="M140" i="3"/>
  <c r="M211" i="3"/>
  <c r="M203" i="3"/>
  <c r="M139" i="3"/>
  <c r="N156" i="3"/>
  <c r="N50" i="3"/>
  <c r="N140" i="3"/>
  <c r="N239" i="3"/>
  <c r="N35" i="3"/>
  <c r="N195" i="3"/>
  <c r="N248" i="3"/>
  <c r="N97" i="3"/>
  <c r="N179" i="3"/>
  <c r="N81" i="3"/>
  <c r="N186" i="3"/>
  <c r="N169" i="3"/>
  <c r="N176" i="3"/>
  <c r="N46" i="3"/>
  <c r="N218" i="3"/>
  <c r="N78" i="3"/>
  <c r="N150" i="3"/>
  <c r="N125" i="3"/>
  <c r="N129" i="3"/>
  <c r="N178" i="3"/>
  <c r="N161" i="3"/>
  <c r="N30" i="3"/>
  <c r="N71" i="3"/>
  <c r="N100" i="3"/>
  <c r="N234" i="3"/>
  <c r="N107" i="3"/>
  <c r="N93" i="3"/>
  <c r="N147" i="3"/>
  <c r="N98" i="3"/>
  <c r="N246" i="3"/>
  <c r="N250" i="3"/>
  <c r="N158" i="3"/>
  <c r="N182" i="3"/>
  <c r="N132" i="3"/>
  <c r="N189" i="3"/>
  <c r="N225" i="3"/>
  <c r="N85" i="3"/>
  <c r="N164" i="3"/>
  <c r="N135" i="3"/>
  <c r="N230" i="3"/>
  <c r="N235" i="3"/>
  <c r="N227" i="3"/>
  <c r="N110" i="3"/>
  <c r="N64" i="3"/>
  <c r="N54" i="3"/>
  <c r="N57" i="3"/>
  <c r="N119" i="3"/>
  <c r="N238" i="3"/>
  <c r="N198" i="3"/>
  <c r="N123" i="3"/>
  <c r="N27" i="3"/>
  <c r="N131" i="3"/>
  <c r="N62" i="3"/>
  <c r="N106" i="3"/>
  <c r="N43" i="3"/>
  <c r="N59" i="3"/>
  <c r="N212" i="3"/>
  <c r="N84" i="3"/>
  <c r="N205" i="3"/>
  <c r="N251" i="3"/>
  <c r="N213" i="3"/>
  <c r="N219" i="3"/>
  <c r="N166" i="3"/>
  <c r="N66" i="3"/>
  <c r="N181" i="3"/>
  <c r="N243" i="3"/>
  <c r="N146" i="3"/>
  <c r="N69" i="3"/>
  <c r="N134" i="3"/>
  <c r="N102" i="3"/>
  <c r="N210" i="3"/>
  <c r="N229" i="3"/>
  <c r="N193" i="3"/>
  <c r="N111" i="3"/>
  <c r="N73" i="3"/>
  <c r="N112" i="3"/>
  <c r="N137" i="3"/>
  <c r="N187" i="3"/>
  <c r="N144" i="3"/>
  <c r="N226" i="3"/>
  <c r="N82" i="3"/>
  <c r="N42" i="3"/>
  <c r="N120" i="3"/>
  <c r="N138" i="3"/>
  <c r="N241" i="3"/>
  <c r="N39" i="3"/>
  <c r="N142" i="3"/>
  <c r="N48" i="3"/>
  <c r="N149" i="3"/>
  <c r="N242" i="3"/>
  <c r="N65" i="3"/>
  <c r="N67" i="3"/>
  <c r="N139" i="3"/>
  <c r="N174" i="3"/>
  <c r="N245" i="3"/>
  <c r="N21" i="3"/>
  <c r="N184" i="3"/>
  <c r="N49" i="3"/>
  <c r="N183" i="3"/>
  <c r="N236" i="3"/>
  <c r="N128" i="3"/>
  <c r="N118" i="3"/>
  <c r="N165" i="3"/>
  <c r="N223" i="3"/>
  <c r="N124" i="3"/>
  <c r="N105" i="3"/>
  <c r="N170" i="3"/>
  <c r="N163" i="3"/>
  <c r="N157" i="3"/>
  <c r="N155" i="3"/>
  <c r="N233" i="3"/>
  <c r="N38" i="3"/>
  <c r="N249" i="3"/>
  <c r="N206" i="3"/>
  <c r="N121" i="3"/>
  <c r="N47" i="3"/>
  <c r="N177" i="3"/>
  <c r="N191" i="3"/>
  <c r="N240" i="3"/>
  <c r="N209" i="3"/>
  <c r="N151" i="3"/>
  <c r="N173" i="3"/>
  <c r="N99" i="3"/>
  <c r="N96" i="3"/>
  <c r="N197" i="3"/>
  <c r="N252" i="3"/>
  <c r="N231" i="3"/>
  <c r="N188" i="3"/>
  <c r="N167" i="3"/>
  <c r="N116" i="3"/>
  <c r="N216" i="3"/>
  <c r="N109" i="3"/>
  <c r="N113" i="3"/>
  <c r="N23" i="3"/>
  <c r="N126" i="3"/>
  <c r="N190" i="3"/>
  <c r="N79" i="3"/>
  <c r="N70" i="3"/>
  <c r="N222" i="3"/>
  <c r="N253" i="3"/>
  <c r="N211" i="3"/>
  <c r="N31" i="3"/>
  <c r="N168" i="3"/>
  <c r="N202" i="3"/>
  <c r="N76" i="3"/>
  <c r="N40" i="3"/>
  <c r="N224" i="3"/>
  <c r="N215" i="3"/>
  <c r="N141" i="3"/>
  <c r="N80" i="3"/>
  <c r="N34" i="3"/>
  <c r="N117" i="3"/>
  <c r="N194" i="3"/>
  <c r="N91" i="3"/>
  <c r="N196" i="3"/>
  <c r="N247" i="3"/>
  <c r="N41" i="3"/>
  <c r="N32" i="3"/>
  <c r="N207" i="3"/>
  <c r="N152" i="3"/>
  <c r="N201" i="3"/>
  <c r="N115" i="3"/>
  <c r="N22" i="3"/>
  <c r="N45" i="3"/>
  <c r="N175" i="3"/>
  <c r="N160" i="3"/>
  <c r="N108" i="3"/>
  <c r="N127" i="3"/>
  <c r="N154" i="3"/>
  <c r="N24" i="3"/>
  <c r="N133" i="3"/>
  <c r="N36" i="3"/>
  <c r="N77" i="3"/>
  <c r="N37" i="3"/>
  <c r="N53" i="3"/>
  <c r="N89" i="3"/>
  <c r="N101" i="3"/>
  <c r="N208" i="3"/>
  <c r="N92" i="3"/>
  <c r="N55" i="3"/>
  <c r="N60" i="3"/>
  <c r="N52" i="3"/>
  <c r="N94" i="3"/>
  <c r="N237" i="3"/>
  <c r="N159" i="3"/>
  <c r="N143" i="3"/>
  <c r="N172" i="3"/>
  <c r="N200" i="3"/>
  <c r="N192" i="3"/>
  <c r="N29" i="3"/>
  <c r="N228" i="3"/>
  <c r="N122" i="3"/>
  <c r="N68" i="3"/>
  <c r="N74" i="3"/>
  <c r="N88" i="3"/>
  <c r="N44" i="3"/>
  <c r="N162" i="3"/>
  <c r="N232" i="3"/>
  <c r="N171" i="3"/>
  <c r="N185" i="3"/>
  <c r="N220" i="3"/>
  <c r="N153" i="3"/>
  <c r="N86" i="3"/>
  <c r="N180" i="3"/>
  <c r="N51" i="3"/>
  <c r="N87" i="3"/>
  <c r="N148" i="3"/>
  <c r="N56" i="3"/>
  <c r="N72" i="3"/>
  <c r="N63" i="3"/>
  <c r="N136" i="3"/>
  <c r="N25" i="3"/>
  <c r="N90" i="3"/>
  <c r="N75" i="3"/>
  <c r="N83" i="3"/>
  <c r="N244" i="3"/>
  <c r="N145" i="3"/>
  <c r="N95" i="3"/>
  <c r="N58" i="3"/>
  <c r="N130" i="3"/>
  <c r="N114" i="3"/>
  <c r="N217" i="3"/>
  <c r="N26" i="3"/>
  <c r="N103" i="3"/>
  <c r="N203" i="3"/>
  <c r="N61" i="3"/>
  <c r="N104" i="3"/>
  <c r="N221" i="3"/>
  <c r="N28" i="3"/>
  <c r="N199" i="3"/>
  <c r="N214" i="3"/>
  <c r="N204" i="3"/>
  <c r="N33" i="3"/>
  <c r="E5" i="3"/>
  <c r="C18" i="1"/>
  <c r="F18" i="1"/>
  <c r="F19" i="1" s="1"/>
  <c r="O246" i="3"/>
  <c r="O130" i="3"/>
  <c r="O62" i="3"/>
  <c r="O47" i="3"/>
  <c r="O233" i="3"/>
  <c r="O66" i="3"/>
  <c r="O61" i="3"/>
  <c r="O226" i="3"/>
  <c r="O21" i="3"/>
  <c r="O150" i="3"/>
  <c r="O69" i="3"/>
  <c r="O151" i="3"/>
  <c r="O103" i="3"/>
  <c r="O31" i="3"/>
  <c r="O189" i="3"/>
  <c r="O93" i="3"/>
  <c r="O200" i="3"/>
  <c r="O87" i="3"/>
  <c r="O94" i="3"/>
  <c r="O177" i="3"/>
  <c r="O204" i="3"/>
  <c r="O217" i="3"/>
  <c r="O180" i="3"/>
  <c r="O72" i="3"/>
  <c r="O110" i="3"/>
  <c r="O209" i="3"/>
  <c r="O242" i="3"/>
  <c r="O118" i="3"/>
  <c r="O52" i="3"/>
  <c r="O184" i="3"/>
  <c r="O240" i="3"/>
  <c r="O202" i="3"/>
  <c r="O43" i="3"/>
  <c r="O182" i="3"/>
  <c r="O127" i="3"/>
  <c r="O102" i="3"/>
  <c r="O107" i="3"/>
  <c r="O49" i="3"/>
  <c r="O198" i="3"/>
  <c r="O172" i="3"/>
  <c r="O24" i="3"/>
  <c r="O191" i="3"/>
  <c r="O229" i="3"/>
  <c r="O131" i="3"/>
  <c r="O214" i="3"/>
  <c r="O148" i="3"/>
  <c r="O170" i="3"/>
  <c r="O37" i="3"/>
  <c r="O152" i="3"/>
  <c r="O95" i="3"/>
  <c r="O216" i="3"/>
  <c r="O78" i="3"/>
  <c r="O63" i="3"/>
  <c r="O168" i="3"/>
  <c r="O129" i="3"/>
  <c r="O223" i="3"/>
  <c r="O164" i="3"/>
  <c r="O231" i="3"/>
  <c r="O238" i="3"/>
  <c r="O203" i="3"/>
  <c r="O149" i="3"/>
  <c r="O64" i="3"/>
  <c r="O36" i="3"/>
  <c r="O137" i="3"/>
  <c r="O193" i="3"/>
  <c r="O161" i="3"/>
  <c r="O224" i="3"/>
  <c r="O160" i="3"/>
  <c r="O77" i="3"/>
  <c r="O145" i="3"/>
  <c r="O142" i="3"/>
  <c r="O58" i="3"/>
  <c r="O128" i="3"/>
  <c r="O83" i="3"/>
  <c r="O76" i="3"/>
  <c r="O205" i="3"/>
  <c r="O22" i="3"/>
  <c r="O159" i="3"/>
  <c r="O201" i="3"/>
  <c r="O218" i="3"/>
  <c r="O57" i="3"/>
  <c r="O234" i="3"/>
  <c r="O208" i="3"/>
  <c r="O228" i="3"/>
  <c r="O215" i="3"/>
  <c r="O212" i="3"/>
  <c r="O60" i="3"/>
  <c r="O114" i="3"/>
  <c r="O68" i="3"/>
  <c r="O81" i="3"/>
  <c r="O100" i="3"/>
  <c r="O35" i="3"/>
  <c r="O197" i="3"/>
  <c r="O28" i="3"/>
  <c r="O175" i="3"/>
  <c r="O40" i="3"/>
  <c r="O178" i="3"/>
  <c r="O235" i="3"/>
  <c r="O225" i="3"/>
  <c r="O117" i="3"/>
  <c r="O176" i="3"/>
  <c r="O166" i="3"/>
  <c r="O67" i="3"/>
  <c r="O65" i="3"/>
  <c r="O173" i="3"/>
  <c r="O99" i="3"/>
  <c r="O26" i="3"/>
  <c r="O75" i="3"/>
  <c r="O155" i="3"/>
  <c r="O125" i="3"/>
  <c r="O183" i="3"/>
  <c r="O123" i="3"/>
  <c r="O33" i="3"/>
  <c r="O163" i="3"/>
  <c r="O248" i="3"/>
  <c r="O88" i="3"/>
  <c r="O252" i="3"/>
  <c r="O169" i="3"/>
  <c r="O153" i="3"/>
  <c r="O162" i="3"/>
  <c r="O244" i="3"/>
  <c r="O185" i="3"/>
  <c r="O239" i="3"/>
  <c r="O243" i="3"/>
  <c r="O133" i="3"/>
  <c r="O70" i="3"/>
  <c r="O126" i="3"/>
  <c r="O34" i="3"/>
  <c r="O73" i="3"/>
  <c r="O146" i="3"/>
  <c r="O86" i="3"/>
  <c r="O251" i="3"/>
  <c r="O56" i="3"/>
  <c r="O44" i="3"/>
  <c r="O79" i="3"/>
  <c r="O230" i="3"/>
  <c r="O84" i="3"/>
  <c r="O48" i="3"/>
  <c r="O104" i="3"/>
  <c r="O121" i="3"/>
  <c r="O132" i="3"/>
  <c r="O192" i="3"/>
  <c r="O98" i="3"/>
  <c r="O181" i="3"/>
  <c r="O122" i="3"/>
  <c r="O147" i="3"/>
  <c r="O32" i="3"/>
  <c r="O54" i="3"/>
  <c r="O157" i="3"/>
  <c r="O247" i="3"/>
  <c r="O106" i="3"/>
  <c r="O96" i="3"/>
  <c r="O55" i="3"/>
  <c r="O108" i="3"/>
  <c r="O92" i="3"/>
  <c r="O179" i="3"/>
  <c r="O140" i="3"/>
  <c r="O253" i="3"/>
  <c r="O101" i="3"/>
  <c r="O59" i="3"/>
  <c r="O42" i="3"/>
  <c r="O241" i="3"/>
  <c r="O82" i="3"/>
  <c r="O199" i="3"/>
  <c r="O190" i="3"/>
  <c r="O71" i="3"/>
  <c r="O46" i="3"/>
  <c r="O250" i="3"/>
  <c r="O53" i="3"/>
  <c r="O210" i="3"/>
  <c r="O38" i="3"/>
  <c r="O187" i="3"/>
  <c r="O207" i="3"/>
  <c r="O124" i="3"/>
  <c r="O112" i="3"/>
  <c r="O236" i="3"/>
  <c r="O219" i="3"/>
  <c r="O30" i="3"/>
  <c r="O90" i="3"/>
  <c r="O211" i="3"/>
  <c r="O27" i="3"/>
  <c r="O113" i="3"/>
  <c r="O89" i="3"/>
  <c r="O249" i="3"/>
  <c r="O221" i="3"/>
  <c r="O171" i="3"/>
  <c r="O154" i="3"/>
  <c r="O141" i="3"/>
  <c r="O174" i="3"/>
  <c r="O134" i="3"/>
  <c r="O196" i="3"/>
  <c r="O45" i="3"/>
  <c r="O97" i="3"/>
  <c r="O120" i="3"/>
  <c r="O138" i="3"/>
  <c r="O105" i="3"/>
  <c r="O136" i="3"/>
  <c r="O139" i="3"/>
  <c r="O156" i="3"/>
  <c r="O186" i="3"/>
  <c r="O80" i="3"/>
  <c r="O119" i="3"/>
  <c r="O25" i="3"/>
  <c r="O158" i="3"/>
  <c r="O222" i="3"/>
  <c r="O29" i="3"/>
  <c r="O245" i="3"/>
  <c r="O232" i="3"/>
  <c r="O206" i="3"/>
  <c r="O116" i="3"/>
  <c r="O143" i="3"/>
  <c r="O144" i="3"/>
  <c r="O50" i="3"/>
  <c r="O85" i="3"/>
  <c r="O194" i="3"/>
  <c r="O165" i="3"/>
  <c r="O51" i="3"/>
  <c r="O111" i="3"/>
  <c r="O109" i="3"/>
  <c r="O167" i="3"/>
  <c r="O23" i="3"/>
  <c r="O91" i="3"/>
  <c r="O213" i="3"/>
  <c r="O41" i="3"/>
  <c r="O115" i="3"/>
  <c r="O195" i="3"/>
  <c r="O237" i="3"/>
  <c r="O188" i="3"/>
  <c r="O227" i="3"/>
  <c r="O220" i="3"/>
  <c r="O74" i="3"/>
  <c r="O135" i="3"/>
  <c r="O39" i="3"/>
  <c r="E6" i="3"/>
  <c r="E9" i="3" s="1"/>
  <c r="E14" i="1"/>
  <c r="M18" i="3"/>
  <c r="O18" i="3"/>
  <c r="N18" i="3"/>
  <c r="K146" i="3" l="1"/>
  <c r="K23" i="3"/>
  <c r="K221" i="3"/>
  <c r="K135" i="3"/>
  <c r="K108" i="3"/>
  <c r="K110" i="3"/>
  <c r="K191" i="3"/>
  <c r="K250" i="3"/>
  <c r="K138" i="3"/>
  <c r="K25" i="3"/>
  <c r="K141" i="3"/>
  <c r="K183" i="3"/>
  <c r="K53" i="3"/>
  <c r="K140" i="3"/>
  <c r="K217" i="3"/>
  <c r="K231" i="3"/>
  <c r="K56" i="3"/>
  <c r="K189" i="3"/>
  <c r="K107" i="3"/>
  <c r="K93" i="3"/>
  <c r="K196" i="3"/>
  <c r="K106" i="3"/>
  <c r="K253" i="3"/>
  <c r="K148" i="3"/>
  <c r="K166" i="3"/>
  <c r="K245" i="3"/>
  <c r="K91" i="3"/>
  <c r="K155" i="3"/>
  <c r="K190" i="3"/>
  <c r="K197" i="3"/>
  <c r="K229" i="3"/>
  <c r="K170" i="3"/>
  <c r="K180" i="3"/>
  <c r="K150" i="3"/>
  <c r="K34" i="3"/>
  <c r="K236" i="3"/>
  <c r="K57" i="3"/>
  <c r="K75" i="3"/>
  <c r="K74" i="3"/>
  <c r="K228" i="3"/>
  <c r="K68" i="3"/>
  <c r="K42" i="3"/>
  <c r="K76" i="3"/>
  <c r="K215" i="3"/>
  <c r="K33" i="3"/>
  <c r="K227" i="3"/>
  <c r="K223" i="3"/>
  <c r="K240" i="3"/>
  <c r="K152" i="3"/>
  <c r="K233" i="3"/>
  <c r="K120" i="3"/>
  <c r="K167" i="3"/>
  <c r="K98" i="3"/>
  <c r="K214" i="3"/>
  <c r="K204" i="3"/>
  <c r="K65" i="3"/>
  <c r="K88" i="3"/>
  <c r="K243" i="3"/>
  <c r="K222" i="3"/>
  <c r="K136" i="3"/>
  <c r="K176" i="3"/>
  <c r="K31" i="3"/>
  <c r="K44" i="3"/>
  <c r="K251" i="3"/>
  <c r="K211" i="3"/>
  <c r="K62" i="3"/>
  <c r="K162" i="3"/>
  <c r="K157" i="3"/>
  <c r="K78" i="3"/>
  <c r="K145" i="3"/>
  <c r="K132" i="3"/>
  <c r="K209" i="3"/>
  <c r="K47" i="3"/>
  <c r="K118" i="3"/>
  <c r="K188" i="3"/>
  <c r="K242" i="3"/>
  <c r="K113" i="3"/>
  <c r="K164" i="3"/>
  <c r="K51" i="3"/>
  <c r="K116" i="3"/>
  <c r="K149" i="3"/>
  <c r="K45" i="3"/>
  <c r="K207" i="3"/>
  <c r="K115" i="3"/>
  <c r="K247" i="3"/>
  <c r="K193" i="3"/>
  <c r="K131" i="3"/>
  <c r="K219" i="3"/>
  <c r="K192" i="3"/>
  <c r="K202" i="3"/>
  <c r="K87" i="3"/>
  <c r="K35" i="3"/>
  <c r="K179" i="3"/>
  <c r="K165" i="3"/>
  <c r="K224" i="3"/>
  <c r="K235" i="3"/>
  <c r="K213" i="3"/>
  <c r="K97" i="3"/>
  <c r="K175" i="3"/>
  <c r="K125" i="3"/>
  <c r="K59" i="3"/>
  <c r="K72" i="3"/>
  <c r="K124" i="3"/>
  <c r="K61" i="3"/>
  <c r="K127" i="3"/>
  <c r="K36" i="3"/>
  <c r="K151" i="3"/>
  <c r="K210" i="3"/>
  <c r="K137" i="3"/>
  <c r="K111" i="3"/>
  <c r="K182" i="3"/>
  <c r="K24" i="3"/>
  <c r="K147" i="3"/>
  <c r="K163" i="3"/>
  <c r="K195" i="3"/>
  <c r="K55" i="3"/>
  <c r="K144" i="3"/>
  <c r="K73" i="3"/>
  <c r="K225" i="3"/>
  <c r="K94" i="3"/>
  <c r="K82" i="3"/>
  <c r="K49" i="3"/>
  <c r="K66" i="3"/>
  <c r="K198" i="3"/>
  <c r="K117" i="3"/>
  <c r="K130" i="3"/>
  <c r="K128" i="3"/>
  <c r="K90" i="3"/>
  <c r="K95" i="3"/>
  <c r="K244" i="3"/>
  <c r="K142" i="3"/>
  <c r="K216" i="3"/>
  <c r="K208" i="3"/>
  <c r="K226" i="3"/>
  <c r="K80" i="3"/>
  <c r="K96" i="3"/>
  <c r="K104" i="3"/>
  <c r="K105" i="3"/>
  <c r="K63" i="3"/>
  <c r="K85" i="3"/>
  <c r="K27" i="3"/>
  <c r="K77" i="3"/>
  <c r="K81" i="3"/>
  <c r="K48" i="3"/>
  <c r="K172" i="3"/>
  <c r="K237" i="3"/>
  <c r="K153" i="3"/>
  <c r="K50" i="3"/>
  <c r="K181" i="3"/>
  <c r="K248" i="3"/>
  <c r="K212" i="3"/>
  <c r="K121" i="3"/>
  <c r="K246" i="3"/>
  <c r="K79" i="3"/>
  <c r="K143" i="3"/>
  <c r="K160" i="3"/>
  <c r="K29" i="3"/>
  <c r="K60" i="3"/>
  <c r="K169" i="3"/>
  <c r="K54" i="3"/>
  <c r="K70" i="3"/>
  <c r="K173" i="3"/>
  <c r="K186" i="3"/>
  <c r="K83" i="3"/>
  <c r="K64" i="3"/>
  <c r="K43" i="3"/>
  <c r="K206" i="3"/>
  <c r="K194" i="3"/>
  <c r="K239" i="3"/>
  <c r="K249" i="3"/>
  <c r="K252" i="3"/>
  <c r="K109" i="3"/>
  <c r="K37" i="3"/>
  <c r="K26" i="3"/>
  <c r="K161" i="3"/>
  <c r="K122" i="3"/>
  <c r="K156" i="3"/>
  <c r="K58" i="3"/>
  <c r="K86" i="3"/>
  <c r="K71" i="3"/>
  <c r="K199" i="3"/>
  <c r="K230" i="3"/>
  <c r="K84" i="3"/>
  <c r="K134" i="3"/>
  <c r="K218" i="3"/>
  <c r="K139" i="3"/>
  <c r="K99" i="3"/>
  <c r="K129" i="3"/>
  <c r="K101" i="3"/>
  <c r="K39" i="3"/>
  <c r="K38" i="3"/>
  <c r="K205" i="3"/>
  <c r="K69" i="3"/>
  <c r="K21" i="3"/>
  <c r="K52" i="3"/>
  <c r="K114" i="3"/>
  <c r="K92" i="3"/>
  <c r="K178" i="3"/>
  <c r="K201" i="3"/>
  <c r="K133" i="3"/>
  <c r="K30" i="3"/>
  <c r="K171" i="3"/>
  <c r="K241" i="3"/>
  <c r="K89" i="3"/>
  <c r="K46" i="3"/>
  <c r="K159" i="3"/>
  <c r="K220" i="3"/>
  <c r="K177" i="3"/>
  <c r="K123" i="3"/>
  <c r="K184" i="3"/>
  <c r="K238" i="3"/>
  <c r="K100" i="3"/>
  <c r="K154" i="3"/>
  <c r="K168" i="3"/>
  <c r="K232" i="3"/>
  <c r="K102" i="3"/>
  <c r="K119" i="3"/>
  <c r="K112" i="3"/>
  <c r="K174" i="3"/>
  <c r="K187" i="3"/>
  <c r="K126" i="3"/>
  <c r="K28" i="3"/>
  <c r="K22" i="3"/>
  <c r="K158" i="3"/>
  <c r="K32" i="3"/>
  <c r="K67" i="3"/>
  <c r="K41" i="3"/>
  <c r="K203" i="3"/>
  <c r="K185" i="3"/>
  <c r="K200" i="3"/>
  <c r="K40" i="3"/>
  <c r="K234" i="3"/>
  <c r="K103" i="3"/>
  <c r="L154" i="3" l="1"/>
  <c r="P154" i="3"/>
  <c r="L64" i="3"/>
  <c r="P64" i="3"/>
  <c r="L144" i="3"/>
  <c r="P144" i="3"/>
  <c r="P78" i="3"/>
  <c r="L78" i="3"/>
  <c r="P57" i="3"/>
  <c r="L57" i="3"/>
  <c r="L41" i="3"/>
  <c r="P41" i="3"/>
  <c r="P99" i="3"/>
  <c r="L99" i="3"/>
  <c r="L143" i="3"/>
  <c r="P143" i="3"/>
  <c r="P200" i="3"/>
  <c r="L200" i="3"/>
  <c r="P28" i="3"/>
  <c r="L28" i="3"/>
  <c r="P168" i="3"/>
  <c r="L168" i="3"/>
  <c r="P159" i="3"/>
  <c r="L159" i="3"/>
  <c r="P178" i="3"/>
  <c r="L178" i="3"/>
  <c r="P39" i="3"/>
  <c r="L39" i="3"/>
  <c r="P230" i="3"/>
  <c r="L230" i="3"/>
  <c r="L26" i="3"/>
  <c r="P26" i="3"/>
  <c r="L43" i="3"/>
  <c r="P43" i="3"/>
  <c r="P60" i="3"/>
  <c r="L60" i="3"/>
  <c r="L248" i="3"/>
  <c r="P248" i="3"/>
  <c r="P77" i="3"/>
  <c r="L77" i="3"/>
  <c r="L226" i="3"/>
  <c r="P226" i="3"/>
  <c r="L130" i="3"/>
  <c r="P130" i="3"/>
  <c r="P73" i="3"/>
  <c r="L73" i="3"/>
  <c r="L111" i="3"/>
  <c r="P111" i="3"/>
  <c r="L72" i="3"/>
  <c r="P72" i="3"/>
  <c r="L165" i="3"/>
  <c r="P165" i="3"/>
  <c r="P193" i="3"/>
  <c r="L193" i="3"/>
  <c r="L164" i="3"/>
  <c r="P164" i="3"/>
  <c r="P145" i="3"/>
  <c r="L145" i="3"/>
  <c r="L31" i="3"/>
  <c r="P31" i="3"/>
  <c r="P214" i="3"/>
  <c r="L214" i="3"/>
  <c r="P227" i="3"/>
  <c r="L227" i="3"/>
  <c r="L75" i="3"/>
  <c r="P75" i="3"/>
  <c r="L197" i="3"/>
  <c r="P197" i="3"/>
  <c r="L106" i="3"/>
  <c r="P106" i="3"/>
  <c r="L140" i="3"/>
  <c r="P140" i="3"/>
  <c r="L110" i="3"/>
  <c r="P110" i="3"/>
  <c r="L101" i="3"/>
  <c r="P101" i="3"/>
  <c r="P208" i="3"/>
  <c r="L208" i="3"/>
  <c r="L113" i="3"/>
  <c r="P113" i="3"/>
  <c r="P190" i="3"/>
  <c r="L190" i="3"/>
  <c r="L203" i="3"/>
  <c r="P203" i="3"/>
  <c r="L187" i="3"/>
  <c r="P187" i="3"/>
  <c r="L100" i="3"/>
  <c r="P100" i="3"/>
  <c r="P89" i="3"/>
  <c r="L89" i="3"/>
  <c r="P114" i="3"/>
  <c r="L114" i="3"/>
  <c r="L129" i="3"/>
  <c r="P129" i="3"/>
  <c r="P71" i="3"/>
  <c r="L71" i="3"/>
  <c r="L109" i="3"/>
  <c r="P109" i="3"/>
  <c r="P83" i="3"/>
  <c r="L83" i="3"/>
  <c r="L160" i="3"/>
  <c r="P160" i="3"/>
  <c r="P50" i="3"/>
  <c r="L50" i="3"/>
  <c r="L85" i="3"/>
  <c r="P85" i="3"/>
  <c r="L216" i="3"/>
  <c r="P216" i="3"/>
  <c r="L198" i="3"/>
  <c r="P198" i="3"/>
  <c r="P55" i="3"/>
  <c r="L55" i="3"/>
  <c r="L210" i="3"/>
  <c r="P210" i="3"/>
  <c r="L125" i="3"/>
  <c r="P125" i="3"/>
  <c r="L35" i="3"/>
  <c r="P35" i="3"/>
  <c r="P115" i="3"/>
  <c r="L115" i="3"/>
  <c r="P242" i="3"/>
  <c r="L242" i="3"/>
  <c r="P157" i="3"/>
  <c r="L157" i="3"/>
  <c r="L136" i="3"/>
  <c r="P136" i="3"/>
  <c r="P167" i="3"/>
  <c r="L167" i="3"/>
  <c r="P215" i="3"/>
  <c r="L215" i="3"/>
  <c r="L236" i="3"/>
  <c r="P236" i="3"/>
  <c r="P155" i="3"/>
  <c r="L155" i="3"/>
  <c r="P93" i="3"/>
  <c r="L93" i="3"/>
  <c r="P183" i="3"/>
  <c r="L183" i="3"/>
  <c r="L135" i="3"/>
  <c r="P135" i="3"/>
  <c r="L199" i="3"/>
  <c r="P199" i="3"/>
  <c r="P117" i="3"/>
  <c r="L117" i="3"/>
  <c r="L98" i="3"/>
  <c r="P98" i="3"/>
  <c r="L252" i="3"/>
  <c r="P252" i="3"/>
  <c r="P63" i="3"/>
  <c r="L63" i="3"/>
  <c r="P195" i="3"/>
  <c r="L195" i="3"/>
  <c r="P151" i="3"/>
  <c r="L151" i="3"/>
  <c r="P175" i="3"/>
  <c r="L175" i="3"/>
  <c r="P87" i="3"/>
  <c r="L87" i="3"/>
  <c r="P207" i="3"/>
  <c r="L207" i="3"/>
  <c r="L188" i="3"/>
  <c r="P188" i="3"/>
  <c r="P162" i="3"/>
  <c r="L162" i="3"/>
  <c r="L222" i="3"/>
  <c r="P222" i="3"/>
  <c r="P120" i="3"/>
  <c r="L120" i="3"/>
  <c r="L76" i="3"/>
  <c r="P76" i="3"/>
  <c r="L34" i="3"/>
  <c r="P34" i="3"/>
  <c r="P91" i="3"/>
  <c r="L91" i="3"/>
  <c r="P107" i="3"/>
  <c r="L107" i="3"/>
  <c r="L141" i="3"/>
  <c r="P141" i="3"/>
  <c r="P221" i="3"/>
  <c r="L221" i="3"/>
  <c r="L185" i="3"/>
  <c r="P185" i="3"/>
  <c r="L37" i="3"/>
  <c r="P37" i="3"/>
  <c r="L137" i="3"/>
  <c r="P137" i="3"/>
  <c r="P176" i="3"/>
  <c r="L176" i="3"/>
  <c r="L33" i="3"/>
  <c r="P33" i="3"/>
  <c r="P174" i="3"/>
  <c r="L174" i="3"/>
  <c r="P86" i="3"/>
  <c r="L86" i="3"/>
  <c r="P153" i="3"/>
  <c r="L153" i="3"/>
  <c r="L67" i="3"/>
  <c r="P67" i="3"/>
  <c r="L112" i="3"/>
  <c r="P112" i="3"/>
  <c r="P184" i="3"/>
  <c r="L184" i="3"/>
  <c r="P171" i="3"/>
  <c r="L171" i="3"/>
  <c r="L21" i="3"/>
  <c r="P21" i="3"/>
  <c r="P139" i="3"/>
  <c r="L139" i="3"/>
  <c r="P58" i="3"/>
  <c r="L58" i="3"/>
  <c r="P249" i="3"/>
  <c r="L249" i="3"/>
  <c r="P173" i="3"/>
  <c r="L173" i="3"/>
  <c r="L79" i="3"/>
  <c r="P79" i="3"/>
  <c r="L237" i="3"/>
  <c r="P237" i="3"/>
  <c r="L105" i="3"/>
  <c r="P105" i="3"/>
  <c r="L244" i="3"/>
  <c r="P244" i="3"/>
  <c r="P49" i="3"/>
  <c r="L49" i="3"/>
  <c r="L163" i="3"/>
  <c r="P163" i="3"/>
  <c r="P36" i="3"/>
  <c r="L36" i="3"/>
  <c r="P97" i="3"/>
  <c r="L97" i="3"/>
  <c r="L202" i="3"/>
  <c r="P202" i="3"/>
  <c r="L45" i="3"/>
  <c r="P45" i="3"/>
  <c r="P118" i="3"/>
  <c r="L118" i="3"/>
  <c r="P62" i="3"/>
  <c r="L62" i="3"/>
  <c r="P243" i="3"/>
  <c r="L243" i="3"/>
  <c r="L233" i="3"/>
  <c r="P233" i="3"/>
  <c r="P42" i="3"/>
  <c r="L42" i="3"/>
  <c r="P150" i="3"/>
  <c r="L150" i="3"/>
  <c r="L245" i="3"/>
  <c r="P245" i="3"/>
  <c r="P189" i="3"/>
  <c r="L189" i="3"/>
  <c r="P25" i="3"/>
  <c r="L25" i="3"/>
  <c r="L23" i="3"/>
  <c r="P23" i="3"/>
  <c r="P46" i="3"/>
  <c r="L46" i="3"/>
  <c r="L181" i="3"/>
  <c r="P181" i="3"/>
  <c r="L179" i="3"/>
  <c r="P179" i="3"/>
  <c r="L53" i="3"/>
  <c r="P53" i="3"/>
  <c r="L241" i="3"/>
  <c r="P241" i="3"/>
  <c r="P142" i="3"/>
  <c r="L142" i="3"/>
  <c r="L103" i="3"/>
  <c r="P103" i="3"/>
  <c r="L32" i="3"/>
  <c r="P32" i="3"/>
  <c r="L119" i="3"/>
  <c r="P119" i="3"/>
  <c r="P123" i="3"/>
  <c r="L123" i="3"/>
  <c r="L30" i="3"/>
  <c r="P30" i="3"/>
  <c r="L69" i="3"/>
  <c r="P69" i="3"/>
  <c r="L218" i="3"/>
  <c r="P218" i="3"/>
  <c r="L156" i="3"/>
  <c r="P156" i="3"/>
  <c r="P239" i="3"/>
  <c r="L239" i="3"/>
  <c r="L70" i="3"/>
  <c r="P70" i="3"/>
  <c r="L246" i="3"/>
  <c r="P246" i="3"/>
  <c r="L172" i="3"/>
  <c r="P172" i="3"/>
  <c r="L104" i="3"/>
  <c r="P104" i="3"/>
  <c r="P95" i="3"/>
  <c r="L95" i="3"/>
  <c r="P82" i="3"/>
  <c r="L82" i="3"/>
  <c r="P147" i="3"/>
  <c r="L147" i="3"/>
  <c r="L127" i="3"/>
  <c r="P127" i="3"/>
  <c r="L213" i="3"/>
  <c r="P213" i="3"/>
  <c r="P192" i="3"/>
  <c r="L192" i="3"/>
  <c r="P149" i="3"/>
  <c r="L149" i="3"/>
  <c r="L47" i="3"/>
  <c r="P47" i="3"/>
  <c r="P211" i="3"/>
  <c r="L211" i="3"/>
  <c r="L88" i="3"/>
  <c r="P88" i="3"/>
  <c r="P152" i="3"/>
  <c r="L152" i="3"/>
  <c r="P68" i="3"/>
  <c r="L68" i="3"/>
  <c r="P180" i="3"/>
  <c r="L180" i="3"/>
  <c r="P166" i="3"/>
  <c r="L166" i="3"/>
  <c r="L56" i="3"/>
  <c r="P56" i="3"/>
  <c r="P138" i="3"/>
  <c r="L138" i="3"/>
  <c r="P146" i="3"/>
  <c r="L146" i="3"/>
  <c r="P92" i="3"/>
  <c r="L92" i="3"/>
  <c r="L27" i="3"/>
  <c r="P27" i="3"/>
  <c r="L247" i="3"/>
  <c r="P247" i="3"/>
  <c r="L196" i="3"/>
  <c r="P196" i="3"/>
  <c r="P52" i="3"/>
  <c r="L52" i="3"/>
  <c r="L66" i="3"/>
  <c r="P66" i="3"/>
  <c r="L234" i="3"/>
  <c r="P234" i="3"/>
  <c r="P158" i="3"/>
  <c r="L158" i="3"/>
  <c r="P102" i="3"/>
  <c r="L102" i="3"/>
  <c r="L177" i="3"/>
  <c r="P177" i="3"/>
  <c r="P133" i="3"/>
  <c r="L133" i="3"/>
  <c r="P205" i="3"/>
  <c r="L205" i="3"/>
  <c r="P134" i="3"/>
  <c r="L134" i="3"/>
  <c r="L122" i="3"/>
  <c r="P122" i="3"/>
  <c r="L194" i="3"/>
  <c r="P194" i="3"/>
  <c r="P54" i="3"/>
  <c r="L54" i="3"/>
  <c r="P121" i="3"/>
  <c r="L121" i="3"/>
  <c r="L48" i="3"/>
  <c r="P48" i="3"/>
  <c r="L96" i="3"/>
  <c r="P96" i="3"/>
  <c r="L90" i="3"/>
  <c r="P90" i="3"/>
  <c r="P94" i="3"/>
  <c r="L94" i="3"/>
  <c r="P24" i="3"/>
  <c r="L24" i="3"/>
  <c r="L61" i="3"/>
  <c r="P61" i="3"/>
  <c r="L235" i="3"/>
  <c r="P235" i="3"/>
  <c r="P219" i="3"/>
  <c r="L219" i="3"/>
  <c r="P116" i="3"/>
  <c r="L116" i="3"/>
  <c r="L209" i="3"/>
  <c r="P209" i="3"/>
  <c r="L251" i="3"/>
  <c r="P251" i="3"/>
  <c r="P65" i="3"/>
  <c r="L65" i="3"/>
  <c r="L240" i="3"/>
  <c r="P240" i="3"/>
  <c r="L228" i="3"/>
  <c r="P228" i="3"/>
  <c r="L170" i="3"/>
  <c r="P170" i="3"/>
  <c r="P148" i="3"/>
  <c r="L148" i="3"/>
  <c r="L231" i="3"/>
  <c r="P231" i="3"/>
  <c r="L250" i="3"/>
  <c r="P250" i="3"/>
  <c r="P126" i="3"/>
  <c r="L126" i="3"/>
  <c r="P29" i="3"/>
  <c r="L29" i="3"/>
  <c r="P59" i="3"/>
  <c r="L59" i="3"/>
  <c r="P108" i="3"/>
  <c r="L108" i="3"/>
  <c r="L238" i="3"/>
  <c r="P238" i="3"/>
  <c r="P186" i="3"/>
  <c r="L186" i="3"/>
  <c r="L40" i="3"/>
  <c r="P40" i="3"/>
  <c r="P22" i="3"/>
  <c r="L22" i="3"/>
  <c r="P232" i="3"/>
  <c r="L232" i="3"/>
  <c r="P220" i="3"/>
  <c r="L220" i="3"/>
  <c r="P201" i="3"/>
  <c r="L201" i="3"/>
  <c r="L38" i="3"/>
  <c r="P38" i="3"/>
  <c r="P84" i="3"/>
  <c r="L84" i="3"/>
  <c r="L161" i="3"/>
  <c r="P161" i="3"/>
  <c r="L206" i="3"/>
  <c r="P206" i="3"/>
  <c r="P169" i="3"/>
  <c r="L169" i="3"/>
  <c r="P212" i="3"/>
  <c r="L212" i="3"/>
  <c r="P81" i="3"/>
  <c r="L81" i="3"/>
  <c r="L80" i="3"/>
  <c r="P80" i="3"/>
  <c r="P128" i="3"/>
  <c r="L128" i="3"/>
  <c r="L225" i="3"/>
  <c r="P225" i="3"/>
  <c r="L182" i="3"/>
  <c r="P182" i="3"/>
  <c r="L124" i="3"/>
  <c r="P124" i="3"/>
  <c r="L224" i="3"/>
  <c r="P224" i="3"/>
  <c r="L131" i="3"/>
  <c r="P131" i="3"/>
  <c r="L51" i="3"/>
  <c r="P51" i="3"/>
  <c r="P132" i="3"/>
  <c r="L132" i="3"/>
  <c r="L44" i="3"/>
  <c r="P44" i="3"/>
  <c r="L204" i="3"/>
  <c r="P204" i="3"/>
  <c r="L223" i="3"/>
  <c r="P223" i="3"/>
  <c r="P74" i="3"/>
  <c r="L74" i="3"/>
  <c r="P229" i="3"/>
  <c r="L229" i="3"/>
  <c r="L253" i="3"/>
  <c r="P253" i="3"/>
  <c r="L217" i="3"/>
  <c r="P217" i="3"/>
  <c r="P191" i="3"/>
  <c r="L191" i="3"/>
  <c r="L18" i="3"/>
  <c r="E7" i="3" l="1"/>
  <c r="F4" i="3" l="1"/>
  <c r="H4" i="3" s="1"/>
  <c r="F5" i="3"/>
  <c r="H5" i="3" s="1"/>
  <c r="F6" i="3"/>
  <c r="H6" i="3" s="1"/>
  <c r="F9" i="3" s="1"/>
  <c r="F8" i="3"/>
  <c r="G9" i="3"/>
</calcChain>
</file>

<file path=xl/sharedStrings.xml><?xml version="1.0" encoding="utf-8"?>
<sst xmlns="http://schemas.openxmlformats.org/spreadsheetml/2006/main" count="3267" uniqueCount="1099">
  <si>
    <t>JAVSO..47..105</t>
  </si>
  <si>
    <t>OEJV 0179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</si>
  <si>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</si>
  <si>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</si>
  <si>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</si>
  <si>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</si>
  <si>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</si>
  <si>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</si>
  <si>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</si>
  <si>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</si>
  <si>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</si>
  <si>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</si>
  <si>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</si>
  <si>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</si>
  <si>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</si>
  <si>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</si>
  <si>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</si>
  <si>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</si>
  <si>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</si>
  <si>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</si>
  <si>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</si>
  <si>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</si>
  <si>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</si>
  <si>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</si>
  <si>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</si>
  <si>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</si>
  <si>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</si>
  <si>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</t>
  </si>
  <si>
    <t>Sp:  A3</t>
  </si>
  <si>
    <t>IBVS 4562</t>
  </si>
  <si>
    <t>IBVS 4383</t>
  </si>
  <si>
    <t>Mallama 1980</t>
  </si>
  <si>
    <t>1980ApJS...44..241M</t>
  </si>
  <si>
    <t>Wood 1963</t>
  </si>
  <si>
    <t>1963AJ.....68..257W</t>
  </si>
  <si>
    <t>Whitney 1957</t>
  </si>
  <si>
    <t>1957AJ.....62..371W</t>
  </si>
  <si>
    <t>Quadratic fit?</t>
  </si>
  <si>
    <t>G.</t>
  </si>
  <si>
    <t>Samolyk</t>
  </si>
  <si>
    <t>D.</t>
  </si>
  <si>
    <t>Ruokonen</t>
  </si>
  <si>
    <t>Wedemayer</t>
  </si>
  <si>
    <t>M.</t>
  </si>
  <si>
    <t>Baldwin</t>
  </si>
  <si>
    <t>Williams</t>
  </si>
  <si>
    <t>46021.638 :</t>
  </si>
  <si>
    <t>P.</t>
  </si>
  <si>
    <t>Atwood</t>
  </si>
  <si>
    <t>47447.618 :</t>
  </si>
  <si>
    <t>OMT #1</t>
  </si>
  <si>
    <t>OMT + "Observed Minima Timings" - see www.aavso.org</t>
  </si>
  <si>
    <t>OMT #4</t>
  </si>
  <si>
    <t>OMT #6</t>
  </si>
  <si>
    <t>Misc</t>
  </si>
  <si>
    <t>50310.671 :</t>
  </si>
  <si>
    <t>S.</t>
  </si>
  <si>
    <t>Cook (CCD)</t>
  </si>
  <si>
    <t>C.</t>
  </si>
  <si>
    <t>Stephan</t>
  </si>
  <si>
    <t>Locher K</t>
  </si>
  <si>
    <t>BBSAG Bull.10</t>
  </si>
  <si>
    <t>B</t>
  </si>
  <si>
    <t>BBSAG Bull.11</t>
  </si>
  <si>
    <t>BBSAG Bull.13</t>
  </si>
  <si>
    <t>v</t>
  </si>
  <si>
    <t>BBSAG Bull.16</t>
  </si>
  <si>
    <t>BBSAG Bull.18</t>
  </si>
  <si>
    <t>BBSAG Bull.22</t>
  </si>
  <si>
    <t>Peter H</t>
  </si>
  <si>
    <t>BBSAG Bull.23</t>
  </si>
  <si>
    <t>JAAVSO 7,1,28</t>
  </si>
  <si>
    <t>K</t>
  </si>
  <si>
    <t>BBSAG Bull.24</t>
  </si>
  <si>
    <t>BBSAG Bull.29</t>
  </si>
  <si>
    <t>BBSAG Bull.30</t>
  </si>
  <si>
    <t>BBSAG Bull.38</t>
  </si>
  <si>
    <t>BBSAG Bull.39</t>
  </si>
  <si>
    <t>BBSAG Bull.44</t>
  </si>
  <si>
    <t>Diethelm R</t>
  </si>
  <si>
    <t>BBSAG Bull.49</t>
  </si>
  <si>
    <t>BBSAG Bull.50</t>
  </si>
  <si>
    <t>BBSAG Bull.56</t>
  </si>
  <si>
    <t>BBSAG Bull.67</t>
  </si>
  <si>
    <t>BBSAG Bull.68</t>
  </si>
  <si>
    <t>Germann R</t>
  </si>
  <si>
    <t>BBSAG Bull.69</t>
  </si>
  <si>
    <t>BBSAG Bull.70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</si>
  <si>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</si>
  <si>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</si>
  <si>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</si>
  <si>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</si>
  <si>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</si>
  <si>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</si>
  <si>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</si>
  <si>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Bull.98</t>
  </si>
  <si>
    <t>Paschke A</t>
  </si>
  <si>
    <t>BBSAG Bull.100</t>
  </si>
  <si>
    <t>BBSAG Bull.99</t>
  </si>
  <si>
    <t>BBSAG Bull.102</t>
  </si>
  <si>
    <t>BBSAG Bull.105</t>
  </si>
  <si>
    <t>BBSAG Bull.107</t>
  </si>
  <si>
    <t>BBSAG Bull.108</t>
  </si>
  <si>
    <t>BBSAG Bull.110</t>
  </si>
  <si>
    <t>BBSAG Bull.111</t>
  </si>
  <si>
    <t>BBSAG Bull.112</t>
  </si>
  <si>
    <t>ccd</t>
  </si>
  <si>
    <t>BBSAG Bull.113</t>
  </si>
  <si>
    <t>BAV-M 102</t>
  </si>
  <si>
    <t>BBSAG Bull.116</t>
  </si>
  <si>
    <t>BBSAG</t>
  </si>
  <si>
    <t>S6</t>
  </si>
  <si>
    <t>IBVS 5484</t>
  </si>
  <si>
    <t>IBVS 0299</t>
  </si>
  <si>
    <t>pg</t>
  </si>
  <si>
    <t>IBVS 0180</t>
  </si>
  <si>
    <t>I</t>
  </si>
  <si>
    <t>IBVS 0247</t>
  </si>
  <si>
    <t>IBVS 0795</t>
  </si>
  <si>
    <t>YY Del / GSC 1099-0369</t>
  </si>
  <si>
    <t>IBVS 5741</t>
  </si>
  <si>
    <t>IBVS 5761</t>
  </si>
  <si>
    <t>II</t>
  </si>
  <si>
    <t># of points</t>
  </si>
  <si>
    <t>OEJV 0074</t>
  </si>
  <si>
    <t>Start of linear fit (row #)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</si>
  <si>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</si>
  <si>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</si>
  <si>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</si>
  <si>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</si>
  <si>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</si>
  <si>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</si>
  <si>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</si>
  <si>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</si>
  <si>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</si>
  <si>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</si>
  <si>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</si>
  <si>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</si>
  <si>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</si>
  <si>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</si>
  <si>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</si>
  <si>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</si>
  <si>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</si>
  <si>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</si>
  <si>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</si>
  <si>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</si>
  <si>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</si>
  <si>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</si>
  <si>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</si>
  <si>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</si>
  <si>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</si>
  <si>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</si>
  <si>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</si>
  <si>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</si>
  <si>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</si>
  <si>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</si>
  <si>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</si>
  <si>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</si>
  <si>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</si>
  <si>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</si>
  <si>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</si>
  <si>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</si>
  <si>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</si>
  <si>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</si>
  <si>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</si>
  <si>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</si>
  <si>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</si>
  <si>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</si>
  <si>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</si>
  <si>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</si>
  <si>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</si>
  <si>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</si>
  <si>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</si>
  <si>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</si>
  <si>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</si>
  <si>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</si>
  <si>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</si>
  <si>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</si>
  <si>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</si>
  <si>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</si>
  <si>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</si>
  <si>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</si>
  <si>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</si>
  <si>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</si>
  <si>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</si>
  <si>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</si>
  <si>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</si>
  <si>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</si>
  <si>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</si>
  <si>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</si>
  <si>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</si>
  <si>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</si>
  <si>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</si>
  <si>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</si>
  <si>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</si>
  <si>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</si>
  <si>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</si>
  <si>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</si>
  <si>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</si>
  <si>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</si>
  <si>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</si>
  <si>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</si>
  <si>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</si>
  <si>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</si>
  <si>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</si>
  <si>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</si>
  <si>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</si>
  <si>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</si>
  <si>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</si>
  <si>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</si>
  <si>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Linear Ephemeris =</t>
  </si>
  <si>
    <t>Quad. Ephemeris =</t>
  </si>
  <si>
    <t>OEJV 0137</t>
  </si>
  <si>
    <t>IBVS 5636</t>
  </si>
  <si>
    <t>IBVS 6010</t>
  </si>
  <si>
    <t>JAVSO..38...85</t>
  </si>
  <si>
    <t>JAVSO..36..186</t>
  </si>
  <si>
    <t>JAVSO..37...44</t>
  </si>
  <si>
    <t>JAVSO..39..177</t>
  </si>
  <si>
    <t>JAVSO..41..328</t>
  </si>
  <si>
    <t>IBVS 6125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</si>
  <si>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</si>
  <si>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</si>
  <si>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</si>
  <si>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</si>
  <si>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</si>
  <si>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</si>
  <si>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 -0.003 </t>
  </si>
  <si>
    <t>F </t>
  </si>
  <si>
    <t> Koch &amp; Koch </t>
  </si>
  <si>
    <t> AJ 67.462 </t>
  </si>
  <si>
    <t>2425795.499 </t>
  </si>
  <si>
    <t> 02.07.1929 23:58 </t>
  </si>
  <si>
    <t> 0.088 </t>
  </si>
  <si>
    <t>P </t>
  </si>
  <si>
    <t> A.Jensch </t>
  </si>
  <si>
    <t> KVBB 19.42 </t>
  </si>
  <si>
    <t>2425828.418 </t>
  </si>
  <si>
    <t> 04.08.1929 22:01 </t>
  </si>
  <si>
    <t> 0.094 </t>
  </si>
  <si>
    <t>2425853.373 </t>
  </si>
  <si>
    <t> 29.08.1929 20:57 </t>
  </si>
  <si>
    <t> 0.067 </t>
  </si>
  <si>
    <t>2426159.471 </t>
  </si>
  <si>
    <t> 01.07.1930 23:18 </t>
  </si>
  <si>
    <t> 0.031 </t>
  </si>
  <si>
    <t> T.Berthold </t>
  </si>
  <si>
    <t> MHAR 14.4 </t>
  </si>
  <si>
    <t>2426159.475 </t>
  </si>
  <si>
    <t> 01.07.1930 23:24 </t>
  </si>
  <si>
    <t> 0.035 </t>
  </si>
  <si>
    <t>2426190.435 </t>
  </si>
  <si>
    <t> 01.08.1930 22:26 </t>
  </si>
  <si>
    <t> 0.064 </t>
  </si>
  <si>
    <t>2426244.336 </t>
  </si>
  <si>
    <t> 24.09.1930 20:03 </t>
  </si>
  <si>
    <t>2426980.343 </t>
  </si>
  <si>
    <t> 29.09.1932 20:13 </t>
  </si>
  <si>
    <t> 0.053 </t>
  </si>
  <si>
    <t>2427394.287 </t>
  </si>
  <si>
    <t> 17.11.1933 18:53 </t>
  </si>
  <si>
    <t> 0.003 </t>
  </si>
  <si>
    <t>2427573.543 </t>
  </si>
  <si>
    <t> 16.05.1934 01:01 </t>
  </si>
  <si>
    <t> 0.020 </t>
  </si>
  <si>
    <t>2427658.454 </t>
  </si>
  <si>
    <t> 08.08.1934 22:53 </t>
  </si>
  <si>
    <t> 0.070 </t>
  </si>
  <si>
    <t>2427685.391 </t>
  </si>
  <si>
    <t> 04.09.1934 21:23 </t>
  </si>
  <si>
    <t> 0.042 </t>
  </si>
  <si>
    <t>2427689.378 </t>
  </si>
  <si>
    <t> 08.09.1934 21:04 </t>
  </si>
  <si>
    <t> 0.063 </t>
  </si>
  <si>
    <t>2427991.515 </t>
  </si>
  <si>
    <t> 08.07.1935 00:21 </t>
  </si>
  <si>
    <t> 0.032 </t>
  </si>
  <si>
    <t>2427995.478 </t>
  </si>
  <si>
    <t> 11.07.1935 23:28 </t>
  </si>
  <si>
    <t> 0.030 </t>
  </si>
  <si>
    <t>2427995.486 </t>
  </si>
  <si>
    <t> 11.07.1935 23:39 </t>
  </si>
  <si>
    <t> 0.038 </t>
  </si>
  <si>
    <t>V </t>
  </si>
  <si>
    <t>2428018.485 </t>
  </si>
  <si>
    <t> 03.08.1935 23:38 </t>
  </si>
  <si>
    <t> 0.037 </t>
  </si>
  <si>
    <t>2428022.446 </t>
  </si>
  <si>
    <t> 07.08.1935 22:42 </t>
  </si>
  <si>
    <t>2428022.464 </t>
  </si>
  <si>
    <t> 07.08.1935 23:08 </t>
  </si>
  <si>
    <t> 0.050 </t>
  </si>
  <si>
    <t>2428045.437 </t>
  </si>
  <si>
    <t> 30.08.1935 22:29 </t>
  </si>
  <si>
    <t> 0.024 </t>
  </si>
  <si>
    <t>2429130.381 </t>
  </si>
  <si>
    <t> 19.08.1938 21:08 </t>
  </si>
  <si>
    <t> 0.018 </t>
  </si>
  <si>
    <t> K.Kordylewski </t>
  </si>
  <si>
    <t> COVS </t>
  </si>
  <si>
    <t>2430145.515 </t>
  </si>
  <si>
    <t> 31.05.1941 00:21 </t>
  </si>
  <si>
    <t> -0.006 </t>
  </si>
  <si>
    <t>2430149.518 </t>
  </si>
  <si>
    <t> 04.06.1941 00:25 </t>
  </si>
  <si>
    <t>2431648.452 </t>
  </si>
  <si>
    <t> 11.07.1945 22:50 </t>
  </si>
  <si>
    <t> 0.021 </t>
  </si>
  <si>
    <t>2431652.408 </t>
  </si>
  <si>
    <t> 15.07.1945 21:47 </t>
  </si>
  <si>
    <t> 0.011 </t>
  </si>
  <si>
    <t>2431656.372 </t>
  </si>
  <si>
    <t> 19.07.1945 20:55 </t>
  </si>
  <si>
    <t> 0.010 </t>
  </si>
  <si>
    <t>2431666.702 </t>
  </si>
  <si>
    <t> 30.07.1945 04:50 </t>
  </si>
  <si>
    <t> B.S.Whitney </t>
  </si>
  <si>
    <t> AJ 62.375 </t>
  </si>
  <si>
    <t>2431739.662 </t>
  </si>
  <si>
    <t> 11.10.1945 03:53 </t>
  </si>
  <si>
    <t> 0.025 </t>
  </si>
  <si>
    <t>2432019.625 </t>
  </si>
  <si>
    <t> 18.07.1946 03:00 </t>
  </si>
  <si>
    <t> 0.027 </t>
  </si>
  <si>
    <t>2432096.550 </t>
  </si>
  <si>
    <t> 03.10.1946 01:12 </t>
  </si>
  <si>
    <t> 0.022 </t>
  </si>
  <si>
    <t>2432115.571 </t>
  </si>
  <si>
    <t> 22.10.1946 01:42 </t>
  </si>
  <si>
    <t> 0.009 </t>
  </si>
  <si>
    <t>2432406.647 </t>
  </si>
  <si>
    <t> 09.08.1947 03:31 </t>
  </si>
  <si>
    <t>2432465.332 </t>
  </si>
  <si>
    <t> 06.10.1947 19:58 </t>
  </si>
  <si>
    <t> 0.016 </t>
  </si>
  <si>
    <t>2432498.644 </t>
  </si>
  <si>
    <t> 09.11.1947 03:27 </t>
  </si>
  <si>
    <t>2432766.712 </t>
  </si>
  <si>
    <t> 03.08.1948 05:05 </t>
  </si>
  <si>
    <t>2432858.706 </t>
  </si>
  <si>
    <t> 03.11.1948 04:56 </t>
  </si>
  <si>
    <t>2433114.874 </t>
  </si>
  <si>
    <t> 17.07.1949 08:58 </t>
  </si>
  <si>
    <t> 0.015 </t>
  </si>
  <si>
    <t>2433149.767 </t>
  </si>
  <si>
    <t> 21.08.1949 06:24 </t>
  </si>
  <si>
    <t> 0.012 </t>
  </si>
  <si>
    <t>2433941.270 </t>
  </si>
  <si>
    <t> 21.10.1951 18:28 </t>
  </si>
  <si>
    <t> W.Zessewitsch </t>
  </si>
  <si>
    <t> AC 137.10 </t>
  </si>
  <si>
    <t>2434131.611 </t>
  </si>
  <si>
    <t> 29.04.1952 02:39 </t>
  </si>
  <si>
    <t> 0.008 </t>
  </si>
  <si>
    <t> SAC 28.106 </t>
  </si>
  <si>
    <t>2434181.573 </t>
  </si>
  <si>
    <t> 18.06.1952 01:45 </t>
  </si>
  <si>
    <t> 0.005 </t>
  </si>
  <si>
    <t>2434193.475 </t>
  </si>
  <si>
    <t> 29.06.1952 23:24 </t>
  </si>
  <si>
    <t>2434239.465 </t>
  </si>
  <si>
    <t> 14.08.1952 23:09 </t>
  </si>
  <si>
    <t> 0.002 </t>
  </si>
  <si>
    <t>2434250.588 </t>
  </si>
  <si>
    <t> 26.08.1952 02:06 </t>
  </si>
  <si>
    <t>2434457.587 </t>
  </si>
  <si>
    <t> 21.03.1953 02:05 </t>
  </si>
  <si>
    <t> 0.023 </t>
  </si>
  <si>
    <t>2434908.845 </t>
  </si>
  <si>
    <t> 15.06.1954 08:16 </t>
  </si>
  <si>
    <t>2434952.447 </t>
  </si>
  <si>
    <t> 28.07.1954 22:43 </t>
  </si>
  <si>
    <t>2434987.385 </t>
  </si>
  <si>
    <t> 01.09.1954 21:14 </t>
  </si>
  <si>
    <t> 0.036 </t>
  </si>
  <si>
    <t>2435068.244 </t>
  </si>
  <si>
    <t> 21.11.1954 17:51 </t>
  </si>
  <si>
    <t> -0.001 </t>
  </si>
  <si>
    <t>2435216.555 </t>
  </si>
  <si>
    <t> 19.04.1955 01:19 </t>
  </si>
  <si>
    <t>2435315.693 </t>
  </si>
  <si>
    <t> 27.07.1955 04:37 </t>
  </si>
  <si>
    <t> 0.004 </t>
  </si>
  <si>
    <t>2435700.347 </t>
  </si>
  <si>
    <t> 14.08.1956 20:19 </t>
  </si>
  <si>
    <t> AC 174.17 </t>
  </si>
  <si>
    <t>2435715.415 </t>
  </si>
  <si>
    <t> 29.08.1956 21:57 </t>
  </si>
  <si>
    <t> 0.007 </t>
  </si>
  <si>
    <t>2435719.378 </t>
  </si>
  <si>
    <t> 02.09.1956 21:04 </t>
  </si>
  <si>
    <t>2436343.535 </t>
  </si>
  <si>
    <t> 20.05.1958 00:50 </t>
  </si>
  <si>
    <t> -0.002 </t>
  </si>
  <si>
    <t>2436451.386 </t>
  </si>
  <si>
    <t> 04.09.1958 21:15 </t>
  </si>
  <si>
    <t> -0.011 </t>
  </si>
  <si>
    <t> H.Busch </t>
  </si>
  <si>
    <t> HABZ 7 </t>
  </si>
  <si>
    <t>2436451.390 </t>
  </si>
  <si>
    <t> 04.09.1958 21:21 </t>
  </si>
  <si>
    <t> -0.007 </t>
  </si>
  <si>
    <t>2436459.325 </t>
  </si>
  <si>
    <t> 12.09.1958 19:48 </t>
  </si>
  <si>
    <t>2436486.296 </t>
  </si>
  <si>
    <t> 09.10.1958 19:06 </t>
  </si>
  <si>
    <t>2436757.523 </t>
  </si>
  <si>
    <t> 08.07.1959 00:33 </t>
  </si>
  <si>
    <t> -0.008 </t>
  </si>
  <si>
    <t>2436815.429 </t>
  </si>
  <si>
    <t> 03.09.1959 22:17 </t>
  </si>
  <si>
    <t>2436815.443 </t>
  </si>
  <si>
    <t> 03.09.1959 22:37 </t>
  </si>
  <si>
    <t>2436819.386 </t>
  </si>
  <si>
    <t> 07.09.1959 21:15 </t>
  </si>
  <si>
    <t>2436842.385 </t>
  </si>
  <si>
    <t> 30.09.1959 21:14 </t>
  </si>
  <si>
    <t>2436846.334 </t>
  </si>
  <si>
    <t> 04.10.1959 20:00 </t>
  </si>
  <si>
    <t> -0.023 </t>
  </si>
  <si>
    <t>2437609.321 </t>
  </si>
  <si>
    <t> 05.11.1961 19:42 </t>
  </si>
  <si>
    <t> V.G.Karetnikov </t>
  </si>
  <si>
    <t> AC 1162.6 </t>
  </si>
  <si>
    <t>2437713.218 </t>
  </si>
  <si>
    <t> 17.02.1962 17:13 </t>
  </si>
  <si>
    <t>2437903.553 </t>
  </si>
  <si>
    <t> 27.08.1962 01:16 </t>
  </si>
  <si>
    <t>2437935.298 </t>
  </si>
  <si>
    <t> 27.09.1962 19:09 </t>
  </si>
  <si>
    <t>2438210.478 </t>
  </si>
  <si>
    <t> 29.06.1963 23:28 </t>
  </si>
  <si>
    <t>2438318.324 </t>
  </si>
  <si>
    <t> 15.10.1963 19:46 </t>
  </si>
  <si>
    <t> -0.012 </t>
  </si>
  <si>
    <t>2438466.654 </t>
  </si>
  <si>
    <t> 12.03.1964 03:41 </t>
  </si>
  <si>
    <t>2439023.415 </t>
  </si>
  <si>
    <t> 19.09.1965 21:57 </t>
  </si>
  <si>
    <t>2439027.361 </t>
  </si>
  <si>
    <t> 23.09.1965 20:39 </t>
  </si>
  <si>
    <t> 0.000 </t>
  </si>
  <si>
    <t>2439208.188 </t>
  </si>
  <si>
    <t> 23.03.1966 16:30 </t>
  </si>
  <si>
    <t>2439249.426 </t>
  </si>
  <si>
    <t> 03.05.1966 22:13 </t>
  </si>
  <si>
    <t>2439287.481 </t>
  </si>
  <si>
    <t> 10.06.1966 23:32 </t>
  </si>
  <si>
    <t> -0.014 </t>
  </si>
  <si>
    <t>2439291.470 </t>
  </si>
  <si>
    <t> 14.06.1966 23:16 </t>
  </si>
  <si>
    <t> I.Todoran </t>
  </si>
  <si>
    <t>IBVS 299 </t>
  </si>
  <si>
    <t>2439341.429 </t>
  </si>
  <si>
    <t> 03.08.1966 22:17 </t>
  </si>
  <si>
    <t>2439355.702 </t>
  </si>
  <si>
    <t> 18.08.1966 04:50 </t>
  </si>
  <si>
    <t> 0.001 </t>
  </si>
  <si>
    <t> R.Monske </t>
  </si>
  <si>
    <t>IBVS 180 </t>
  </si>
  <si>
    <t>2439391.392 </t>
  </si>
  <si>
    <t> 22.09.1966 21:24 </t>
  </si>
  <si>
    <t>2439403.289 </t>
  </si>
  <si>
    <t> 04.10.1966 18:56 </t>
  </si>
  <si>
    <t>2439414.380 </t>
  </si>
  <si>
    <t> 15.10.1966 21:07 </t>
  </si>
  <si>
    <t> -0.010 </t>
  </si>
  <si>
    <t>2439597.599 </t>
  </si>
  <si>
    <t> 17.04.1967 02:22 </t>
  </si>
  <si>
    <t>2439678.492 </t>
  </si>
  <si>
    <t> 06.07.1967 23:48 </t>
  </si>
  <si>
    <t>2439735.590 </t>
  </si>
  <si>
    <t> 02.09.1967 02:09 </t>
  </si>
  <si>
    <t> L.Hazel </t>
  </si>
  <si>
    <t>IBVS 247 </t>
  </si>
  <si>
    <t>2439942.618 </t>
  </si>
  <si>
    <t> 27.03.1968 02:49 </t>
  </si>
  <si>
    <t> 0.029 </t>
  </si>
  <si>
    <t>2439969.555 </t>
  </si>
  <si>
    <t> 23.04.1968 01:19 </t>
  </si>
  <si>
    <t>2440455.728 </t>
  </si>
  <si>
    <t> 22.08.1969 05:28 </t>
  </si>
  <si>
    <t>IBVS 795 </t>
  </si>
  <si>
    <t>2440524.692 </t>
  </si>
  <si>
    <t> 30.10.1969 04:36 </t>
  </si>
  <si>
    <t> -0.027 </t>
  </si>
  <si>
    <t> D.Lucas </t>
  </si>
  <si>
    <t>2441127.476 </t>
  </si>
  <si>
    <t> 24.06.1971 23:25 </t>
  </si>
  <si>
    <t>2441859.502 </t>
  </si>
  <si>
    <t> 26.06.1973 00:02 </t>
  </si>
  <si>
    <t> K.Locher </t>
  </si>
  <si>
    <t> BBS 10 </t>
  </si>
  <si>
    <t>2441874.568 </t>
  </si>
  <si>
    <t> 11.07.1973 01:37 </t>
  </si>
  <si>
    <t> 0.006 </t>
  </si>
  <si>
    <t>2441901.536 </t>
  </si>
  <si>
    <t> 07.08.1973 00:51 </t>
  </si>
  <si>
    <t> BBS 11 </t>
  </si>
  <si>
    <t>2442025.258 </t>
  </si>
  <si>
    <t> 08.12.1973 18:11 </t>
  </si>
  <si>
    <t> BBS 13 </t>
  </si>
  <si>
    <t>2442258.427 </t>
  </si>
  <si>
    <t> 29.07.1974 22:14 </t>
  </si>
  <si>
    <t> BBS 16 </t>
  </si>
  <si>
    <t>2442331.378 </t>
  </si>
  <si>
    <t> 10.10.1974 21:04 </t>
  </si>
  <si>
    <t> -0.005 </t>
  </si>
  <si>
    <t> BBS 18 </t>
  </si>
  <si>
    <t>2442510.625 </t>
  </si>
  <si>
    <t> 08.04.1975 03:00 </t>
  </si>
  <si>
    <t> BBS 22 </t>
  </si>
  <si>
    <t>2442572.482 </t>
  </si>
  <si>
    <t> 08.06.1975 23:34 </t>
  </si>
  <si>
    <t> H.Peter </t>
  </si>
  <si>
    <t> BBS 23 </t>
  </si>
  <si>
    <t>2442576.444 </t>
  </si>
  <si>
    <t> 12.06.1975 22:39 </t>
  </si>
  <si>
    <t> -0.004 </t>
  </si>
  <si>
    <t>2442599.466 </t>
  </si>
  <si>
    <t> 05.07.1975 23:11 </t>
  </si>
  <si>
    <t>2442663.685 </t>
  </si>
  <si>
    <t> 08.09.1975 04:26 </t>
  </si>
  <si>
    <t> M.Baldwin </t>
  </si>
  <si>
    <t> AVSJ 7.34 </t>
  </si>
  <si>
    <t>2442715.251 </t>
  </si>
  <si>
    <t> 29.10.1975 18:01 </t>
  </si>
  <si>
    <t> BBS 24 </t>
  </si>
  <si>
    <t>2442950.772 </t>
  </si>
  <si>
    <t> 21.06.1976 06:31 </t>
  </si>
  <si>
    <t> -0.016 </t>
  </si>
  <si>
    <t> G.Samolyk </t>
  </si>
  <si>
    <t> AOEB 1 </t>
  </si>
  <si>
    <t>2442950.788 </t>
  </si>
  <si>
    <t> 21.06.1976 06:54 </t>
  </si>
  <si>
    <t> D.Ruokonen </t>
  </si>
  <si>
    <t>2442990.446 </t>
  </si>
  <si>
    <t> 30.07.1976 22:42 </t>
  </si>
  <si>
    <t> BBS 29 </t>
  </si>
  <si>
    <t>2443013.422 </t>
  </si>
  <si>
    <t> 22.08.1976 22:07 </t>
  </si>
  <si>
    <t> -0.020 </t>
  </si>
  <si>
    <t>2443017.409 </t>
  </si>
  <si>
    <t> 26.08.1976 21:48 </t>
  </si>
  <si>
    <t>2443040.409 </t>
  </si>
  <si>
    <t> 18.09.1976 21:48 </t>
  </si>
  <si>
    <t> BBS 30 </t>
  </si>
  <si>
    <t>2443044.357 </t>
  </si>
  <si>
    <t> 22.09.1976 20:34 </t>
  </si>
  <si>
    <t>2443069.741 </t>
  </si>
  <si>
    <t> 18.10.1976 05:47 </t>
  </si>
  <si>
    <t> G.Wedemayer </t>
  </si>
  <si>
    <t>2443069.745 </t>
  </si>
  <si>
    <t> 18.10.1976 05:52 </t>
  </si>
  <si>
    <t>2443395.706 </t>
  </si>
  <si>
    <t> 09.09.1977 04:56 </t>
  </si>
  <si>
    <t>2443694.707 </t>
  </si>
  <si>
    <t> 05.07.1978 04:58 </t>
  </si>
  <si>
    <t>2443698.671 </t>
  </si>
  <si>
    <t> 09.07.1978 04:06 </t>
  </si>
  <si>
    <t>2443721.670 </t>
  </si>
  <si>
    <t> 01.08.1978 04:04 </t>
  </si>
  <si>
    <t>2443726.436 </t>
  </si>
  <si>
    <t> 05.08.1978 22:27 </t>
  </si>
  <si>
    <t> BBS 38 </t>
  </si>
  <si>
    <t>2443772.430 </t>
  </si>
  <si>
    <t> 20.09.1978 22:19 </t>
  </si>
  <si>
    <t> BBS 39 </t>
  </si>
  <si>
    <t>2444078.544 </t>
  </si>
  <si>
    <t> 24.07.1979 01:03 </t>
  </si>
  <si>
    <t> -0.021 </t>
  </si>
  <si>
    <t> BBS 44 </t>
  </si>
  <si>
    <t>2444081.725 </t>
  </si>
  <si>
    <t> 27.07.1979 05:24 </t>
  </si>
  <si>
    <t>2444139.624 </t>
  </si>
  <si>
    <t> 23.09.1979 02:58 </t>
  </si>
  <si>
    <t> -0.009 </t>
  </si>
  <si>
    <t>2444458.420 </t>
  </si>
  <si>
    <t> 06.08.1980 22:04 </t>
  </si>
  <si>
    <t> -0.036 </t>
  </si>
  <si>
    <t> R.Diethelm </t>
  </si>
  <si>
    <t> BBS 49 </t>
  </si>
  <si>
    <t>2444512.382 </t>
  </si>
  <si>
    <t> 29.09.1980 21:10 </t>
  </si>
  <si>
    <t> BBS 50 </t>
  </si>
  <si>
    <t>2444782.825 </t>
  </si>
  <si>
    <t> 27.06.1981 07:48 </t>
  </si>
  <si>
    <t> D.Williams </t>
  </si>
  <si>
    <t>2444786.780 </t>
  </si>
  <si>
    <t> 01.07.1981 06:43 </t>
  </si>
  <si>
    <t>2444787.587 </t>
  </si>
  <si>
    <t> 02.07.1981 02:05 </t>
  </si>
  <si>
    <t> BBS 56 </t>
  </si>
  <si>
    <t>2444817.729 </t>
  </si>
  <si>
    <t> 01.08.1981 05:29 </t>
  </si>
  <si>
    <t>2444834.380 </t>
  </si>
  <si>
    <t> 17.08.1981 21:07 </t>
  </si>
  <si>
    <t>2444836.757 </t>
  </si>
  <si>
    <t> 20.08.1981 06:10 </t>
  </si>
  <si>
    <t>2444875.606 </t>
  </si>
  <si>
    <t> 28.09.1981 02:32 </t>
  </si>
  <si>
    <t> -0.017 </t>
  </si>
  <si>
    <t>2444898.613 </t>
  </si>
  <si>
    <t> 21.10.1981 02:42 </t>
  </si>
  <si>
    <t>2445235.691 </t>
  </si>
  <si>
    <t> 23.09.1982 04:35 </t>
  </si>
  <si>
    <t>2445522.785 </t>
  </si>
  <si>
    <t> 07.07.1983 06:50 </t>
  </si>
  <si>
    <t>2445523.576 </t>
  </si>
  <si>
    <t> 08.07.1983 01:49 </t>
  </si>
  <si>
    <t> BBS 67 </t>
  </si>
  <si>
    <t>2445549.760 </t>
  </si>
  <si>
    <t> 03.08.1983 06:14 </t>
  </si>
  <si>
    <t>2445562.430 </t>
  </si>
  <si>
    <t> 15.08.1983 22:19 </t>
  </si>
  <si>
    <t> BBS 68 </t>
  </si>
  <si>
    <t>2445622.709 </t>
  </si>
  <si>
    <t> 15.10.1983 05:00 </t>
  </si>
  <si>
    <t>2445647.296 </t>
  </si>
  <si>
    <t> 08.11.1983 19:06 </t>
  </si>
  <si>
    <t> R.Germann </t>
  </si>
  <si>
    <t> BBS 69 </t>
  </si>
  <si>
    <t>2445674.257 </t>
  </si>
  <si>
    <t> 05.12.1983 18:10 </t>
  </si>
  <si>
    <t> BBS 70 </t>
  </si>
  <si>
    <t>2445674.264 </t>
  </si>
  <si>
    <t> 05.12.1983 18:20 </t>
  </si>
  <si>
    <t>2445944.703 </t>
  </si>
  <si>
    <t> 01.09.1984 04:52 </t>
  </si>
  <si>
    <t>2446021.638 </t>
  </si>
  <si>
    <t> 17.11.1984 03:18 </t>
  </si>
  <si>
    <t>2446025.601 </t>
  </si>
  <si>
    <t> 21.11.1984 02:25 </t>
  </si>
  <si>
    <t>2446029.561 </t>
  </si>
  <si>
    <t> 25.11.1984 01:27 </t>
  </si>
  <si>
    <t>2446033.526 </t>
  </si>
  <si>
    <t> 29.11.1984 00:37 </t>
  </si>
  <si>
    <t>2446239.738 </t>
  </si>
  <si>
    <t> 23.06.1985 05:42 </t>
  </si>
  <si>
    <t>2446262.740 </t>
  </si>
  <si>
    <t> 16.07.1985 05:45 </t>
  </si>
  <si>
    <t>2446273.833 </t>
  </si>
  <si>
    <t> 27.07.1985 07:59 </t>
  </si>
  <si>
    <t>2446289.711 </t>
  </si>
  <si>
    <t> 12.08.1985 05:03 </t>
  </si>
  <si>
    <t>2446293.670 </t>
  </si>
  <si>
    <t> 16.08.1985 04:04 </t>
  </si>
  <si>
    <t>2446320.624 </t>
  </si>
  <si>
    <t> 12.09.1985 02:58 </t>
  </si>
  <si>
    <t> -0.013 </t>
  </si>
  <si>
    <t>2446323.808 </t>
  </si>
  <si>
    <t> 15.09.1985 07:23 </t>
  </si>
  <si>
    <t> P.Atwood </t>
  </si>
  <si>
    <t>2446324.603 </t>
  </si>
  <si>
    <t> 16.09.1985 02:28 </t>
  </si>
  <si>
    <t>2446653.724 </t>
  </si>
  <si>
    <t> 11.08.1986 05:22 </t>
  </si>
  <si>
    <t>2446676.724 </t>
  </si>
  <si>
    <t> 03.09.1986 05:22 </t>
  </si>
  <si>
    <t>2446699.725 </t>
  </si>
  <si>
    <t> 26.09.1986 05:24 </t>
  </si>
  <si>
    <t>2446711.618 </t>
  </si>
  <si>
    <t> 08.10.1986 02:49 </t>
  </si>
  <si>
    <t>2446734.619 </t>
  </si>
  <si>
    <t> 31.10.1986 02:51 </t>
  </si>
  <si>
    <t>2446994.752 </t>
  </si>
  <si>
    <t> 18.07.1987 06:02 </t>
  </si>
  <si>
    <t>2447002.683 </t>
  </si>
  <si>
    <t> 26.07.1987 04:23 </t>
  </si>
  <si>
    <t>2447025.683 </t>
  </si>
  <si>
    <t> 18.08.1987 04:23 </t>
  </si>
  <si>
    <t>2447086.754 </t>
  </si>
  <si>
    <t> 18.10.1987 06:05 </t>
  </si>
  <si>
    <t>2447088.351 </t>
  </si>
  <si>
    <t> 19.10.1987 20:25 </t>
  </si>
  <si>
    <t> BBS 86 </t>
  </si>
  <si>
    <t>2447331.817 </t>
  </si>
  <si>
    <t> 19.06.1988 07:36 </t>
  </si>
  <si>
    <t>2447379.426 </t>
  </si>
  <si>
    <t> 05.08.1988 22:13 </t>
  </si>
  <si>
    <t> BBS 89 </t>
  </si>
  <si>
    <t>2447420.646 </t>
  </si>
  <si>
    <t> 16.09.1988 03:30 </t>
  </si>
  <si>
    <t>2447447.618 </t>
  </si>
  <si>
    <t> 13.10.1988 02:49 </t>
  </si>
  <si>
    <t>2447456.340 </t>
  </si>
  <si>
    <t> 21.10.1988 20:09 </t>
  </si>
  <si>
    <t> BBS 90 </t>
  </si>
  <si>
    <t>2447662.538 </t>
  </si>
  <si>
    <t> 16.05.1989 00:54 </t>
  </si>
  <si>
    <t> BBS 92 </t>
  </si>
  <si>
    <t>2447743.445 </t>
  </si>
  <si>
    <t> 04.08.1989 22:40 </t>
  </si>
  <si>
    <t>2447770.406 </t>
  </si>
  <si>
    <t> 31.08.1989 21:44 </t>
  </si>
  <si>
    <t>2447778.353 </t>
  </si>
  <si>
    <t> 08.09.1989 20:28 </t>
  </si>
  <si>
    <t> 0.013 </t>
  </si>
  <si>
    <t>2447805.304 </t>
  </si>
  <si>
    <t> 05.10.1989 19:17 </t>
  </si>
  <si>
    <t> BBS 93 </t>
  </si>
  <si>
    <t>2447824.332 </t>
  </si>
  <si>
    <t> 24.10.1989 19:58 </t>
  </si>
  <si>
    <t>2447859.229 </t>
  </si>
  <si>
    <t> 28.11.1989 17:29 </t>
  </si>
  <si>
    <t>2448061.477 </t>
  </si>
  <si>
    <t> 18.06.1990 23:26 </t>
  </si>
  <si>
    <t> BBS 95 </t>
  </si>
  <si>
    <t>2448067.813 </t>
  </si>
  <si>
    <t> 25.06.1990 07:30 </t>
  </si>
  <si>
    <t>2448088.442 </t>
  </si>
  <si>
    <t> 15.07.1990 22:36 </t>
  </si>
  <si>
    <t> BBS 96 </t>
  </si>
  <si>
    <t>2448092.410 </t>
  </si>
  <si>
    <t> 19.07.1990 21:50 </t>
  </si>
  <si>
    <t>2448100.347 </t>
  </si>
  <si>
    <t> 27.07.1990 20:19 </t>
  </si>
  <si>
    <t>2448115.404 </t>
  </si>
  <si>
    <t> 11.08.1990 21:41 </t>
  </si>
  <si>
    <t> -0.000 </t>
  </si>
  <si>
    <t>2448146.342 </t>
  </si>
  <si>
    <t> 11.09.1990 20:12 </t>
  </si>
  <si>
    <t>2448210.570 </t>
  </si>
  <si>
    <t> 15.11.1990 01:40 </t>
  </si>
  <si>
    <t>2448448.494 </t>
  </si>
  <si>
    <t> 10.07.1991 23:51 </t>
  </si>
  <si>
    <t> BBS 98 </t>
  </si>
  <si>
    <t>2448483.392 </t>
  </si>
  <si>
    <t> 14.08.1991 21:24 </t>
  </si>
  <si>
    <t>2448521.465 </t>
  </si>
  <si>
    <t> 21.09.1991 23:09 </t>
  </si>
  <si>
    <t>E </t>
  </si>
  <si>
    <t>?</t>
  </si>
  <si>
    <t> A.Paschke </t>
  </si>
  <si>
    <t> BBS 100 </t>
  </si>
  <si>
    <t>2448533.360 </t>
  </si>
  <si>
    <t> 03.10.1991 20:38 </t>
  </si>
  <si>
    <t>2448533.369 </t>
  </si>
  <si>
    <t> 03.10.1991 20:51 </t>
  </si>
  <si>
    <t> BBS 99 </t>
  </si>
  <si>
    <t>2448547.643 </t>
  </si>
  <si>
    <t> 18.10.1991 03:25 </t>
  </si>
  <si>
    <t>2448838.713 </t>
  </si>
  <si>
    <t> 04.08.1992 05:06 </t>
  </si>
  <si>
    <t> AOEB 4 </t>
  </si>
  <si>
    <t>2448882.332 </t>
  </si>
  <si>
    <t> 16.09.1992 19:58 </t>
  </si>
  <si>
    <t> BBS 102 </t>
  </si>
  <si>
    <t>2448888.655 </t>
  </si>
  <si>
    <t> 23.09.1992 03:43 </t>
  </si>
  <si>
    <t>2448923.556 </t>
  </si>
  <si>
    <t> 28.10.1992 01:20 </t>
  </si>
  <si>
    <t>2449198.765 </t>
  </si>
  <si>
    <t> 30.07.1993 06:21 </t>
  </si>
  <si>
    <t>2449206.700 </t>
  </si>
  <si>
    <t> 07.08.1993 04:48 </t>
  </si>
  <si>
    <t>2449219.393 </t>
  </si>
  <si>
    <t> 19.08.1993 21:25 </t>
  </si>
  <si>
    <t> BBS 105 </t>
  </si>
  <si>
    <t>2449237.626 </t>
  </si>
  <si>
    <t> 07.09.1993 03:01 </t>
  </si>
  <si>
    <t>2449250.314 </t>
  </si>
  <si>
    <t> 19.09.1993 19:32 </t>
  </si>
  <si>
    <t>2449264.593 </t>
  </si>
  <si>
    <t> 04.10.1993 02:13 </t>
  </si>
  <si>
    <t>2449264.595 </t>
  </si>
  <si>
    <t> 04.10.1993 02:16 </t>
  </si>
  <si>
    <t>2449271.726 </t>
  </si>
  <si>
    <t> 11.10.1993 05:25 </t>
  </si>
  <si>
    <t>2449560.421 </t>
  </si>
  <si>
    <t> 26.07.1994 22:06 </t>
  </si>
  <si>
    <t> BBS 107 </t>
  </si>
  <si>
    <t>2449616.727 </t>
  </si>
  <si>
    <t> 21.09.1994 05:26 </t>
  </si>
  <si>
    <t>2449633.370 </t>
  </si>
  <si>
    <t> 07.10.1994 20:52 </t>
  </si>
  <si>
    <t> BBS 108 </t>
  </si>
  <si>
    <t>2449655.593 </t>
  </si>
  <si>
    <t> 30.10.1994 02:13 </t>
  </si>
  <si>
    <t>2449659.550 </t>
  </si>
  <si>
    <t> 03.11.1994 01:12 </t>
  </si>
  <si>
    <t>2449926.821 </t>
  </si>
  <si>
    <t> 28.07.1995 07:42 </t>
  </si>
  <si>
    <t>2449928.424 </t>
  </si>
  <si>
    <t> 29.07.1995 22:10 </t>
  </si>
  <si>
    <t> BBS 110 </t>
  </si>
  <si>
    <t>2449947.4493 </t>
  </si>
  <si>
    <t> 17.08.1995 22:46 </t>
  </si>
  <si>
    <t> 0.0019 </t>
  </si>
  <si>
    <t>o</t>
  </si>
  <si>
    <t> W.Kleikamp </t>
  </si>
  <si>
    <t>BAVM 91 </t>
  </si>
  <si>
    <t>2449947.450 </t>
  </si>
  <si>
    <t> 17.08.1995 22:48 </t>
  </si>
  <si>
    <t>2449992.639 </t>
  </si>
  <si>
    <t> 02.10.1995 03:20 </t>
  </si>
  <si>
    <t> -0.015 </t>
  </si>
  <si>
    <t>2450013.284 </t>
  </si>
  <si>
    <t> 22.10.1995 18:48 </t>
  </si>
  <si>
    <t>2450040.237 </t>
  </si>
  <si>
    <t> 18.11.1995 17:41 </t>
  </si>
  <si>
    <t> BBS 111 </t>
  </si>
  <si>
    <t>2450296.415 </t>
  </si>
  <si>
    <t> 31.07.1996 21:57 </t>
  </si>
  <si>
    <t> BBS 112 </t>
  </si>
  <si>
    <t>2450310.671 </t>
  </si>
  <si>
    <t> 15.08.1996 04:06 </t>
  </si>
  <si>
    <t>C </t>
  </si>
  <si>
    <t> S.Cook </t>
  </si>
  <si>
    <t>2450315.451 </t>
  </si>
  <si>
    <t> 19.08.1996 22:49 </t>
  </si>
  <si>
    <t> BBS 113 </t>
  </si>
  <si>
    <t>2450345.583 </t>
  </si>
  <si>
    <t> 19.09.1996 01:59 </t>
  </si>
  <si>
    <t>2450346.3760 </t>
  </si>
  <si>
    <t> 19.09.1996 21:01 </t>
  </si>
  <si>
    <t> 0.0032 </t>
  </si>
  <si>
    <t>BAVM 102 </t>
  </si>
  <si>
    <t>2450364.608 </t>
  </si>
  <si>
    <t> 08.10.1996 02:35 </t>
  </si>
  <si>
    <t>2450369.380 </t>
  </si>
  <si>
    <t> 12.10.1996 21:07 </t>
  </si>
  <si>
    <t>2450662.814 </t>
  </si>
  <si>
    <t> 02.08.1997 07:32 </t>
  </si>
  <si>
    <t> AOEB 6 </t>
  </si>
  <si>
    <t>2450718.339 </t>
  </si>
  <si>
    <t> 26.09.1997 20:08 </t>
  </si>
  <si>
    <t> BBS 116 </t>
  </si>
  <si>
    <t>2450732.607 </t>
  </si>
  <si>
    <t> 11.10.1997 02:34 </t>
  </si>
  <si>
    <t>2451019.710 </t>
  </si>
  <si>
    <t> 25.07.1998 05:02 </t>
  </si>
  <si>
    <t>2451019.716 </t>
  </si>
  <si>
    <t> 25.07.1998 05:11 </t>
  </si>
  <si>
    <t> C.Stephan </t>
  </si>
  <si>
    <t>2451023.679 </t>
  </si>
  <si>
    <t> 29.07.1998 04:17 </t>
  </si>
  <si>
    <t>2451046.684 </t>
  </si>
  <si>
    <t> 21.08.1998 04:24 </t>
  </si>
  <si>
    <t>2451054.610 </t>
  </si>
  <si>
    <t> 29.08.1998 02:38 </t>
  </si>
  <si>
    <t>2451069.676 </t>
  </si>
  <si>
    <t> 13.09.1998 04:13 </t>
  </si>
  <si>
    <t>2451069.679 </t>
  </si>
  <si>
    <t> 13.09.1998 04:17 </t>
  </si>
  <si>
    <t>2451104.581 </t>
  </si>
  <si>
    <t> 18.10.1998 01:56 </t>
  </si>
  <si>
    <t>2451376.611 </t>
  </si>
  <si>
    <t> 17.07.1999 02:39 </t>
  </si>
  <si>
    <t>2451406.742 </t>
  </si>
  <si>
    <t> 16.08.1999 05:48 </t>
  </si>
  <si>
    <t>2451429.743 </t>
  </si>
  <si>
    <t> 08.09.1999 05:49 </t>
  </si>
  <si>
    <t>2451433.706 </t>
  </si>
  <si>
    <t> 12.09.1999 04:56 </t>
  </si>
  <si>
    <t>2451437.671 </t>
  </si>
  <si>
    <t> 16.09.1999 04:06 </t>
  </si>
  <si>
    <t>2451476.541 </t>
  </si>
  <si>
    <t> 25.10.1999 00:59 </t>
  </si>
  <si>
    <t>2451491.598 </t>
  </si>
  <si>
    <t> 09.11.1999 02:21 </t>
  </si>
  <si>
    <t>2451693.841 </t>
  </si>
  <si>
    <t> 29.05.2000 08:11 </t>
  </si>
  <si>
    <t>2451705.7373 </t>
  </si>
  <si>
    <t> 10.06.2000 05:41 </t>
  </si>
  <si>
    <t> 0.0045 </t>
  </si>
  <si>
    <t>ns</t>
  </si>
  <si>
    <t>2451813.588 </t>
  </si>
  <si>
    <t> 26.09.2000 02:06 </t>
  </si>
  <si>
    <t> AOEB 9 </t>
  </si>
  <si>
    <t>2451836.593 </t>
  </si>
  <si>
    <t> 19.10.2000 02:13 </t>
  </si>
  <si>
    <t>2451836.5978 </t>
  </si>
  <si>
    <t> 19.10.2000 02:20 </t>
  </si>
  <si>
    <t> 0.0048 </t>
  </si>
  <si>
    <t>2451863.5642 </t>
  </si>
  <si>
    <t> 15.11.2000 01:32 </t>
  </si>
  <si>
    <t> 0.0061 </t>
  </si>
  <si>
    <t> S.Dvorak </t>
  </si>
  <si>
    <t>2451871.4961 </t>
  </si>
  <si>
    <t> 22.11.2000 23:54 </t>
  </si>
  <si>
    <t> 0.0070 </t>
  </si>
  <si>
    <t> J.A.Howell </t>
  </si>
  <si>
    <t>2452073.7326 </t>
  </si>
  <si>
    <t> 13.06.2001 05:34 </t>
  </si>
  <si>
    <t> 0.0050 </t>
  </si>
  <si>
    <t>2452169.6983 </t>
  </si>
  <si>
    <t> 17.09.2001 04:45 </t>
  </si>
  <si>
    <t> 0.0066 </t>
  </si>
  <si>
    <t>2452506.758 </t>
  </si>
  <si>
    <t> 20.08.2002 06:11 </t>
  </si>
  <si>
    <t> M.Simonsen </t>
  </si>
  <si>
    <t>2452518.6584 </t>
  </si>
  <si>
    <t> 01.09.2002 03:48 </t>
  </si>
  <si>
    <t>2452531.3496 </t>
  </si>
  <si>
    <t> 13.09.2002 20:23 </t>
  </si>
  <si>
    <t> 0.0078 </t>
  </si>
  <si>
    <t> M.Dietrich </t>
  </si>
  <si>
    <t>BAVM 158 </t>
  </si>
  <si>
    <t>2452553.556 </t>
  </si>
  <si>
    <t> 06.10.2002 01:20 </t>
  </si>
  <si>
    <t> G.Chaple </t>
  </si>
  <si>
    <t>2452603.523 </t>
  </si>
  <si>
    <t> 25.11.2002 00:33 </t>
  </si>
  <si>
    <t>2452913.6202 </t>
  </si>
  <si>
    <t> 01.10.2003 02:53 </t>
  </si>
  <si>
    <t> 0.0080 </t>
  </si>
  <si>
    <t>2453199.1337 </t>
  </si>
  <si>
    <t> 12.07.2004 15:12 </t>
  </si>
  <si>
    <t> 0.0083 </t>
  </si>
  <si>
    <t> Nakajima </t>
  </si>
  <si>
    <t>VSB 43 </t>
  </si>
  <si>
    <t>2453258.6169 </t>
  </si>
  <si>
    <t> 10.09.2004 02:48 </t>
  </si>
  <si>
    <t> 0.0096 </t>
  </si>
  <si>
    <t> AOEB 12 </t>
  </si>
  <si>
    <t>2453525.8905 </t>
  </si>
  <si>
    <t> 04.06.2005 09:22 </t>
  </si>
  <si>
    <t> 0.0111 </t>
  </si>
  <si>
    <t> J.M.Cook et al. </t>
  </si>
  <si>
    <t>IBVS 5636 </t>
  </si>
  <si>
    <t>2453529.8549 </t>
  </si>
  <si>
    <t> 08.06.2005 08:31 </t>
  </si>
  <si>
    <t> 0.0101 </t>
  </si>
  <si>
    <t>2453548.8894 </t>
  </si>
  <si>
    <t> 27.06.2005 09:20 </t>
  </si>
  <si>
    <t> 0.0103 </t>
  </si>
  <si>
    <t>2453552.8533 </t>
  </si>
  <si>
    <t> 01.07.2005 08:28 </t>
  </si>
  <si>
    <t> 0.0088 </t>
  </si>
  <si>
    <t>2453581.40554 </t>
  </si>
  <si>
    <t> 29.07.2005 21:43 </t>
  </si>
  <si>
    <t> 0.00971 </t>
  </si>
  <si>
    <t> R.Ehrenberger </t>
  </si>
  <si>
    <t>OEJV 0074 </t>
  </si>
  <si>
    <t>2453612.3375 </t>
  </si>
  <si>
    <t> 29.08.2005 20:06 </t>
  </si>
  <si>
    <t> M. Zejda et al. </t>
  </si>
  <si>
    <t>IBVS 5741 </t>
  </si>
  <si>
    <t>2453618.684 </t>
  </si>
  <si>
    <t> 05.09.2005 04:24 </t>
  </si>
  <si>
    <t>2453639.29989 </t>
  </si>
  <si>
    <t> 25.09.2005 19:11 </t>
  </si>
  <si>
    <t> 0.00832 </t>
  </si>
  <si>
    <t>2453966.4618 </t>
  </si>
  <si>
    <t> 18.08.2006 23:04 </t>
  </si>
  <si>
    <t> 0.0197 </t>
  </si>
  <si>
    <t>-I</t>
  </si>
  <si>
    <t> F. Agerer </t>
  </si>
  <si>
    <t>BAVM 183 </t>
  </si>
  <si>
    <t>2453981.1234 </t>
  </si>
  <si>
    <t> 02.09.2006 14:57 </t>
  </si>
  <si>
    <t>13897</t>
  </si>
  <si>
    <t> 0.0091 </t>
  </si>
  <si>
    <t> K. Nagai et al. </t>
  </si>
  <si>
    <t>VSB 45 </t>
  </si>
  <si>
    <t>2453991.4346 </t>
  </si>
  <si>
    <t> 12.09.2006 22:25 </t>
  </si>
  <si>
    <t>13910</t>
  </si>
  <si>
    <t>2453999.3664 </t>
  </si>
  <si>
    <t> 20.09.2006 20:47 </t>
  </si>
  <si>
    <t>13920</t>
  </si>
  <si>
    <t> 0.0110 </t>
  </si>
  <si>
    <t> F. Walter </t>
  </si>
  <si>
    <t>2454001.3466 </t>
  </si>
  <si>
    <t> 22.09.2006 20:19 </t>
  </si>
  <si>
    <t>13922.5</t>
  </si>
  <si>
    <t> 0.0084 </t>
  </si>
  <si>
    <t>2454001.3503 </t>
  </si>
  <si>
    <t> 22.09.2006 20:24 </t>
  </si>
  <si>
    <t> 0.0121 </t>
  </si>
  <si>
    <t>2454003.3311 </t>
  </si>
  <si>
    <t> 24.09.2006 19:56 </t>
  </si>
  <si>
    <t>13925</t>
  </si>
  <si>
    <t> 0.0102 </t>
  </si>
  <si>
    <t>2454273.7757 </t>
  </si>
  <si>
    <t> 22.06.2007 06:37 </t>
  </si>
  <si>
    <t>14266</t>
  </si>
  <si>
    <t> 0.0104 </t>
  </si>
  <si>
    <t> J.Bialozynski </t>
  </si>
  <si>
    <t>2454313.4304 </t>
  </si>
  <si>
    <t> 31.07.2007 22:19 </t>
  </si>
  <si>
    <t>14316</t>
  </si>
  <si>
    <t> 0.0105 </t>
  </si>
  <si>
    <t> F.Agerer </t>
  </si>
  <si>
    <t>BAVM 193 </t>
  </si>
  <si>
    <t>2454375.2910 </t>
  </si>
  <si>
    <t> 01.10.2007 18:59 </t>
  </si>
  <si>
    <t>14394</t>
  </si>
  <si>
    <t> 0.0099 </t>
  </si>
  <si>
    <t>2454610.8408 </t>
  </si>
  <si>
    <t> 24.05.2008 08:10 </t>
  </si>
  <si>
    <t>14691</t>
  </si>
  <si>
    <t> 0.0113 </t>
  </si>
  <si>
    <t>JAAVSO 36(2);186 </t>
  </si>
  <si>
    <t>2454637.8058 </t>
  </si>
  <si>
    <t> 20.06.2008 07:20 </t>
  </si>
  <si>
    <t>14725</t>
  </si>
  <si>
    <t> 0.0112 </t>
  </si>
  <si>
    <t>2454718.7006 </t>
  </si>
  <si>
    <t> 09.09.2008 04:48 </t>
  </si>
  <si>
    <t>14827</t>
  </si>
  <si>
    <t> 0.0106 </t>
  </si>
  <si>
    <t> R.Sabo </t>
  </si>
  <si>
    <t> JAAVSO 37;44 </t>
  </si>
  <si>
    <t>2454722.6681 </t>
  </si>
  <si>
    <t> 13.09.2008 04:02 </t>
  </si>
  <si>
    <t>14832</t>
  </si>
  <si>
    <t> 0.0126 </t>
  </si>
  <si>
    <t>2455055.7648 </t>
  </si>
  <si>
    <t> 12.08.2009 06:21 </t>
  </si>
  <si>
    <t>15252</t>
  </si>
  <si>
    <t> JAAVSO 38;85 </t>
  </si>
  <si>
    <t>2455085.108 </t>
  </si>
  <si>
    <t> 10.09.2009 14:35 </t>
  </si>
  <si>
    <t>15289</t>
  </si>
  <si>
    <t> H.Itoh </t>
  </si>
  <si>
    <t>VSB 50 </t>
  </si>
  <si>
    <t>2455118.4188 </t>
  </si>
  <si>
    <t> 13.10.2009 22:03 </t>
  </si>
  <si>
    <t>15331</t>
  </si>
  <si>
    <t> G.Corfini </t>
  </si>
  <si>
    <t>OEJV 0137 </t>
  </si>
  <si>
    <t>2455118.4198 </t>
  </si>
  <si>
    <t> 13.10.2009 22:04 </t>
  </si>
  <si>
    <t> JAAVSO 39;102 </t>
  </si>
  <si>
    <t>2455384.5027 </t>
  </si>
  <si>
    <t> 07.07.2010 00:03 </t>
  </si>
  <si>
    <t>15666.5</t>
  </si>
  <si>
    <t> 0.0117 </t>
  </si>
  <si>
    <t> M.&amp; K.Rätz </t>
  </si>
  <si>
    <t>BAVM 220 </t>
  </si>
  <si>
    <t>2455442.0010 </t>
  </si>
  <si>
    <t> 02.09.2010 12:01 </t>
  </si>
  <si>
    <t>15739</t>
  </si>
  <si>
    <t> 0.0109 </t>
  </si>
  <si>
    <t>Rc</t>
  </si>
  <si>
    <t> K.Shiokawa </t>
  </si>
  <si>
    <t>VSB 51 </t>
  </si>
  <si>
    <t>2455485.6209 </t>
  </si>
  <si>
    <t> 16.10.2010 02:54 </t>
  </si>
  <si>
    <t>15794</t>
  </si>
  <si>
    <t> 0.0107 </t>
  </si>
  <si>
    <t> JAAVSO 39;177 </t>
  </si>
  <si>
    <t>2456488.8818 </t>
  </si>
  <si>
    <t> 15.07.2013 09:09 </t>
  </si>
  <si>
    <t>17059</t>
  </si>
  <si>
    <t> 0.0100 </t>
  </si>
  <si>
    <t> JAAVSO 41;328 </t>
  </si>
  <si>
    <t>2456508.7090 </t>
  </si>
  <si>
    <t> 04.08.2013 05:00 </t>
  </si>
  <si>
    <t>17084</t>
  </si>
  <si>
    <t>2456527.7430 </t>
  </si>
  <si>
    <t> 23.08.2013 05:49 </t>
  </si>
  <si>
    <t>17108</t>
  </si>
  <si>
    <t> B.Manske </t>
  </si>
  <si>
    <t> JAAVSO 43-1 </t>
  </si>
  <si>
    <t>2456539.6395 </t>
  </si>
  <si>
    <t> 04.09.2013 03:20 </t>
  </si>
  <si>
    <t>17123</t>
  </si>
  <si>
    <t> 0.0098 </t>
  </si>
  <si>
    <t>2456562.6389 </t>
  </si>
  <si>
    <t> 27.09.2013 03:20 </t>
  </si>
  <si>
    <t>17152</t>
  </si>
  <si>
    <t> 0.0095 </t>
  </si>
  <si>
    <t> N.Simmons </t>
  </si>
  <si>
    <t>2456562.6391 </t>
  </si>
  <si>
    <t> 0.0097 </t>
  </si>
  <si>
    <t>2456593.5700 </t>
  </si>
  <si>
    <t> 28.10.2013 01:40 </t>
  </si>
  <si>
    <t>17191</t>
  </si>
  <si>
    <t> JAAVSO 42;426 </t>
  </si>
  <si>
    <t>2456835.4604 </t>
  </si>
  <si>
    <t> 26.06.2014 23:02 </t>
  </si>
  <si>
    <t>17496</t>
  </si>
  <si>
    <t> 0.0073 </t>
  </si>
  <si>
    <t>m</t>
  </si>
  <si>
    <t> C.Tugrul Tezcan </t>
  </si>
  <si>
    <t>IBVS 6125 </t>
  </si>
  <si>
    <t>2456903.6698 </t>
  </si>
  <si>
    <t> 03.09.2014 04:04 </t>
  </si>
  <si>
    <t>17582</t>
  </si>
  <si>
    <t>BAD</t>
  </si>
  <si>
    <t>JAVSO 43, 77</t>
  </si>
  <si>
    <t>JAVSO..43…77</t>
  </si>
  <si>
    <t>JAVSO..43..238</t>
  </si>
  <si>
    <t>JAVSO..44..164</t>
  </si>
  <si>
    <t>JAVSO..44…69</t>
  </si>
  <si>
    <t>JAVSO..45..121</t>
  </si>
  <si>
    <t>JAVSO..45..215</t>
  </si>
  <si>
    <t>JAVSO..46..184</t>
  </si>
  <si>
    <t>JAVSO..48…87</t>
  </si>
  <si>
    <t>JAVSO..48..256</t>
  </si>
  <si>
    <t>JAVSO 49, 108</t>
  </si>
  <si>
    <t>JAVSO 49, 256</t>
  </si>
  <si>
    <t>JBAV, 60</t>
  </si>
  <si>
    <t>JAVSO, 50, 133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</si>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</sst>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NumberFormat="1" applyAlignment="1"/>
    <xf numFmtId="0" fontId="0" fillId="0" borderId="0" xfId="0" applyNumberFormat="1" applyBorder="1" applyAlignment="1">
      <alignment horizontal="center"/>
    </xf>
    <xf numFmtId="0" fontId="0" fillId="0" borderId="0" xfId="0" quotePrefix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8" fillId="0" borderId="19" xfId="0" applyFont="1" applyBorder="1">
      <alignment vertical="top"/>
    </xf>
    <xf numFmtId="0" fontId="11" fillId="0" borderId="11" xfId="0" applyFont="1" applyBorder="1">
      <alignment vertical="top"/>
    </xf>
    <xf numFmtId="176" fontId="11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8" fillId="0" borderId="21" xfId="0" applyFont="1" applyBorder="1">
      <alignment vertical="top"/>
    </xf>
    <xf numFmtId="0" fontId="11" fillId="0" borderId="12" xfId="0" applyFont="1" applyBorder="1">
      <alignment vertical="top"/>
    </xf>
    <xf numFmtId="176" fontId="11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8" fillId="0" borderId="23" xfId="0" applyFont="1" applyBorder="1">
      <alignment vertical="top"/>
    </xf>
    <xf numFmtId="0" fontId="11" fillId="0" borderId="13" xfId="0" applyFont="1" applyBorder="1">
      <alignment vertical="top"/>
    </xf>
    <xf numFmtId="176" fontId="11" fillId="0" borderId="13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8" fillId="0" borderId="0" xfId="0" applyFont="1">
      <alignment vertical="top"/>
    </xf>
    <xf numFmtId="176" fontId="11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9" fillId="0" borderId="0" xfId="0" applyNumberFormat="1" applyFont="1" applyFill="1" applyBorder="1">
      <alignment vertical="top"/>
    </xf>
    <xf numFmtId="0" fontId="17" fillId="0" borderId="0" xfId="0" applyFont="1">
      <alignment vertical="top"/>
    </xf>
    <xf numFmtId="177" fontId="17" fillId="0" borderId="0" xfId="0" applyNumberFormat="1" applyFont="1">
      <alignment vertical="top"/>
    </xf>
    <xf numFmtId="10" fontId="17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1" fillId="0" borderId="0" xfId="0" applyFont="1" applyFill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24" borderId="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1" fillId="0" borderId="0" xfId="0" applyFont="1">
      <alignment vertical="top"/>
    </xf>
    <xf numFmtId="0" fontId="7" fillId="0" borderId="5" xfId="0" applyFont="1" applyFill="1" applyBorder="1">
      <alignment vertical="top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22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2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3" fillId="25" borderId="25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/>
    <xf numFmtId="0" fontId="19" fillId="0" borderId="10" xfId="0" applyFont="1" applyBorder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78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7759691803230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5059257182327"/>
          <c:y val="0.1458966565349544"/>
          <c:w val="0.8305333488343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0-4D09-B735-658B6DE54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0-4D09-B735-658B6DE54D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0-4D09-B735-658B6DE54D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0-4D09-B735-658B6DE54D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40-4D09-B735-658B6DE54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40-4D09-B735-658B6DE54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40-4D09-B735-658B6DE54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-2.6282428543244842E-3</c:v>
                </c:pt>
                <c:pt idx="81">
                  <c:v>-2.5888306535892633E-3</c:v>
                </c:pt>
                <c:pt idx="82">
                  <c:v>-2.5888306535892633E-3</c:v>
                </c:pt>
                <c:pt idx="83">
                  <c:v>-2.5775700248077717E-3</c:v>
                </c:pt>
                <c:pt idx="84">
                  <c:v>-2.576944434319911E-3</c:v>
                </c:pt>
                <c:pt idx="85">
                  <c:v>-2.5684989627337926E-3</c:v>
                </c:pt>
                <c:pt idx="86">
                  <c:v>-2.5494184528540428E-3</c:v>
                </c:pt>
                <c:pt idx="88">
                  <c:v>-2.540034595536133E-3</c:v>
                </c:pt>
                <c:pt idx="89">
                  <c:v>-2.540034595536133E-3</c:v>
                </c:pt>
                <c:pt idx="93">
                  <c:v>-2.2779121811225224E-3</c:v>
                </c:pt>
                <c:pt idx="97">
                  <c:v>-1.7098760181450561E-3</c:v>
                </c:pt>
                <c:pt idx="98">
                  <c:v>-1.6554496457011798E-3</c:v>
                </c:pt>
                <c:pt idx="173">
                  <c:v>3.4481175542659696E-3</c:v>
                </c:pt>
                <c:pt idx="174">
                  <c:v>3.4543734591445763E-3</c:v>
                </c:pt>
                <c:pt idx="175">
                  <c:v>3.4725155832925347E-3</c:v>
                </c:pt>
                <c:pt idx="176">
                  <c:v>3.5206860508578048E-3</c:v>
                </c:pt>
                <c:pt idx="177">
                  <c:v>3.5219372318335261E-3</c:v>
                </c:pt>
                <c:pt idx="178">
                  <c:v>3.713993511606744E-3</c:v>
                </c:pt>
                <c:pt idx="179">
                  <c:v>3.7515289408783831E-3</c:v>
                </c:pt>
                <c:pt idx="180">
                  <c:v>3.7840596462471367E-3</c:v>
                </c:pt>
                <c:pt idx="181">
                  <c:v>3.8053297228343983E-3</c:v>
                </c:pt>
                <c:pt idx="182">
                  <c:v>3.8122112182008656E-3</c:v>
                </c:pt>
                <c:pt idx="183">
                  <c:v>3.9748647450446335E-3</c:v>
                </c:pt>
                <c:pt idx="184">
                  <c:v>4.0386749748064195E-3</c:v>
                </c:pt>
                <c:pt idx="185">
                  <c:v>4.0599450513936815E-3</c:v>
                </c:pt>
                <c:pt idx="186">
                  <c:v>4.0662009562722878E-3</c:v>
                </c:pt>
                <c:pt idx="187">
                  <c:v>4.0874710328595498E-3</c:v>
                </c:pt>
                <c:pt idx="188">
                  <c:v>4.1024852045682056E-3</c:v>
                </c:pt>
                <c:pt idx="189">
                  <c:v>4.1300111860340738E-3</c:v>
                </c:pt>
                <c:pt idx="190">
                  <c:v>4.2895367604385386E-3</c:v>
                </c:pt>
                <c:pt idx="191">
                  <c:v>4.2945414843414235E-3</c:v>
                </c:pt>
                <c:pt idx="192">
                  <c:v>4.3108068370258006E-3</c:v>
                </c:pt>
                <c:pt idx="193">
                  <c:v>4.3139347894651037E-3</c:v>
                </c:pt>
                <c:pt idx="194">
                  <c:v>4.3201906943437099E-3</c:v>
                </c:pt>
                <c:pt idx="195">
                  <c:v>4.3320769136130626E-3</c:v>
                </c:pt>
                <c:pt idx="196">
                  <c:v>4.3564749426396277E-3</c:v>
                </c:pt>
                <c:pt idx="197">
                  <c:v>4.4071477721563399E-3</c:v>
                </c:pt>
                <c:pt idx="198">
                  <c:v>4.5948249185145335E-3</c:v>
                </c:pt>
                <c:pt idx="199">
                  <c:v>4.6223508999804017E-3</c:v>
                </c:pt>
                <c:pt idx="200">
                  <c:v>4.6523792433977133E-3</c:v>
                </c:pt>
                <c:pt idx="201">
                  <c:v>4.6617631007156227E-3</c:v>
                </c:pt>
                <c:pt idx="202">
                  <c:v>4.6617631007156227E-3</c:v>
                </c:pt>
                <c:pt idx="203">
                  <c:v>4.6730237294971147E-3</c:v>
                </c:pt>
                <c:pt idx="204">
                  <c:v>4.9026154385419718E-3</c:v>
                </c:pt>
                <c:pt idx="205">
                  <c:v>4.9370229153743068E-3</c:v>
                </c:pt>
                <c:pt idx="206">
                  <c:v>4.9420276392771918E-3</c:v>
                </c:pt>
                <c:pt idx="207">
                  <c:v>4.9695536207430609E-3</c:v>
                </c:pt>
                <c:pt idx="208">
                  <c:v>5.1866335200307047E-3</c:v>
                </c:pt>
                <c:pt idx="209">
                  <c:v>5.1928894249093109E-3</c:v>
                </c:pt>
                <c:pt idx="210">
                  <c:v>5.2028988727150817E-3</c:v>
                </c:pt>
                <c:pt idx="211">
                  <c:v>5.217287453935876E-3</c:v>
                </c:pt>
                <c:pt idx="212">
                  <c:v>5.2272969017416468E-3</c:v>
                </c:pt>
                <c:pt idx="213">
                  <c:v>5.238557530523138E-3</c:v>
                </c:pt>
                <c:pt idx="214">
                  <c:v>5.238557530523138E-3</c:v>
                </c:pt>
                <c:pt idx="215">
                  <c:v>5.2441878449138845E-3</c:v>
                </c:pt>
                <c:pt idx="216">
                  <c:v>5.4719027824951597E-3</c:v>
                </c:pt>
                <c:pt idx="217">
                  <c:v>5.5163197071332656E-3</c:v>
                </c:pt>
                <c:pt idx="218">
                  <c:v>5.5294571073783386E-3</c:v>
                </c:pt>
                <c:pt idx="219">
                  <c:v>5.5469736410384369E-3</c:v>
                </c:pt>
                <c:pt idx="220">
                  <c:v>5.55010159347774E-3</c:v>
                </c:pt>
                <c:pt idx="221">
                  <c:v>5.7609255878867775E-3</c:v>
                </c:pt>
                <c:pt idx="222">
                  <c:v>5.7621767688624988E-3</c:v>
                </c:pt>
                <c:pt idx="223">
                  <c:v>5.7771909405711546E-3</c:v>
                </c:pt>
                <c:pt idx="224">
                  <c:v>5.7771909405711546E-3</c:v>
                </c:pt>
                <c:pt idx="225">
                  <c:v>5.7771909405711546E-3</c:v>
                </c:pt>
                <c:pt idx="226">
                  <c:v>5.8128495983792109E-3</c:v>
                </c:pt>
                <c:pt idx="227">
                  <c:v>5.829114951063588E-3</c:v>
                </c:pt>
                <c:pt idx="228">
                  <c:v>5.85038502765085E-3</c:v>
                </c:pt>
                <c:pt idx="229">
                  <c:v>6.0524507552298388E-3</c:v>
                </c:pt>
                <c:pt idx="230">
                  <c:v>6.06371138401133E-3</c:v>
                </c:pt>
                <c:pt idx="231">
                  <c:v>6.0674649269384946E-3</c:v>
                </c:pt>
                <c:pt idx="232">
                  <c:v>6.0912373654771991E-3</c:v>
                </c:pt>
                <c:pt idx="233">
                  <c:v>6.0918629559650597E-3</c:v>
                </c:pt>
                <c:pt idx="234">
                  <c:v>6.0918629559650597E-3</c:v>
                </c:pt>
                <c:pt idx="235">
                  <c:v>6.106251537185854E-3</c:v>
                </c:pt>
                <c:pt idx="236">
                  <c:v>6.1100050801130177E-3</c:v>
                </c:pt>
                <c:pt idx="237">
                  <c:v>6.3414735606214575E-3</c:v>
                </c:pt>
                <c:pt idx="238">
                  <c:v>6.3852648947717028E-3</c:v>
                </c:pt>
                <c:pt idx="239">
                  <c:v>6.396525523553194E-3</c:v>
                </c:pt>
                <c:pt idx="240">
                  <c:v>6.6229892801587479E-3</c:v>
                </c:pt>
                <c:pt idx="241">
                  <c:v>6.6229892801587479E-3</c:v>
                </c:pt>
                <c:pt idx="242">
                  <c:v>6.626117232598051E-3</c:v>
                </c:pt>
                <c:pt idx="243">
                  <c:v>6.6442593567460099E-3</c:v>
                </c:pt>
                <c:pt idx="244">
                  <c:v>6.6505152616246161E-3</c:v>
                </c:pt>
                <c:pt idx="245">
                  <c:v>6.6624014808939688E-3</c:v>
                </c:pt>
                <c:pt idx="246">
                  <c:v>6.6624014808939688E-3</c:v>
                </c:pt>
                <c:pt idx="247">
                  <c:v>6.6899274623598371E-3</c:v>
                </c:pt>
                <c:pt idx="248">
                  <c:v>6.9045049996960383E-3</c:v>
                </c:pt>
                <c:pt idx="249">
                  <c:v>6.9282774382347428E-3</c:v>
                </c:pt>
                <c:pt idx="250">
                  <c:v>6.9464195623827017E-3</c:v>
                </c:pt>
                <c:pt idx="251">
                  <c:v>6.9495475148220048E-3</c:v>
                </c:pt>
                <c:pt idx="252">
                  <c:v>6.9526754672613079E-3</c:v>
                </c:pt>
                <c:pt idx="253">
                  <c:v>6.9833294011664802E-3</c:v>
                </c:pt>
                <c:pt idx="254">
                  <c:v>6.995215620435832E-3</c:v>
                </c:pt>
                <c:pt idx="255">
                  <c:v>7.1547411948402967E-3</c:v>
                </c:pt>
                <c:pt idx="256">
                  <c:v>7.1641250521582069E-3</c:v>
                </c:pt>
                <c:pt idx="266">
                  <c:v>7.8153647500211389E-3</c:v>
                </c:pt>
                <c:pt idx="272">
                  <c:v>8.5998552217983887E-3</c:v>
                </c:pt>
                <c:pt idx="273">
                  <c:v>8.6029831742376918E-3</c:v>
                </c:pt>
                <c:pt idx="274">
                  <c:v>8.6179973459463485E-3</c:v>
                </c:pt>
                <c:pt idx="275">
                  <c:v>8.6211252983856516E-3</c:v>
                </c:pt>
                <c:pt idx="276">
                  <c:v>8.643646555948634E-3</c:v>
                </c:pt>
                <c:pt idx="277">
                  <c:v>8.6680445849752E-3</c:v>
                </c:pt>
                <c:pt idx="279">
                  <c:v>8.6893146615624611E-3</c:v>
                </c:pt>
                <c:pt idx="280">
                  <c:v>8.9473707378049782E-3</c:v>
                </c:pt>
                <c:pt idx="282">
                  <c:v>8.9670768381725878E-3</c:v>
                </c:pt>
                <c:pt idx="283">
                  <c:v>8.973332743051194E-3</c:v>
                </c:pt>
                <c:pt idx="284">
                  <c:v>8.9748967192708456E-3</c:v>
                </c:pt>
                <c:pt idx="285">
                  <c:v>8.9748967192708456E-3</c:v>
                </c:pt>
                <c:pt idx="286">
                  <c:v>8.9764606954904971E-3</c:v>
                </c:pt>
                <c:pt idx="290">
                  <c:v>9.4556630091917528E-3</c:v>
                </c:pt>
                <c:pt idx="291">
                  <c:v>9.476933085779014E-3</c:v>
                </c:pt>
                <c:pt idx="292">
                  <c:v>9.5407433155408009E-3</c:v>
                </c:pt>
                <c:pt idx="293">
                  <c:v>9.543871267980104E-3</c:v>
                </c:pt>
                <c:pt idx="294">
                  <c:v>9.8066192728815758E-3</c:v>
                </c:pt>
                <c:pt idx="296">
                  <c:v>9.8560409214225667E-3</c:v>
                </c:pt>
                <c:pt idx="298">
                  <c:v>1.0065926530099812E-2</c:v>
                </c:pt>
                <c:pt idx="300">
                  <c:v>1.0145689317302045E-2</c:v>
                </c:pt>
                <c:pt idx="301">
                  <c:v>1.0937061284445762E-2</c:v>
                </c:pt>
                <c:pt idx="302">
                  <c:v>1.0952701046642279E-2</c:v>
                </c:pt>
                <c:pt idx="305">
                  <c:v>1.0977099075668843E-2</c:v>
                </c:pt>
                <c:pt idx="306">
                  <c:v>1.0995241199816801E-2</c:v>
                </c:pt>
                <c:pt idx="307">
                  <c:v>1.0995241199816801E-2</c:v>
                </c:pt>
                <c:pt idx="308">
                  <c:v>1.1019639228843367E-2</c:v>
                </c:pt>
                <c:pt idx="309">
                  <c:v>1.1210444327640864E-2</c:v>
                </c:pt>
                <c:pt idx="310">
                  <c:v>1.1264245109596879E-2</c:v>
                </c:pt>
                <c:pt idx="311">
                  <c:v>1.1264245109596879E-2</c:v>
                </c:pt>
                <c:pt idx="312">
                  <c:v>1.1264245109596879E-2</c:v>
                </c:pt>
                <c:pt idx="313">
                  <c:v>1.1533874609864818E-2</c:v>
                </c:pt>
                <c:pt idx="314">
                  <c:v>1.1542632876694867E-2</c:v>
                </c:pt>
                <c:pt idx="315">
                  <c:v>1.1548263191085614E-2</c:v>
                </c:pt>
                <c:pt idx="316">
                  <c:v>1.1549514372061335E-2</c:v>
                </c:pt>
                <c:pt idx="317">
                  <c:v>1.1560775000842826E-2</c:v>
                </c:pt>
                <c:pt idx="318">
                  <c:v>1.1563902953282129E-2</c:v>
                </c:pt>
                <c:pt idx="319">
                  <c:v>1.1792869071839126E-2</c:v>
                </c:pt>
                <c:pt idx="320">
                  <c:v>1.1838537177452953E-2</c:v>
                </c:pt>
                <c:pt idx="321">
                  <c:v>1.1847921034770862E-2</c:v>
                </c:pt>
                <c:pt idx="322">
                  <c:v>1.1890461187945386E-2</c:v>
                </c:pt>
                <c:pt idx="323">
                  <c:v>1.2101285182354425E-2</c:v>
                </c:pt>
                <c:pt idx="324">
                  <c:v>1.2395312711648928E-2</c:v>
                </c:pt>
                <c:pt idx="325">
                  <c:v>1.2422213102626936E-2</c:v>
                </c:pt>
                <c:pt idx="326">
                  <c:v>1.2425341055066239E-2</c:v>
                </c:pt>
                <c:pt idx="327">
                  <c:v>1.26787052026498E-2</c:v>
                </c:pt>
                <c:pt idx="328">
                  <c:v>1.2722496536800045E-2</c:v>
                </c:pt>
                <c:pt idx="329">
                  <c:v>1.2725624489239348E-2</c:v>
                </c:pt>
                <c:pt idx="330">
                  <c:v>1.2932694940721223E-2</c:v>
                </c:pt>
                <c:pt idx="331">
                  <c:v>1.2972107141456444E-2</c:v>
                </c:pt>
                <c:pt idx="332">
                  <c:v>1.2973358322432165E-2</c:v>
                </c:pt>
                <c:pt idx="333">
                  <c:v>1.2985244541701517E-2</c:v>
                </c:pt>
                <c:pt idx="334">
                  <c:v>1.2999633122922311E-2</c:v>
                </c:pt>
                <c:pt idx="335">
                  <c:v>1.3048429180975442E-2</c:v>
                </c:pt>
                <c:pt idx="336">
                  <c:v>1.3247366956115128E-2</c:v>
                </c:pt>
                <c:pt idx="337">
                  <c:v>1.3250494908554431E-2</c:v>
                </c:pt>
                <c:pt idx="338">
                  <c:v>1.3260504356360201E-2</c:v>
                </c:pt>
                <c:pt idx="339">
                  <c:v>1.3281148842459602E-2</c:v>
                </c:pt>
                <c:pt idx="340">
                  <c:v>1.3303044509534725E-2</c:v>
                </c:pt>
                <c:pt idx="341">
                  <c:v>1.3513242913455903E-2</c:v>
                </c:pt>
                <c:pt idx="342">
                  <c:v>1.3525754723213115E-2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40-4D09-B735-658B6DE54DE2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40-4D09-B735-658B6DE5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18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59011741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7592433298778"/>
          <c:y val="0.92097264437689974"/>
          <c:w val="0.7030822617761015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860169227098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545497589659059"/>
          <c:w val="0.827972593403486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0-45F0-81CC-F1F2A750ED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0-45F0-81CC-F1F2A750ED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0-45F0-81CC-F1F2A750ED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0-45F0-81CC-F1F2A750ED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0-45F0-81CC-F1F2A750ED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0-45F0-81CC-F1F2A750ED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0-45F0-81CC-F1F2A750ED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-2.6282428543244842E-3</c:v>
                </c:pt>
                <c:pt idx="81">
                  <c:v>-2.5888306535892633E-3</c:v>
                </c:pt>
                <c:pt idx="82">
                  <c:v>-2.5888306535892633E-3</c:v>
                </c:pt>
                <c:pt idx="83">
                  <c:v>-2.5775700248077717E-3</c:v>
                </c:pt>
                <c:pt idx="84">
                  <c:v>-2.576944434319911E-3</c:v>
                </c:pt>
                <c:pt idx="85">
                  <c:v>-2.5684989627337926E-3</c:v>
                </c:pt>
                <c:pt idx="86">
                  <c:v>-2.5494184528540428E-3</c:v>
                </c:pt>
                <c:pt idx="88">
                  <c:v>-2.540034595536133E-3</c:v>
                </c:pt>
                <c:pt idx="89">
                  <c:v>-2.540034595536133E-3</c:v>
                </c:pt>
                <c:pt idx="93">
                  <c:v>-2.2779121811225224E-3</c:v>
                </c:pt>
                <c:pt idx="97">
                  <c:v>-1.7098760181450561E-3</c:v>
                </c:pt>
                <c:pt idx="98">
                  <c:v>-1.6554496457011798E-3</c:v>
                </c:pt>
                <c:pt idx="173">
                  <c:v>3.4481175542659696E-3</c:v>
                </c:pt>
                <c:pt idx="174">
                  <c:v>3.4543734591445763E-3</c:v>
                </c:pt>
                <c:pt idx="175">
                  <c:v>3.4725155832925347E-3</c:v>
                </c:pt>
                <c:pt idx="176">
                  <c:v>3.5206860508578048E-3</c:v>
                </c:pt>
                <c:pt idx="177">
                  <c:v>3.5219372318335261E-3</c:v>
                </c:pt>
                <c:pt idx="178">
                  <c:v>3.713993511606744E-3</c:v>
                </c:pt>
                <c:pt idx="179">
                  <c:v>3.7515289408783831E-3</c:v>
                </c:pt>
                <c:pt idx="180">
                  <c:v>3.7840596462471367E-3</c:v>
                </c:pt>
                <c:pt idx="181">
                  <c:v>3.8053297228343983E-3</c:v>
                </c:pt>
                <c:pt idx="182">
                  <c:v>3.8122112182008656E-3</c:v>
                </c:pt>
                <c:pt idx="183">
                  <c:v>3.9748647450446335E-3</c:v>
                </c:pt>
                <c:pt idx="184">
                  <c:v>4.0386749748064195E-3</c:v>
                </c:pt>
                <c:pt idx="185">
                  <c:v>4.0599450513936815E-3</c:v>
                </c:pt>
                <c:pt idx="186">
                  <c:v>4.0662009562722878E-3</c:v>
                </c:pt>
                <c:pt idx="187">
                  <c:v>4.0874710328595498E-3</c:v>
                </c:pt>
                <c:pt idx="188">
                  <c:v>4.1024852045682056E-3</c:v>
                </c:pt>
                <c:pt idx="189">
                  <c:v>4.1300111860340738E-3</c:v>
                </c:pt>
                <c:pt idx="190">
                  <c:v>4.2895367604385386E-3</c:v>
                </c:pt>
                <c:pt idx="191">
                  <c:v>4.2945414843414235E-3</c:v>
                </c:pt>
                <c:pt idx="192">
                  <c:v>4.3108068370258006E-3</c:v>
                </c:pt>
                <c:pt idx="193">
                  <c:v>4.3139347894651037E-3</c:v>
                </c:pt>
                <c:pt idx="194">
                  <c:v>4.3201906943437099E-3</c:v>
                </c:pt>
                <c:pt idx="195">
                  <c:v>4.3320769136130626E-3</c:v>
                </c:pt>
                <c:pt idx="196">
                  <c:v>4.3564749426396277E-3</c:v>
                </c:pt>
                <c:pt idx="197">
                  <c:v>4.4071477721563399E-3</c:v>
                </c:pt>
                <c:pt idx="198">
                  <c:v>4.5948249185145335E-3</c:v>
                </c:pt>
                <c:pt idx="199">
                  <c:v>4.6223508999804017E-3</c:v>
                </c:pt>
                <c:pt idx="200">
                  <c:v>4.6523792433977133E-3</c:v>
                </c:pt>
                <c:pt idx="201">
                  <c:v>4.6617631007156227E-3</c:v>
                </c:pt>
                <c:pt idx="202">
                  <c:v>4.6617631007156227E-3</c:v>
                </c:pt>
                <c:pt idx="203">
                  <c:v>4.6730237294971147E-3</c:v>
                </c:pt>
                <c:pt idx="204">
                  <c:v>4.9026154385419718E-3</c:v>
                </c:pt>
                <c:pt idx="205">
                  <c:v>4.9370229153743068E-3</c:v>
                </c:pt>
                <c:pt idx="206">
                  <c:v>4.9420276392771918E-3</c:v>
                </c:pt>
                <c:pt idx="207">
                  <c:v>4.9695536207430609E-3</c:v>
                </c:pt>
                <c:pt idx="208">
                  <c:v>5.1866335200307047E-3</c:v>
                </c:pt>
                <c:pt idx="209">
                  <c:v>5.1928894249093109E-3</c:v>
                </c:pt>
                <c:pt idx="210">
                  <c:v>5.2028988727150817E-3</c:v>
                </c:pt>
                <c:pt idx="211">
                  <c:v>5.217287453935876E-3</c:v>
                </c:pt>
                <c:pt idx="212">
                  <c:v>5.2272969017416468E-3</c:v>
                </c:pt>
                <c:pt idx="213">
                  <c:v>5.238557530523138E-3</c:v>
                </c:pt>
                <c:pt idx="214">
                  <c:v>5.238557530523138E-3</c:v>
                </c:pt>
                <c:pt idx="215">
                  <c:v>5.2441878449138845E-3</c:v>
                </c:pt>
                <c:pt idx="216">
                  <c:v>5.4719027824951597E-3</c:v>
                </c:pt>
                <c:pt idx="217">
                  <c:v>5.5163197071332656E-3</c:v>
                </c:pt>
                <c:pt idx="218">
                  <c:v>5.5294571073783386E-3</c:v>
                </c:pt>
                <c:pt idx="219">
                  <c:v>5.5469736410384369E-3</c:v>
                </c:pt>
                <c:pt idx="220">
                  <c:v>5.55010159347774E-3</c:v>
                </c:pt>
                <c:pt idx="221">
                  <c:v>5.7609255878867775E-3</c:v>
                </c:pt>
                <c:pt idx="222">
                  <c:v>5.7621767688624988E-3</c:v>
                </c:pt>
                <c:pt idx="223">
                  <c:v>5.7771909405711546E-3</c:v>
                </c:pt>
                <c:pt idx="224">
                  <c:v>5.7771909405711546E-3</c:v>
                </c:pt>
                <c:pt idx="225">
                  <c:v>5.7771909405711546E-3</c:v>
                </c:pt>
                <c:pt idx="226">
                  <c:v>5.8128495983792109E-3</c:v>
                </c:pt>
                <c:pt idx="227">
                  <c:v>5.829114951063588E-3</c:v>
                </c:pt>
                <c:pt idx="228">
                  <c:v>5.85038502765085E-3</c:v>
                </c:pt>
                <c:pt idx="229">
                  <c:v>6.0524507552298388E-3</c:v>
                </c:pt>
                <c:pt idx="230">
                  <c:v>6.06371138401133E-3</c:v>
                </c:pt>
                <c:pt idx="231">
                  <c:v>6.0674649269384946E-3</c:v>
                </c:pt>
                <c:pt idx="232">
                  <c:v>6.0912373654771991E-3</c:v>
                </c:pt>
                <c:pt idx="233">
                  <c:v>6.0918629559650597E-3</c:v>
                </c:pt>
                <c:pt idx="234">
                  <c:v>6.0918629559650597E-3</c:v>
                </c:pt>
                <c:pt idx="235">
                  <c:v>6.106251537185854E-3</c:v>
                </c:pt>
                <c:pt idx="236">
                  <c:v>6.1100050801130177E-3</c:v>
                </c:pt>
                <c:pt idx="237">
                  <c:v>6.3414735606214575E-3</c:v>
                </c:pt>
                <c:pt idx="238">
                  <c:v>6.3852648947717028E-3</c:v>
                </c:pt>
                <c:pt idx="239">
                  <c:v>6.396525523553194E-3</c:v>
                </c:pt>
                <c:pt idx="240">
                  <c:v>6.6229892801587479E-3</c:v>
                </c:pt>
                <c:pt idx="241">
                  <c:v>6.6229892801587479E-3</c:v>
                </c:pt>
                <c:pt idx="242">
                  <c:v>6.626117232598051E-3</c:v>
                </c:pt>
                <c:pt idx="243">
                  <c:v>6.6442593567460099E-3</c:v>
                </c:pt>
                <c:pt idx="244">
                  <c:v>6.6505152616246161E-3</c:v>
                </c:pt>
                <c:pt idx="245">
                  <c:v>6.6624014808939688E-3</c:v>
                </c:pt>
                <c:pt idx="246">
                  <c:v>6.6624014808939688E-3</c:v>
                </c:pt>
                <c:pt idx="247">
                  <c:v>6.6899274623598371E-3</c:v>
                </c:pt>
                <c:pt idx="248">
                  <c:v>6.9045049996960383E-3</c:v>
                </c:pt>
                <c:pt idx="249">
                  <c:v>6.9282774382347428E-3</c:v>
                </c:pt>
                <c:pt idx="250">
                  <c:v>6.9464195623827017E-3</c:v>
                </c:pt>
                <c:pt idx="251">
                  <c:v>6.9495475148220048E-3</c:v>
                </c:pt>
                <c:pt idx="252">
                  <c:v>6.9526754672613079E-3</c:v>
                </c:pt>
                <c:pt idx="253">
                  <c:v>6.9833294011664802E-3</c:v>
                </c:pt>
                <c:pt idx="254">
                  <c:v>6.995215620435832E-3</c:v>
                </c:pt>
                <c:pt idx="255">
                  <c:v>7.1547411948402967E-3</c:v>
                </c:pt>
                <c:pt idx="256">
                  <c:v>7.1641250521582069E-3</c:v>
                </c:pt>
                <c:pt idx="266">
                  <c:v>7.8153647500211389E-3</c:v>
                </c:pt>
                <c:pt idx="272">
                  <c:v>8.5998552217983887E-3</c:v>
                </c:pt>
                <c:pt idx="273">
                  <c:v>8.6029831742376918E-3</c:v>
                </c:pt>
                <c:pt idx="274">
                  <c:v>8.6179973459463485E-3</c:v>
                </c:pt>
                <c:pt idx="275">
                  <c:v>8.6211252983856516E-3</c:v>
                </c:pt>
                <c:pt idx="276">
                  <c:v>8.643646555948634E-3</c:v>
                </c:pt>
                <c:pt idx="277">
                  <c:v>8.6680445849752E-3</c:v>
                </c:pt>
                <c:pt idx="279">
                  <c:v>8.6893146615624611E-3</c:v>
                </c:pt>
                <c:pt idx="280">
                  <c:v>8.9473707378049782E-3</c:v>
                </c:pt>
                <c:pt idx="282">
                  <c:v>8.9670768381725878E-3</c:v>
                </c:pt>
                <c:pt idx="283">
                  <c:v>8.973332743051194E-3</c:v>
                </c:pt>
                <c:pt idx="284">
                  <c:v>8.9748967192708456E-3</c:v>
                </c:pt>
                <c:pt idx="285">
                  <c:v>8.9748967192708456E-3</c:v>
                </c:pt>
                <c:pt idx="286">
                  <c:v>8.9764606954904971E-3</c:v>
                </c:pt>
                <c:pt idx="290">
                  <c:v>9.4556630091917528E-3</c:v>
                </c:pt>
                <c:pt idx="291">
                  <c:v>9.476933085779014E-3</c:v>
                </c:pt>
                <c:pt idx="292">
                  <c:v>9.5407433155408009E-3</c:v>
                </c:pt>
                <c:pt idx="293">
                  <c:v>9.543871267980104E-3</c:v>
                </c:pt>
                <c:pt idx="294">
                  <c:v>9.8066192728815758E-3</c:v>
                </c:pt>
                <c:pt idx="296">
                  <c:v>9.8560409214225667E-3</c:v>
                </c:pt>
                <c:pt idx="298">
                  <c:v>1.0065926530099812E-2</c:v>
                </c:pt>
                <c:pt idx="300">
                  <c:v>1.0145689317302045E-2</c:v>
                </c:pt>
                <c:pt idx="301">
                  <c:v>1.0937061284445762E-2</c:v>
                </c:pt>
                <c:pt idx="302">
                  <c:v>1.0952701046642279E-2</c:v>
                </c:pt>
                <c:pt idx="305">
                  <c:v>1.0977099075668843E-2</c:v>
                </c:pt>
                <c:pt idx="306">
                  <c:v>1.0995241199816801E-2</c:v>
                </c:pt>
                <c:pt idx="307">
                  <c:v>1.0995241199816801E-2</c:v>
                </c:pt>
                <c:pt idx="308">
                  <c:v>1.1019639228843367E-2</c:v>
                </c:pt>
                <c:pt idx="309">
                  <c:v>1.1210444327640864E-2</c:v>
                </c:pt>
                <c:pt idx="310">
                  <c:v>1.1264245109596879E-2</c:v>
                </c:pt>
                <c:pt idx="311">
                  <c:v>1.1264245109596879E-2</c:v>
                </c:pt>
                <c:pt idx="312">
                  <c:v>1.1264245109596879E-2</c:v>
                </c:pt>
                <c:pt idx="313">
                  <c:v>1.1533874609864818E-2</c:v>
                </c:pt>
                <c:pt idx="314">
                  <c:v>1.1542632876694867E-2</c:v>
                </c:pt>
                <c:pt idx="315">
                  <c:v>1.1548263191085614E-2</c:v>
                </c:pt>
                <c:pt idx="316">
                  <c:v>1.1549514372061335E-2</c:v>
                </c:pt>
                <c:pt idx="317">
                  <c:v>1.1560775000842826E-2</c:v>
                </c:pt>
                <c:pt idx="318">
                  <c:v>1.1563902953282129E-2</c:v>
                </c:pt>
                <c:pt idx="319">
                  <c:v>1.1792869071839126E-2</c:v>
                </c:pt>
                <c:pt idx="320">
                  <c:v>1.1838537177452953E-2</c:v>
                </c:pt>
                <c:pt idx="321">
                  <c:v>1.1847921034770862E-2</c:v>
                </c:pt>
                <c:pt idx="322">
                  <c:v>1.1890461187945386E-2</c:v>
                </c:pt>
                <c:pt idx="323">
                  <c:v>1.2101285182354425E-2</c:v>
                </c:pt>
                <c:pt idx="324">
                  <c:v>1.2395312711648928E-2</c:v>
                </c:pt>
                <c:pt idx="325">
                  <c:v>1.2422213102626936E-2</c:v>
                </c:pt>
                <c:pt idx="326">
                  <c:v>1.2425341055066239E-2</c:v>
                </c:pt>
                <c:pt idx="327">
                  <c:v>1.26787052026498E-2</c:v>
                </c:pt>
                <c:pt idx="328">
                  <c:v>1.2722496536800045E-2</c:v>
                </c:pt>
                <c:pt idx="329">
                  <c:v>1.2725624489239348E-2</c:v>
                </c:pt>
                <c:pt idx="330">
                  <c:v>1.2932694940721223E-2</c:v>
                </c:pt>
                <c:pt idx="331">
                  <c:v>1.2972107141456444E-2</c:v>
                </c:pt>
                <c:pt idx="332">
                  <c:v>1.2973358322432165E-2</c:v>
                </c:pt>
                <c:pt idx="333">
                  <c:v>1.2985244541701517E-2</c:v>
                </c:pt>
                <c:pt idx="334">
                  <c:v>1.2999633122922311E-2</c:v>
                </c:pt>
                <c:pt idx="335">
                  <c:v>1.3048429180975442E-2</c:v>
                </c:pt>
                <c:pt idx="336">
                  <c:v>1.3247366956115128E-2</c:v>
                </c:pt>
                <c:pt idx="337">
                  <c:v>1.3250494908554431E-2</c:v>
                </c:pt>
                <c:pt idx="338">
                  <c:v>1.3260504356360201E-2</c:v>
                </c:pt>
                <c:pt idx="339">
                  <c:v>1.3281148842459602E-2</c:v>
                </c:pt>
                <c:pt idx="340">
                  <c:v>1.3303044509534725E-2</c:v>
                </c:pt>
                <c:pt idx="341">
                  <c:v>1.3513242913455903E-2</c:v>
                </c:pt>
                <c:pt idx="342">
                  <c:v>1.3525754723213115E-2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0-45F0-81CC-F1F2A750ED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E0-45F0-81CC-F1F2A750EDD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</c:numCache>
            </c:numRef>
          </c:xVal>
          <c:yVal>
            <c:numRef>
              <c:f>Active!$U$21:$U$953</c:f>
              <c:numCache>
                <c:formatCode>General</c:formatCode>
                <c:ptCount val="933"/>
                <c:pt idx="85">
                  <c:v>0.14161989999411162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E0-45F0-81CC-F1F2A750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18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25174825174825"/>
          <c:y val="0.92121212121212126"/>
          <c:w val="0.78181818181818186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371475</xdr:colOff>
      <xdr:row>18</xdr:row>
      <xdr:rowOff>28575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CD175E71-B06A-B9E9-094B-AB7F5B81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0</xdr:rowOff>
    </xdr:from>
    <xdr:to>
      <xdr:col>28</xdr:col>
      <xdr:colOff>57150</xdr:colOff>
      <xdr:row>18</xdr:row>
      <xdr:rowOff>38100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83B8DF6-8B63-9E62-A754-D0D53FC59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63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180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bav-astro.de/sfs/BAVM_link.php?BAVMnr=18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47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10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45"/>
  <sheetViews>
    <sheetView tabSelected="1"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11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85546875" style="15" customWidth="1"/>
  </cols>
  <sheetData>
    <row r="1" spans="1:22" ht="21" thickBot="1" x14ac:dyDescent="0.35">
      <c r="A1" s="1" t="s">
        <v>119</v>
      </c>
      <c r="C1" s="17"/>
      <c r="U1" s="9" t="s">
        <v>11</v>
      </c>
      <c r="V1" s="9" t="s">
        <v>23</v>
      </c>
    </row>
    <row r="2" spans="1:22" x14ac:dyDescent="0.2">
      <c r="A2" t="s">
        <v>26</v>
      </c>
      <c r="B2" s="6" t="s">
        <v>27</v>
      </c>
      <c r="C2" s="11" t="s">
        <v>37</v>
      </c>
      <c r="U2">
        <v>-27000</v>
      </c>
      <c r="V2">
        <f t="shared" ref="V2:V19" si="0">+D$11+D$12*U2+D$13*U2^2</f>
        <v>0.1175247113750061</v>
      </c>
    </row>
    <row r="3" spans="1:22" ht="13.5" thickBot="1" x14ac:dyDescent="0.25">
      <c r="A3" t="s">
        <v>28</v>
      </c>
      <c r="C3" t="s">
        <v>51</v>
      </c>
      <c r="U3">
        <v>-24000</v>
      </c>
      <c r="V3">
        <f t="shared" si="0"/>
        <v>9.419680406793686E-2</v>
      </c>
    </row>
    <row r="4" spans="1:22" ht="14.25" thickTop="1" thickBot="1" x14ac:dyDescent="0.25">
      <c r="A4" s="8" t="s">
        <v>2</v>
      </c>
      <c r="C4" s="3">
        <v>42959.512000000002</v>
      </c>
      <c r="D4" s="4">
        <v>0.79309220000000002</v>
      </c>
      <c r="U4">
        <v>-21000</v>
      </c>
      <c r="V4">
        <f t="shared" si="0"/>
        <v>7.3343170761340185E-2</v>
      </c>
    </row>
    <row r="5" spans="1:22" ht="13.5" thickTop="1" x14ac:dyDescent="0.2">
      <c r="A5" s="75" t="s">
        <v>208</v>
      </c>
      <c r="B5" s="105"/>
      <c r="C5" s="72">
        <v>-9.5</v>
      </c>
      <c r="D5" s="29" t="s">
        <v>209</v>
      </c>
      <c r="U5">
        <v>-18000</v>
      </c>
      <c r="V5">
        <f t="shared" si="0"/>
        <v>5.4963811455216047E-2</v>
      </c>
    </row>
    <row r="6" spans="1:22" x14ac:dyDescent="0.2">
      <c r="A6" s="8" t="s">
        <v>3</v>
      </c>
      <c r="U6">
        <v>-15000</v>
      </c>
      <c r="V6">
        <f t="shared" si="0"/>
        <v>3.9058726149564474E-2</v>
      </c>
    </row>
    <row r="7" spans="1:22" x14ac:dyDescent="0.2">
      <c r="A7" t="s">
        <v>4</v>
      </c>
      <c r="C7">
        <f>+C4</f>
        <v>42959.512000000002</v>
      </c>
      <c r="U7">
        <v>-12000</v>
      </c>
      <c r="V7">
        <f t="shared" si="0"/>
        <v>2.5627914844385438E-2</v>
      </c>
    </row>
    <row r="8" spans="1:22" x14ac:dyDescent="0.2">
      <c r="A8" t="s">
        <v>5</v>
      </c>
      <c r="C8">
        <f>+D4</f>
        <v>0.79309220000000002</v>
      </c>
      <c r="U8">
        <v>-9000</v>
      </c>
      <c r="V8">
        <f t="shared" si="0"/>
        <v>1.4671377539678962E-2</v>
      </c>
    </row>
    <row r="9" spans="1:22" x14ac:dyDescent="0.2">
      <c r="A9" s="21" t="s">
        <v>125</v>
      </c>
      <c r="B9" s="106">
        <v>307</v>
      </c>
      <c r="C9" s="21" t="str">
        <f>"F"&amp;B9</f>
        <v>F307</v>
      </c>
      <c r="D9" s="21" t="str">
        <f>"G"&amp;B9</f>
        <v>G307</v>
      </c>
      <c r="U9">
        <v>-6000</v>
      </c>
      <c r="V9">
        <f t="shared" si="0"/>
        <v>6.1891142354450358E-3</v>
      </c>
    </row>
    <row r="10" spans="1:22" ht="13.5" thickBot="1" x14ac:dyDescent="0.25">
      <c r="C10" s="7" t="s">
        <v>21</v>
      </c>
      <c r="D10" s="7" t="s">
        <v>22</v>
      </c>
      <c r="U10">
        <v>-3000</v>
      </c>
      <c r="V10">
        <f t="shared" si="0"/>
        <v>1.8112493168365878E-4</v>
      </c>
    </row>
    <row r="11" spans="1:22" x14ac:dyDescent="0.2">
      <c r="A11" t="s">
        <v>17</v>
      </c>
      <c r="C11" s="27">
        <f ca="1">INTERCEPT(INDIRECT(D9):G994,INDIRECT(C9):$F994)</f>
        <v>2.6511315203100322E-4</v>
      </c>
      <c r="D11" s="6">
        <f>+E11*F11</f>
        <v>-3.3525903716051671E-3</v>
      </c>
      <c r="E11" s="12">
        <v>-335.2590371605167</v>
      </c>
      <c r="F11">
        <v>1.0000000000000001E-5</v>
      </c>
      <c r="U11">
        <v>0</v>
      </c>
      <c r="V11">
        <f t="shared" si="0"/>
        <v>-3.3525903716051671E-3</v>
      </c>
    </row>
    <row r="12" spans="1:22" x14ac:dyDescent="0.2">
      <c r="A12" t="s">
        <v>18</v>
      </c>
      <c r="C12" s="27">
        <f ca="1">SLOPE(INDIRECT(D9):G994,INDIRECT(C9):$F994)</f>
        <v>6.2559048786064593E-7</v>
      </c>
      <c r="D12" s="6">
        <f>+E12*F12</f>
        <v>-7.655261010175169E-7</v>
      </c>
      <c r="E12" s="13">
        <v>-7.6552610101751695</v>
      </c>
      <c r="F12">
        <v>9.9999999999999995E-8</v>
      </c>
      <c r="U12">
        <v>3000</v>
      </c>
      <c r="V12">
        <f t="shared" si="0"/>
        <v>-4.4120316744214426E-3</v>
      </c>
    </row>
    <row r="13" spans="1:22" ht="13.5" thickBot="1" x14ac:dyDescent="0.25">
      <c r="A13" t="s">
        <v>20</v>
      </c>
      <c r="C13" s="6" t="s">
        <v>15</v>
      </c>
      <c r="D13" s="6">
        <f>+E13*F13</f>
        <v>1.3745966669291949E-10</v>
      </c>
      <c r="E13" s="14">
        <v>1.3745966669291949</v>
      </c>
      <c r="F13">
        <v>1E-10</v>
      </c>
      <c r="U13">
        <v>6000</v>
      </c>
      <c r="V13">
        <f t="shared" si="0"/>
        <v>-2.9971989767651674E-3</v>
      </c>
    </row>
    <row r="14" spans="1:22" x14ac:dyDescent="0.2">
      <c r="A14" t="s">
        <v>25</v>
      </c>
      <c r="E14">
        <f>SUM(R21:R193)</f>
        <v>5.8871651964151658E-2</v>
      </c>
      <c r="F14" s="71"/>
      <c r="G14" s="72">
        <v>1</v>
      </c>
      <c r="U14">
        <v>9000</v>
      </c>
      <c r="V14">
        <f t="shared" si="0"/>
        <v>8.9190772136365885E-4</v>
      </c>
    </row>
    <row r="15" spans="1:22" x14ac:dyDescent="0.2">
      <c r="A15" s="5" t="s">
        <v>19</v>
      </c>
      <c r="C15" s="18">
        <f ca="1">(C7+C11)+(C8+C12)*INT(MAX(F21:F3470))</f>
        <v>59770.70088915473</v>
      </c>
      <c r="D15" s="20">
        <f>+C7+INT(MAX(F21:F1525))*C8+D11+D12*INT(MAX(F21:F3960))+D13*INT(MAX(F21:F3987)^2)</f>
        <v>59770.729546341834</v>
      </c>
      <c r="E15" s="71" t="s">
        <v>203</v>
      </c>
      <c r="F15" s="72">
        <v>1</v>
      </c>
      <c r="G15" s="73"/>
      <c r="U15">
        <v>12000</v>
      </c>
      <c r="V15">
        <f t="shared" si="0"/>
        <v>7.2552884199650353E-3</v>
      </c>
    </row>
    <row r="16" spans="1:22" x14ac:dyDescent="0.2">
      <c r="A16" s="8" t="s">
        <v>6</v>
      </c>
      <c r="C16" s="19">
        <f ca="1">+C8+C12</f>
        <v>0.79309282559048788</v>
      </c>
      <c r="D16" s="20">
        <f>+C8+D12+2*D13*F90</f>
        <v>0.79308968186314865</v>
      </c>
      <c r="E16" s="71" t="s">
        <v>204</v>
      </c>
      <c r="F16" s="73">
        <f ca="1">NOW()+15018.5+$C$5/24</f>
        <v>59957.821128587959</v>
      </c>
      <c r="G16" s="73"/>
      <c r="U16">
        <v>15000</v>
      </c>
      <c r="V16">
        <f t="shared" si="0"/>
        <v>1.6092943119038965E-2</v>
      </c>
    </row>
    <row r="17" spans="1:22" ht="13.5" thickBot="1" x14ac:dyDescent="0.25">
      <c r="A17" s="21" t="s">
        <v>123</v>
      </c>
      <c r="C17">
        <f>COUNT(C21:C4676)</f>
        <v>343</v>
      </c>
      <c r="E17" s="71" t="s">
        <v>205</v>
      </c>
      <c r="F17" s="73">
        <f ca="1">ROUND(2*(F16-$C$7)/$C$8,0)/2+F15</f>
        <v>21434</v>
      </c>
      <c r="G17" s="20"/>
      <c r="U17">
        <v>18000</v>
      </c>
      <c r="V17">
        <f t="shared" si="0"/>
        <v>2.7404871818585443E-2</v>
      </c>
    </row>
    <row r="18" spans="1:22" ht="14.25" thickTop="1" thickBot="1" x14ac:dyDescent="0.25">
      <c r="A18" s="8" t="s">
        <v>210</v>
      </c>
      <c r="C18" s="25">
        <f ca="1">+C15</f>
        <v>59770.70088915473</v>
      </c>
      <c r="D18" s="26">
        <f ca="1">C16</f>
        <v>0.79309282559048788</v>
      </c>
      <c r="E18" s="71" t="s">
        <v>206</v>
      </c>
      <c r="F18" s="20">
        <f ca="1">ROUND(2*(F16-$C$15)/$C$16,0)/2+F15</f>
        <v>237</v>
      </c>
      <c r="G18" s="74"/>
      <c r="U18">
        <v>21000</v>
      </c>
      <c r="V18">
        <f t="shared" si="0"/>
        <v>4.1191074518604473E-2</v>
      </c>
    </row>
    <row r="19" spans="1:22" ht="13.5" thickBot="1" x14ac:dyDescent="0.25">
      <c r="A19" s="8" t="s">
        <v>211</v>
      </c>
      <c r="C19" s="22">
        <f>+D15</f>
        <v>59770.729546341834</v>
      </c>
      <c r="D19" s="23">
        <f>+D16</f>
        <v>0.79308968186314865</v>
      </c>
      <c r="E19" s="71" t="s">
        <v>207</v>
      </c>
      <c r="F19" s="74">
        <f ca="1">+$C$15+$C$16*F18-15018.5-$C$5/24</f>
        <v>44940.559722153012</v>
      </c>
      <c r="U19">
        <v>24000</v>
      </c>
      <c r="V19">
        <f t="shared" si="0"/>
        <v>5.745155121909605E-2</v>
      </c>
    </row>
    <row r="20" spans="1:22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114</v>
      </c>
      <c r="I20" s="10" t="s">
        <v>226</v>
      </c>
      <c r="J20" s="10" t="s">
        <v>224</v>
      </c>
      <c r="K20" s="10" t="s">
        <v>223</v>
      </c>
      <c r="L20" s="10" t="s">
        <v>110</v>
      </c>
      <c r="M20" s="10" t="s">
        <v>111</v>
      </c>
      <c r="N20" s="10" t="s">
        <v>54</v>
      </c>
      <c r="O20" s="10" t="s">
        <v>24</v>
      </c>
      <c r="P20" s="9" t="s">
        <v>23</v>
      </c>
      <c r="Q20" s="7" t="s">
        <v>16</v>
      </c>
      <c r="R20" s="16"/>
      <c r="U20" s="107" t="s">
        <v>1082</v>
      </c>
    </row>
    <row r="21" spans="1:22" x14ac:dyDescent="0.2">
      <c r="A21" t="s">
        <v>35</v>
      </c>
      <c r="C21" s="24">
        <v>25795.488000000001</v>
      </c>
      <c r="D21" s="24"/>
      <c r="E21">
        <f>+(C21-C$7)/C$8</f>
        <v>-21641.902416894278</v>
      </c>
      <c r="F21">
        <f>ROUND(2*E21,0)/2</f>
        <v>-21642</v>
      </c>
      <c r="G21">
        <f>+C21-(C$7+F21*C$8)</f>
        <v>7.7392399998643668E-2</v>
      </c>
      <c r="I21">
        <f>+G21</f>
        <v>7.7392399998643668E-2</v>
      </c>
      <c r="P21">
        <f>+D$11+D$12*F21+D$13*F21^2</f>
        <v>7.7597756896964132E-2</v>
      </c>
      <c r="Q21" s="2">
        <f>+C21-15018.5</f>
        <v>10776.988000000001</v>
      </c>
      <c r="R21" s="15">
        <f>+(P21-G21)^2</f>
        <v>4.2171455687801159E-8</v>
      </c>
      <c r="S21" t="s">
        <v>36</v>
      </c>
    </row>
    <row r="22" spans="1:22" x14ac:dyDescent="0.2">
      <c r="A22" s="104" t="s">
        <v>236</v>
      </c>
      <c r="B22" s="62" t="s">
        <v>116</v>
      </c>
      <c r="C22" s="104">
        <v>25795.499</v>
      </c>
      <c r="D22" s="104" t="s">
        <v>226</v>
      </c>
      <c r="E22">
        <f>+(C22-C$7)/C$8</f>
        <v>-21641.888547132352</v>
      </c>
      <c r="F22">
        <f>ROUND(2*E22,0)/2</f>
        <v>-21642</v>
      </c>
      <c r="G22">
        <f>+C22-(C$7+F22*C$8)</f>
        <v>8.8392399997246685E-2</v>
      </c>
      <c r="I22">
        <f>+G22</f>
        <v>8.8392399997246685E-2</v>
      </c>
      <c r="P22">
        <f>+D$11+D$12*F22+D$13*F22^2</f>
        <v>7.7597756896964132E-2</v>
      </c>
      <c r="Q22" s="2">
        <f>+C22-15018.5</f>
        <v>10776.999</v>
      </c>
      <c r="R22" s="15">
        <f>+(P22-G22)^2</f>
        <v>1.1652431966247772E-4</v>
      </c>
    </row>
    <row r="23" spans="1:22" x14ac:dyDescent="0.2">
      <c r="A23" s="104" t="s">
        <v>236</v>
      </c>
      <c r="B23" s="62" t="s">
        <v>122</v>
      </c>
      <c r="C23" s="104">
        <v>25828.418000000001</v>
      </c>
      <c r="D23" s="104" t="s">
        <v>226</v>
      </c>
      <c r="E23">
        <f>+(C23-C$7)/C$8</f>
        <v>-21600.381393235239</v>
      </c>
      <c r="F23">
        <f>ROUND(2*E23,0)/2</f>
        <v>-21600.5</v>
      </c>
      <c r="G23">
        <f>+C23-(C$7+F23*C$8)</f>
        <v>9.4066099998599384E-2</v>
      </c>
      <c r="I23">
        <f>+G23</f>
        <v>9.4066099998599384E-2</v>
      </c>
      <c r="P23">
        <f>+D$11+D$12*F23+D$13*F23^2</f>
        <v>7.7319307428837705E-2</v>
      </c>
      <c r="Q23" s="2">
        <f>+C23-15018.5</f>
        <v>10809.918000000001</v>
      </c>
      <c r="R23" s="15">
        <f>+(P23-G23)^2</f>
        <v>2.8045506137462498E-4</v>
      </c>
    </row>
    <row r="24" spans="1:22" x14ac:dyDescent="0.2">
      <c r="A24" s="104" t="s">
        <v>236</v>
      </c>
      <c r="B24" s="62" t="s">
        <v>116</v>
      </c>
      <c r="C24" s="104">
        <v>25853.373</v>
      </c>
      <c r="D24" s="104" t="s">
        <v>226</v>
      </c>
      <c r="E24">
        <f>+(C24-C$7)/C$8</f>
        <v>-21568.915946973128</v>
      </c>
      <c r="F24">
        <f>ROUND(2*E24,0)/2</f>
        <v>-21569</v>
      </c>
      <c r="G24">
        <f>+C24-(C$7+F24*C$8)</f>
        <v>6.666179999592714E-2</v>
      </c>
      <c r="I24">
        <f>+G24</f>
        <v>6.666179999592714E-2</v>
      </c>
      <c r="P24">
        <f>+D$11+D$12*F24+D$13*F24^2</f>
        <v>7.7108270306594701E-2</v>
      </c>
      <c r="Q24" s="2">
        <f>+C24-15018.5</f>
        <v>10834.873</v>
      </c>
      <c r="R24" s="15">
        <f>+(P24-G24)^2</f>
        <v>1.0912874195165879E-4</v>
      </c>
    </row>
    <row r="25" spans="1:22" x14ac:dyDescent="0.2">
      <c r="A25" s="104" t="s">
        <v>247</v>
      </c>
      <c r="B25" s="62" t="s">
        <v>116</v>
      </c>
      <c r="C25" s="104">
        <v>26159.471000000001</v>
      </c>
      <c r="D25" s="104" t="s">
        <v>226</v>
      </c>
      <c r="E25">
        <f>+(C25-C$7)/C$8</f>
        <v>-21182.960820948687</v>
      </c>
      <c r="F25">
        <f>ROUND(2*E25,0)/2</f>
        <v>-21183</v>
      </c>
      <c r="G25">
        <f>+C25-(C$7+F25*C$8)</f>
        <v>3.1072599998879014E-2</v>
      </c>
      <c r="I25">
        <f>+G25</f>
        <v>3.1072599998879014E-2</v>
      </c>
      <c r="P25">
        <f>+D$11+D$12*F25+D$13*F25^2</f>
        <v>7.4544380422806047E-2</v>
      </c>
      <c r="Q25" s="2">
        <f>+C25-15018.5</f>
        <v>11140.971000000001</v>
      </c>
      <c r="R25" s="15">
        <f>+(P25-G25)^2</f>
        <v>1.8897956932261257E-3</v>
      </c>
    </row>
    <row r="26" spans="1:22" x14ac:dyDescent="0.2">
      <c r="A26" s="104" t="s">
        <v>236</v>
      </c>
      <c r="B26" s="62" t="s">
        <v>116</v>
      </c>
      <c r="C26" s="104">
        <v>26159.474999999999</v>
      </c>
      <c r="D26" s="104" t="s">
        <v>226</v>
      </c>
      <c r="E26">
        <f>+(C26-C$7)/C$8</f>
        <v>-21182.9557773989</v>
      </c>
      <c r="F26">
        <f>ROUND(2*E26,0)/2</f>
        <v>-21183</v>
      </c>
      <c r="G26">
        <f>+C26-(C$7+F26*C$8)</f>
        <v>3.5072599996055942E-2</v>
      </c>
      <c r="I26">
        <f>+G26</f>
        <v>3.5072599996055942E-2</v>
      </c>
      <c r="P26">
        <f>+D$11+D$12*F26+D$13*F26^2</f>
        <v>7.4544380422806047E-2</v>
      </c>
      <c r="Q26" s="2">
        <f>+C26-15018.5</f>
        <v>11140.974999999999</v>
      </c>
      <c r="R26" s="15">
        <f>+(P26-G26)^2</f>
        <v>1.5580214500575727E-3</v>
      </c>
    </row>
    <row r="27" spans="1:22" x14ac:dyDescent="0.2">
      <c r="A27" s="104" t="s">
        <v>236</v>
      </c>
      <c r="B27" s="62" t="s">
        <v>116</v>
      </c>
      <c r="C27" s="104">
        <v>26190.435000000001</v>
      </c>
      <c r="D27" s="104" t="s">
        <v>226</v>
      </c>
      <c r="E27">
        <f>+(C27-C$7)/C$8</f>
        <v>-21143.918702012201</v>
      </c>
      <c r="F27">
        <f>ROUND(2*E27,0)/2</f>
        <v>-21144</v>
      </c>
      <c r="G27">
        <f>+C27-(C$7+F27*C$8)</f>
        <v>6.447679999837419E-2</v>
      </c>
      <c r="I27">
        <f>+G27</f>
        <v>6.447679999837419E-2</v>
      </c>
      <c r="P27">
        <f>+D$11+D$12*F27+D$13*F27^2</f>
        <v>7.4287612947694023E-2</v>
      </c>
      <c r="Q27" s="2">
        <f>+C27-15018.5</f>
        <v>11171.935000000001</v>
      </c>
      <c r="R27" s="15">
        <f>+(P27-G27)^2</f>
        <v>9.6252050726541727E-5</v>
      </c>
    </row>
    <row r="28" spans="1:22" x14ac:dyDescent="0.2">
      <c r="A28" s="104" t="s">
        <v>247</v>
      </c>
      <c r="B28" s="62" t="s">
        <v>116</v>
      </c>
      <c r="C28" s="104">
        <v>26244.335999999999</v>
      </c>
      <c r="D28" s="104" t="s">
        <v>226</v>
      </c>
      <c r="E28">
        <f>+(C28-C$7)/C$8</f>
        <v>-21075.955607683449</v>
      </c>
      <c r="F28">
        <f>ROUND(2*E28,0)/2</f>
        <v>-21076</v>
      </c>
      <c r="G28">
        <f>+C28-(C$7+F28*C$8)</f>
        <v>3.5207199998694705E-2</v>
      </c>
      <c r="I28">
        <f>+G28</f>
        <v>3.5207199998694705E-2</v>
      </c>
      <c r="P28">
        <f>+D$11+D$12*F28+D$13*F28^2</f>
        <v>7.3840915968136134E-2</v>
      </c>
      <c r="Q28" s="2">
        <f>+C28-15018.5</f>
        <v>11225.835999999999</v>
      </c>
      <c r="R28" s="15">
        <f>+(P28-G28)^2</f>
        <v>1.4925640096074737E-3</v>
      </c>
    </row>
    <row r="29" spans="1:22" x14ac:dyDescent="0.2">
      <c r="A29" s="104" t="s">
        <v>247</v>
      </c>
      <c r="B29" s="62" t="s">
        <v>116</v>
      </c>
      <c r="C29" s="104">
        <v>26980.343000000001</v>
      </c>
      <c r="D29" s="104" t="s">
        <v>226</v>
      </c>
      <c r="E29">
        <f>+(C29-C$7)/C$8</f>
        <v>-20147.933619823776</v>
      </c>
      <c r="F29">
        <f>ROUND(2*E29,0)/2</f>
        <v>-20148</v>
      </c>
      <c r="G29">
        <f>+C29-(C$7+F29*C$8)</f>
        <v>5.2645600000687409E-2</v>
      </c>
      <c r="I29">
        <f>+G29</f>
        <v>5.2645600000687409E-2</v>
      </c>
      <c r="P29">
        <f>+D$11+D$12*F29+D$13*F29^2</f>
        <v>6.7871868332224888E-2</v>
      </c>
      <c r="Q29" s="2">
        <f>+C29-15018.5</f>
        <v>11961.843000000001</v>
      </c>
      <c r="R29" s="15">
        <f>+(P29-G29)^2</f>
        <v>2.3183924730398113E-4</v>
      </c>
    </row>
    <row r="30" spans="1:22" x14ac:dyDescent="0.2">
      <c r="A30" s="104" t="s">
        <v>236</v>
      </c>
      <c r="B30" s="62" t="s">
        <v>116</v>
      </c>
      <c r="C30" s="104">
        <v>27394.287</v>
      </c>
      <c r="D30" s="104" t="s">
        <v>226</v>
      </c>
      <c r="E30">
        <f>+(C30-C$7)/C$8</f>
        <v>-19625.996826094117</v>
      </c>
      <c r="F30">
        <f>ROUND(2*E30,0)/2</f>
        <v>-19626</v>
      </c>
      <c r="G30">
        <f>+C30-(C$7+F30*C$8)</f>
        <v>2.5171999986923765E-3</v>
      </c>
      <c r="I30">
        <f>+G30</f>
        <v>2.5171999986923765E-3</v>
      </c>
      <c r="P30">
        <f>+D$11+D$12*F30+D$13*F30^2</f>
        <v>6.461832225874467E-2</v>
      </c>
      <c r="Q30" s="2">
        <f>+C30-15018.5</f>
        <v>12375.787</v>
      </c>
      <c r="R30" s="15">
        <f>+(P30-G30)^2</f>
        <v>3.8565493859579626E-3</v>
      </c>
    </row>
    <row r="31" spans="1:22" x14ac:dyDescent="0.2">
      <c r="A31" s="104" t="s">
        <v>247</v>
      </c>
      <c r="B31" s="62" t="s">
        <v>116</v>
      </c>
      <c r="C31" s="104">
        <v>27573.543000000001</v>
      </c>
      <c r="D31" s="104" t="s">
        <v>226</v>
      </c>
      <c r="E31">
        <f>+(C31-C$7)/C$8</f>
        <v>-19399.975185735027</v>
      </c>
      <c r="F31">
        <f>ROUND(2*E31,0)/2</f>
        <v>-19400</v>
      </c>
      <c r="G31">
        <f>+C31-(C$7+F31*C$8)</f>
        <v>1.968000000124448E-2</v>
      </c>
      <c r="I31">
        <f>+G31</f>
        <v>1.968000000124448E-2</v>
      </c>
      <c r="P31">
        <f>+D$11+D$12*F31+D$13*F31^2</f>
        <v>6.3232936144681839E-2</v>
      </c>
      <c r="Q31" s="2">
        <f>+C31-15018.5</f>
        <v>12555.043000000001</v>
      </c>
      <c r="R31" s="15">
        <f>+(P31-G31)^2</f>
        <v>1.8968582467143323E-3</v>
      </c>
    </row>
    <row r="32" spans="1:22" x14ac:dyDescent="0.2">
      <c r="A32" s="104" t="s">
        <v>247</v>
      </c>
      <c r="B32" s="62" t="s">
        <v>116</v>
      </c>
      <c r="C32" s="104">
        <v>27658.454000000002</v>
      </c>
      <c r="D32" s="104" t="s">
        <v>226</v>
      </c>
      <c r="E32">
        <f>+(C32-C$7)/C$8</f>
        <v>-19292.91197164718</v>
      </c>
      <c r="F32">
        <f>ROUND(2*E32,0)/2</f>
        <v>-19293</v>
      </c>
      <c r="G32">
        <f>+C32-(C$7+F32*C$8)</f>
        <v>6.9814599999517668E-2</v>
      </c>
      <c r="I32">
        <f>+G32</f>
        <v>6.9814599999517668E-2</v>
      </c>
      <c r="P32">
        <f>+D$11+D$12*F32+D$13*F32^2</f>
        <v>6.258192107535461E-2</v>
      </c>
      <c r="Q32" s="2">
        <f>+C32-15018.5</f>
        <v>12639.954000000002</v>
      </c>
      <c r="R32" s="15">
        <f>+(P32-G32)^2</f>
        <v>5.2311644420032488E-5</v>
      </c>
    </row>
    <row r="33" spans="1:18" x14ac:dyDescent="0.2">
      <c r="A33" s="104" t="s">
        <v>247</v>
      </c>
      <c r="B33" s="62" t="s">
        <v>116</v>
      </c>
      <c r="C33" s="104">
        <v>27685.391</v>
      </c>
      <c r="D33" s="104" t="s">
        <v>226</v>
      </c>
      <c r="E33">
        <f>+(C33-C$7)/C$8</f>
        <v>-19258.947446463353</v>
      </c>
      <c r="F33">
        <f>ROUND(2*E33,0)/2</f>
        <v>-19259</v>
      </c>
      <c r="G33">
        <f>+C33-(C$7+F33*C$8)</f>
        <v>4.1679799996927613E-2</v>
      </c>
      <c r="I33">
        <f>+G33</f>
        <v>4.1679799996927613E-2</v>
      </c>
      <c r="P33">
        <f>+D$11+D$12*F33+D$13*F33^2</f>
        <v>6.2375715455528266E-2</v>
      </c>
      <c r="Q33" s="2">
        <f>+C33-15018.5</f>
        <v>12666.891</v>
      </c>
      <c r="R33" s="15">
        <f>+(P33-G33)^2</f>
        <v>4.2832091666954549E-4</v>
      </c>
    </row>
    <row r="34" spans="1:18" x14ac:dyDescent="0.2">
      <c r="A34" s="104" t="s">
        <v>247</v>
      </c>
      <c r="B34" s="62" t="s">
        <v>116</v>
      </c>
      <c r="C34" s="104">
        <v>27689.378000000001</v>
      </c>
      <c r="D34" s="104" t="s">
        <v>226</v>
      </c>
      <c r="E34">
        <f>+(C34-C$7)/C$8</f>
        <v>-19253.92028820861</v>
      </c>
      <c r="F34">
        <f>ROUND(2*E34,0)/2</f>
        <v>-19254</v>
      </c>
      <c r="G34">
        <f>+C34-(C$7+F34*C$8)</f>
        <v>6.321879999813973E-2</v>
      </c>
      <c r="I34">
        <f>+G34</f>
        <v>6.321879999813973E-2</v>
      </c>
      <c r="P34">
        <f>+D$11+D$12*F34+D$13*F34^2</f>
        <v>6.2345417904306456E-2</v>
      </c>
      <c r="Q34" s="2">
        <f>+C34-15018.5</f>
        <v>12670.878000000001</v>
      </c>
      <c r="R34" s="15">
        <f>+(P34-G34)^2</f>
        <v>7.6279628182859281E-7</v>
      </c>
    </row>
    <row r="35" spans="1:18" x14ac:dyDescent="0.2">
      <c r="A35" s="104" t="s">
        <v>247</v>
      </c>
      <c r="B35" s="62" t="s">
        <v>116</v>
      </c>
      <c r="C35" s="104">
        <v>27991.514999999999</v>
      </c>
      <c r="D35" s="104" t="s">
        <v>226</v>
      </c>
      <c r="E35">
        <f>+(C35-C$7)/C$8</f>
        <v>-18872.959537365266</v>
      </c>
      <c r="F35">
        <f>ROUND(2*E35,0)/2</f>
        <v>-18873</v>
      </c>
      <c r="G35">
        <f>+C35-(C$7+F35*C$8)</f>
        <v>3.2090599997900426E-2</v>
      </c>
      <c r="I35">
        <f>+G35</f>
        <v>3.2090599997900426E-2</v>
      </c>
      <c r="P35">
        <f>+D$11+D$12*F35+D$13*F35^2</f>
        <v>6.005696014454643E-2</v>
      </c>
      <c r="Q35" s="2">
        <f>+C35-15018.5</f>
        <v>12973.014999999999</v>
      </c>
      <c r="R35" s="15">
        <f>+(P35-G35)^2</f>
        <v>7.8211729985190983E-4</v>
      </c>
    </row>
    <row r="36" spans="1:18" x14ac:dyDescent="0.2">
      <c r="A36" s="104" t="s">
        <v>247</v>
      </c>
      <c r="B36" s="62" t="s">
        <v>116</v>
      </c>
      <c r="C36" s="104">
        <v>27995.477999999999</v>
      </c>
      <c r="D36" s="104" t="s">
        <v>226</v>
      </c>
      <c r="E36">
        <f>+(C36-C$7)/C$8</f>
        <v>-18867.962640409278</v>
      </c>
      <c r="F36">
        <f>ROUND(2*E36,0)/2</f>
        <v>-18868</v>
      </c>
      <c r="G36">
        <f>+C36-(C$7+F36*C$8)</f>
        <v>2.9629599997861078E-2</v>
      </c>
      <c r="I36">
        <f>+G36</f>
        <v>2.9629599997861078E-2</v>
      </c>
      <c r="P36">
        <f>+D$11+D$12*F36+D$13*F36^2</f>
        <v>6.002719318763805E-2</v>
      </c>
      <c r="Q36" s="2">
        <f>+C36-15018.5</f>
        <v>12976.977999999999</v>
      </c>
      <c r="R36" s="15">
        <f>+(P36-G36)^2</f>
        <v>9.2401367173117535E-4</v>
      </c>
    </row>
    <row r="37" spans="1:18" x14ac:dyDescent="0.2">
      <c r="A37" s="104" t="s">
        <v>236</v>
      </c>
      <c r="B37" s="62" t="s">
        <v>116</v>
      </c>
      <c r="C37" s="104">
        <v>27995.486000000001</v>
      </c>
      <c r="D37" s="104" t="s">
        <v>226</v>
      </c>
      <c r="E37">
        <f>+(C37-C$7)/C$8</f>
        <v>-18867.952553309693</v>
      </c>
      <c r="F37">
        <f>ROUND(2*E37,0)/2</f>
        <v>-18868</v>
      </c>
      <c r="G37">
        <f>+C37-(C$7+F37*C$8)</f>
        <v>3.7629599999490893E-2</v>
      </c>
      <c r="I37">
        <f>+G37</f>
        <v>3.7629599999490893E-2</v>
      </c>
      <c r="P37">
        <f>+D$11+D$12*F37+D$13*F37^2</f>
        <v>6.002719318763805E-2</v>
      </c>
      <c r="Q37" s="2">
        <f>+C37-15018.5</f>
        <v>12976.986000000001</v>
      </c>
      <c r="R37" s="15">
        <f>+(P37-G37)^2</f>
        <v>5.0165218062173599E-4</v>
      </c>
    </row>
    <row r="38" spans="1:18" x14ac:dyDescent="0.2">
      <c r="A38" s="104" t="s">
        <v>236</v>
      </c>
      <c r="B38" s="62" t="s">
        <v>116</v>
      </c>
      <c r="C38" s="104">
        <v>28018.485000000001</v>
      </c>
      <c r="D38" s="104" t="s">
        <v>226</v>
      </c>
      <c r="E38">
        <f>+(C38-C$7)/C$8</f>
        <v>-18838.953402895655</v>
      </c>
      <c r="F38">
        <f>ROUND(2*E38,0)/2</f>
        <v>-18839</v>
      </c>
      <c r="G38">
        <f>+C38-(C$7+F38*C$8)</f>
        <v>3.6955799998395378E-2</v>
      </c>
      <c r="I38">
        <f>+G38</f>
        <v>3.6955799998395378E-2</v>
      </c>
      <c r="P38">
        <f>+D$11+D$12*F38+D$13*F38^2</f>
        <v>5.9854680372800839E-2</v>
      </c>
      <c r="Q38" s="2">
        <f>+C38-15018.5</f>
        <v>12999.985000000001</v>
      </c>
      <c r="R38" s="15">
        <f>+(P38-G38)^2</f>
        <v>5.2435872240133162E-4</v>
      </c>
    </row>
    <row r="39" spans="1:18" x14ac:dyDescent="0.2">
      <c r="A39" s="104" t="s">
        <v>236</v>
      </c>
      <c r="B39" s="62" t="s">
        <v>116</v>
      </c>
      <c r="C39" s="104">
        <v>28022.446</v>
      </c>
      <c r="D39" s="104" t="s">
        <v>226</v>
      </c>
      <c r="E39">
        <f>+(C39-C$7)/C$8</f>
        <v>-18833.959027714562</v>
      </c>
      <c r="F39">
        <f>ROUND(2*E39,0)/2</f>
        <v>-18834</v>
      </c>
      <c r="G39">
        <f>+C39-(C$7+F39*C$8)</f>
        <v>3.2494799997948576E-2</v>
      </c>
      <c r="I39">
        <f>+G39</f>
        <v>3.2494799997948576E-2</v>
      </c>
      <c r="P39">
        <f>+D$11+D$12*F39+D$13*F39^2</f>
        <v>5.9824960152179134E-2</v>
      </c>
      <c r="Q39" s="2">
        <f>+C39-15018.5</f>
        <v>13003.946</v>
      </c>
      <c r="R39" s="15">
        <f>+(P39-G39)^2</f>
        <v>7.4693765405589173E-4</v>
      </c>
    </row>
    <row r="40" spans="1:18" x14ac:dyDescent="0.2">
      <c r="A40" s="104" t="s">
        <v>247</v>
      </c>
      <c r="B40" s="62" t="s">
        <v>116</v>
      </c>
      <c r="C40" s="104">
        <v>28022.464</v>
      </c>
      <c r="D40" s="104" t="s">
        <v>226</v>
      </c>
      <c r="E40">
        <f>+(C40-C$7)/C$8</f>
        <v>-18833.9363317405</v>
      </c>
      <c r="F40">
        <f>ROUND(2*E40,0)/2</f>
        <v>-18834</v>
      </c>
      <c r="G40">
        <f>+C40-(C$7+F40*C$8)</f>
        <v>5.049479999797768E-2</v>
      </c>
      <c r="I40">
        <f>+G40</f>
        <v>5.049479999797768E-2</v>
      </c>
      <c r="P40">
        <f>+D$11+D$12*F40+D$13*F40^2</f>
        <v>5.9824960152179134E-2</v>
      </c>
      <c r="Q40" s="2">
        <f>+C40-15018.5</f>
        <v>13003.964</v>
      </c>
      <c r="R40" s="15">
        <f>+(P40-G40)^2</f>
        <v>8.705188850304851E-5</v>
      </c>
    </row>
    <row r="41" spans="1:18" x14ac:dyDescent="0.2">
      <c r="A41" s="104" t="s">
        <v>247</v>
      </c>
      <c r="B41" s="62" t="s">
        <v>116</v>
      </c>
      <c r="C41" s="104">
        <v>28045.437000000002</v>
      </c>
      <c r="D41" s="104" t="s">
        <v>226</v>
      </c>
      <c r="E41">
        <f>+(C41-C$7)/C$8</f>
        <v>-18804.969964400105</v>
      </c>
      <c r="F41">
        <f>ROUND(2*E41,0)/2</f>
        <v>-18805</v>
      </c>
      <c r="G41">
        <f>+C41-(C$7+F41*C$8)</f>
        <v>2.3820999998861225E-2</v>
      </c>
      <c r="I41">
        <f>+G41</f>
        <v>2.3820999998861225E-2</v>
      </c>
      <c r="P41">
        <f>+D$11+D$12*F41+D$13*F41^2</f>
        <v>5.9652718407804638E-2</v>
      </c>
      <c r="Q41" s="2">
        <f>+C41-15018.5</f>
        <v>13026.937000000002</v>
      </c>
      <c r="R41" s="15">
        <f>+(P41-G41)^2</f>
        <v>1.2839120441378142E-3</v>
      </c>
    </row>
    <row r="42" spans="1:18" x14ac:dyDescent="0.2">
      <c r="A42" s="104" t="s">
        <v>299</v>
      </c>
      <c r="B42" s="62" t="s">
        <v>116</v>
      </c>
      <c r="C42" s="104">
        <v>29130.381000000001</v>
      </c>
      <c r="D42" s="104" t="s">
        <v>226</v>
      </c>
      <c r="E42">
        <f>+(C42-C$7)/C$8</f>
        <v>-17436.977693135806</v>
      </c>
      <c r="F42">
        <f>ROUND(2*E42,0)/2</f>
        <v>-17437</v>
      </c>
      <c r="G42">
        <f>+C42-(C$7+F42*C$8)</f>
        <v>1.769139999669278E-2</v>
      </c>
      <c r="I42">
        <f>+G42</f>
        <v>1.769139999669278E-2</v>
      </c>
      <c r="P42">
        <f>+D$11+D$12*F42+D$13*F42^2</f>
        <v>5.1790358188903082E-2</v>
      </c>
      <c r="Q42" s="2">
        <f>+C42-15018.5</f>
        <v>14111.881000000001</v>
      </c>
      <c r="R42" s="15">
        <f>+(P42-G42)^2</f>
        <v>1.162738949794106E-3</v>
      </c>
    </row>
    <row r="43" spans="1:18" x14ac:dyDescent="0.2">
      <c r="A43" s="104" t="s">
        <v>247</v>
      </c>
      <c r="B43" s="62" t="s">
        <v>116</v>
      </c>
      <c r="C43" s="104">
        <v>30145.514999999999</v>
      </c>
      <c r="D43" s="104" t="s">
        <v>226</v>
      </c>
      <c r="E43">
        <f>+(C43-C$7)/C$8</f>
        <v>-16157.007974608756</v>
      </c>
      <c r="F43">
        <f>ROUND(2*E43,0)/2</f>
        <v>-16157</v>
      </c>
      <c r="G43">
        <f>+C43-(C$7+F43*C$8)</f>
        <v>-6.3246000026992988E-3</v>
      </c>
      <c r="I43">
        <f>+G43</f>
        <v>-6.3246000026992988E-3</v>
      </c>
      <c r="P43">
        <f>+D$11+D$12*F43+D$13*F43^2</f>
        <v>4.4899675124711783E-2</v>
      </c>
      <c r="Q43" s="2">
        <f>+C43-15018.5</f>
        <v>15127.014999999999</v>
      </c>
      <c r="R43" s="15">
        <f>+(P43-G43)^2</f>
        <v>2.6239263623287056E-3</v>
      </c>
    </row>
    <row r="44" spans="1:18" x14ac:dyDescent="0.2">
      <c r="A44" s="104" t="s">
        <v>247</v>
      </c>
      <c r="B44" s="62" t="s">
        <v>116</v>
      </c>
      <c r="C44" s="104">
        <v>30149.518</v>
      </c>
      <c r="D44" s="104" t="s">
        <v>226</v>
      </c>
      <c r="E44">
        <f>+(C44-C$7)/C$8</f>
        <v>-16151.960642154849</v>
      </c>
      <c r="F44">
        <f>ROUND(2*E44,0)/2</f>
        <v>-16152</v>
      </c>
      <c r="G44">
        <f>+C44-(C$7+F44*C$8)</f>
        <v>3.1214399998134468E-2</v>
      </c>
      <c r="I44">
        <f>+G44</f>
        <v>3.1214399998134468E-2</v>
      </c>
      <c r="P44">
        <f>+D$11+D$12*F44+D$13*F44^2</f>
        <v>4.4873641572350791E-2</v>
      </c>
      <c r="Q44" s="2">
        <f>+C44-15018.5</f>
        <v>15131.018</v>
      </c>
      <c r="R44" s="15">
        <f>+(P44-G44)^2</f>
        <v>1.865748803827996E-4</v>
      </c>
    </row>
    <row r="45" spans="1:18" x14ac:dyDescent="0.2">
      <c r="A45" s="104" t="s">
        <v>299</v>
      </c>
      <c r="B45" s="62" t="s">
        <v>116</v>
      </c>
      <c r="C45" s="104">
        <v>31648.452000000001</v>
      </c>
      <c r="D45" s="104" t="s">
        <v>226</v>
      </c>
      <c r="E45">
        <f>+(C45-C$7)/C$8</f>
        <v>-14261.973576338289</v>
      </c>
      <c r="F45">
        <f>ROUND(2*E45,0)/2</f>
        <v>-14262</v>
      </c>
      <c r="G45">
        <f>+C45-(C$7+F45*C$8)</f>
        <v>2.0956399999704445E-2</v>
      </c>
      <c r="I45">
        <f>+G45</f>
        <v>2.0956399999704445E-2</v>
      </c>
      <c r="P45">
        <f>+D$11+D$12*F45+D$13*F45^2</f>
        <v>3.5525277449138609E-2</v>
      </c>
      <c r="Q45" s="2">
        <f>+C45-15018.5</f>
        <v>16629.952000000001</v>
      </c>
      <c r="R45" s="15">
        <f>+(P45-G45)^2</f>
        <v>2.1225219013663133E-4</v>
      </c>
    </row>
    <row r="46" spans="1:18" x14ac:dyDescent="0.2">
      <c r="A46" s="104" t="s">
        <v>299</v>
      </c>
      <c r="B46" s="62" t="s">
        <v>116</v>
      </c>
      <c r="C46" s="104">
        <v>31652.407999999999</v>
      </c>
      <c r="D46" s="104" t="s">
        <v>226</v>
      </c>
      <c r="E46">
        <f>+(C46-C$7)/C$8</f>
        <v>-14256.985505594435</v>
      </c>
      <c r="F46">
        <f>ROUND(2*E46,0)/2</f>
        <v>-14257</v>
      </c>
      <c r="G46">
        <f>+C46-(C$7+F46*C$8)</f>
        <v>1.1495399998239009E-2</v>
      </c>
      <c r="I46">
        <f>+G46</f>
        <v>1.1495399998239009E-2</v>
      </c>
      <c r="P46">
        <f>+D$11+D$12*F46+D$13*F46^2</f>
        <v>3.5501848757461436E-2</v>
      </c>
      <c r="Q46" s="2">
        <f>+C46-15018.5</f>
        <v>16633.907999999999</v>
      </c>
      <c r="R46" s="15">
        <f>+(P46-G46)^2</f>
        <v>5.7630958202917204E-4</v>
      </c>
    </row>
    <row r="47" spans="1:18" x14ac:dyDescent="0.2">
      <c r="A47" s="104" t="s">
        <v>299</v>
      </c>
      <c r="B47" s="62" t="s">
        <v>116</v>
      </c>
      <c r="C47" s="104">
        <v>31656.371999999999</v>
      </c>
      <c r="D47" s="104" t="s">
        <v>226</v>
      </c>
      <c r="E47">
        <f>+(C47-C$7)/C$8</f>
        <v>-14251.987347750995</v>
      </c>
      <c r="F47">
        <f>ROUND(2*E47,0)/2</f>
        <v>-14252</v>
      </c>
      <c r="G47">
        <f>+C47-(C$7+F47*C$8)</f>
        <v>1.0034399998403387E-2</v>
      </c>
      <c r="I47">
        <f>+G47</f>
        <v>1.0034399998403387E-2</v>
      </c>
      <c r="P47">
        <f>+D$11+D$12*F47+D$13*F47^2</f>
        <v>3.5478426938767613E-2</v>
      </c>
      <c r="Q47" s="2">
        <f>+C47-15018.5</f>
        <v>16637.871999999999</v>
      </c>
      <c r="R47" s="15">
        <f>+(P47-G47)^2</f>
        <v>6.4739850694198046E-4</v>
      </c>
    </row>
    <row r="48" spans="1:18" x14ac:dyDescent="0.2">
      <c r="A48" s="104" t="s">
        <v>317</v>
      </c>
      <c r="B48" s="62" t="s">
        <v>116</v>
      </c>
      <c r="C48" s="104">
        <v>31666.702000000001</v>
      </c>
      <c r="D48" s="104" t="s">
        <v>226</v>
      </c>
      <c r="E48">
        <f>+(C48-C$7)/C$8</f>
        <v>-14238.962380414283</v>
      </c>
      <c r="F48">
        <f>ROUND(2*E48,0)/2</f>
        <v>-14239</v>
      </c>
      <c r="G48">
        <f>+C48-(C$7+F48*C$8)</f>
        <v>2.9835799996362766E-2</v>
      </c>
      <c r="I48">
        <f>+G48</f>
        <v>2.9835799996362766E-2</v>
      </c>
      <c r="P48">
        <f>+D$11+D$12*F48+D$13*F48^2</f>
        <v>3.5417562375725659E-2</v>
      </c>
      <c r="Q48" s="2">
        <f>+C48-15018.5</f>
        <v>16648.202000000001</v>
      </c>
      <c r="R48" s="15">
        <f>+(P48-G48)^2</f>
        <v>3.1156071259670898E-5</v>
      </c>
    </row>
    <row r="49" spans="1:19" x14ac:dyDescent="0.2">
      <c r="A49" s="104" t="s">
        <v>317</v>
      </c>
      <c r="B49" s="62" t="s">
        <v>116</v>
      </c>
      <c r="C49" s="104">
        <v>31739.662</v>
      </c>
      <c r="D49" s="104" t="s">
        <v>226</v>
      </c>
      <c r="E49">
        <f>+(C49-C$7)/C$8</f>
        <v>-14146.96803221618</v>
      </c>
      <c r="F49">
        <f>ROUND(2*E49,0)/2</f>
        <v>-14147</v>
      </c>
      <c r="G49">
        <f>+C49-(C$7+F49*C$8)</f>
        <v>2.5353399996674852E-2</v>
      </c>
      <c r="I49">
        <f>+G49</f>
        <v>2.5353399996674852E-2</v>
      </c>
      <c r="P49">
        <f>+D$11+D$12*F49+D$13*F49^2</f>
        <v>3.4988156405347484E-2</v>
      </c>
      <c r="Q49" s="2">
        <f>+C49-15018.5</f>
        <v>16721.162</v>
      </c>
      <c r="R49" s="15">
        <f>+(P49-G49)^2</f>
        <v>9.2828531054458342E-5</v>
      </c>
    </row>
    <row r="50" spans="1:19" x14ac:dyDescent="0.2">
      <c r="A50" s="104" t="s">
        <v>317</v>
      </c>
      <c r="B50" s="62" t="s">
        <v>116</v>
      </c>
      <c r="C50" s="104">
        <v>32019.625</v>
      </c>
      <c r="D50" s="104" t="s">
        <v>226</v>
      </c>
      <c r="E50">
        <f>+(C50-C$7)/C$8</f>
        <v>-13793.966199642364</v>
      </c>
      <c r="F50">
        <f>ROUND(2*E50,0)/2</f>
        <v>-13794</v>
      </c>
      <c r="G50">
        <f>+C50-(C$7+F50*C$8)</f>
        <v>2.6806800000485964E-2</v>
      </c>
      <c r="I50">
        <f>+G50</f>
        <v>2.6806800000485964E-2</v>
      </c>
      <c r="P50">
        <f>+D$11+D$12*F50+D$13*F50^2</f>
        <v>3.3362137218573701E-2</v>
      </c>
      <c r="Q50" s="2">
        <f>+C50-15018.5</f>
        <v>17001.125</v>
      </c>
      <c r="R50" s="15">
        <f>+(P50-G50)^2</f>
        <v>4.2972446042846268E-5</v>
      </c>
    </row>
    <row r="51" spans="1:19" x14ac:dyDescent="0.2">
      <c r="A51" s="104" t="s">
        <v>317</v>
      </c>
      <c r="B51" s="62" t="s">
        <v>116</v>
      </c>
      <c r="C51" s="104">
        <v>32096.55</v>
      </c>
      <c r="D51" s="104" t="s">
        <v>226</v>
      </c>
      <c r="E51">
        <f>+(C51-C$7)/C$8</f>
        <v>-13696.972432713375</v>
      </c>
      <c r="F51">
        <f>ROUND(2*E51,0)/2</f>
        <v>-13697</v>
      </c>
      <c r="G51">
        <f>+C51-(C$7+F51*C$8)</f>
        <v>2.1863399997528177E-2</v>
      </c>
      <c r="I51">
        <f>+G51</f>
        <v>2.1863399997528177E-2</v>
      </c>
      <c r="P51">
        <f>+D$11+D$12*F51+D$13*F51^2</f>
        <v>3.2921327528160661E-2</v>
      </c>
      <c r="Q51" s="2">
        <f>+C51-15018.5</f>
        <v>17078.05</v>
      </c>
      <c r="R51" s="15">
        <f>+(P51-G51)^2</f>
        <v>1.2227776127271984E-4</v>
      </c>
    </row>
    <row r="52" spans="1:19" x14ac:dyDescent="0.2">
      <c r="A52" s="104" t="s">
        <v>317</v>
      </c>
      <c r="B52" s="62" t="s">
        <v>116</v>
      </c>
      <c r="C52" s="104">
        <v>32115.571</v>
      </c>
      <c r="D52" s="104" t="s">
        <v>226</v>
      </c>
      <c r="E52">
        <f>+(C52-C$7)/C$8</f>
        <v>-13672.989092567046</v>
      </c>
      <c r="F52">
        <f>ROUND(2*E52,0)/2</f>
        <v>-13673</v>
      </c>
      <c r="G52">
        <f>+C52-(C$7+F52*C$8)</f>
        <v>8.650599997054087E-3</v>
      </c>
      <c r="I52">
        <f>+G52</f>
        <v>8.650599997054087E-3</v>
      </c>
      <c r="P52">
        <f>+D$11+D$12*F52+D$13*F52^2</f>
        <v>3.2812660395878997E-2</v>
      </c>
      <c r="Q52" s="2">
        <f>+C52-15018.5</f>
        <v>17097.071</v>
      </c>
      <c r="R52" s="15">
        <f>+(P52-G52)^2</f>
        <v>5.8380516271646298E-4</v>
      </c>
    </row>
    <row r="53" spans="1:19" x14ac:dyDescent="0.2">
      <c r="A53" s="104" t="s">
        <v>317</v>
      </c>
      <c r="B53" s="62" t="s">
        <v>116</v>
      </c>
      <c r="C53" s="104">
        <v>32406.647000000001</v>
      </c>
      <c r="D53" s="104" t="s">
        <v>226</v>
      </c>
      <c r="E53">
        <f>+(C53-C$7)/C$8</f>
        <v>-13305.975017784818</v>
      </c>
      <c r="F53">
        <f>ROUND(2*E53,0)/2</f>
        <v>-13306</v>
      </c>
      <c r="G53">
        <f>+C53-(C$7+F53*C$8)</f>
        <v>1.9813199996860931E-2</v>
      </c>
      <c r="I53">
        <f>+G53</f>
        <v>1.9813199996860931E-2</v>
      </c>
      <c r="P53">
        <f>+D$11+D$12*F53+D$13*F53^2</f>
        <v>3.1170683881196631E-2</v>
      </c>
      <c r="Q53" s="2">
        <f>+C53-15018.5</f>
        <v>17388.147000000001</v>
      </c>
      <c r="R53" s="15">
        <f>+(P53-G53)^2</f>
        <v>1.2899244018294514E-4</v>
      </c>
    </row>
    <row r="54" spans="1:19" x14ac:dyDescent="0.2">
      <c r="A54" s="104" t="s">
        <v>247</v>
      </c>
      <c r="B54" s="62" t="s">
        <v>116</v>
      </c>
      <c r="C54" s="104">
        <v>32465.331999999999</v>
      </c>
      <c r="D54" s="104" t="s">
        <v>226</v>
      </c>
      <c r="E54">
        <f>+(C54-C$7)/C$8</f>
        <v>-13231.979837905357</v>
      </c>
      <c r="F54">
        <f>ROUND(2*E54,0)/2</f>
        <v>-13232</v>
      </c>
      <c r="G54">
        <f>+C54-(C$7+F54*C$8)</f>
        <v>1.5990399995644111E-2</v>
      </c>
      <c r="I54">
        <f>+G54</f>
        <v>1.5990399995644111E-2</v>
      </c>
      <c r="P54">
        <f>+D$11+D$12*F54+D$13*F54^2</f>
        <v>3.0844090006753783E-2</v>
      </c>
      <c r="Q54" s="2">
        <f>+C54-15018.5</f>
        <v>17446.831999999999</v>
      </c>
      <c r="R54" s="15">
        <f>+(P54-G54)^2</f>
        <v>2.2063210694613924E-4</v>
      </c>
    </row>
    <row r="55" spans="1:19" x14ac:dyDescent="0.2">
      <c r="A55" s="104" t="s">
        <v>317</v>
      </c>
      <c r="B55" s="62" t="s">
        <v>116</v>
      </c>
      <c r="C55" s="104">
        <v>32498.644</v>
      </c>
      <c r="D55" s="104" t="s">
        <v>226</v>
      </c>
      <c r="E55">
        <f>+(C55-C$7)/C$8</f>
        <v>-13189.977155241222</v>
      </c>
      <c r="F55">
        <f>ROUND(2*E55,0)/2</f>
        <v>-13190</v>
      </c>
      <c r="G55">
        <f>+C55-(C$7+F55*C$8)</f>
        <v>1.8117999999958556E-2</v>
      </c>
      <c r="I55">
        <f>+G55</f>
        <v>1.8117999999958556E-2</v>
      </c>
      <c r="P55">
        <f>+D$11+D$12*F55+D$13*F55^2</f>
        <v>3.0659395619349911E-2</v>
      </c>
      <c r="Q55" s="2">
        <f>+C55-15018.5</f>
        <v>17480.144</v>
      </c>
      <c r="R55" s="15">
        <f>+(P55-G55)^2</f>
        <v>1.5728660408208866E-4</v>
      </c>
    </row>
    <row r="56" spans="1:19" x14ac:dyDescent="0.2">
      <c r="A56" s="104" t="s">
        <v>317</v>
      </c>
      <c r="B56" s="62" t="s">
        <v>116</v>
      </c>
      <c r="C56" s="104">
        <v>32766.712</v>
      </c>
      <c r="D56" s="104" t="s">
        <v>226</v>
      </c>
      <c r="E56">
        <f>+(C56-C$7)/C$8</f>
        <v>-12851.973578860065</v>
      </c>
      <c r="F56">
        <f>ROUND(2*E56,0)/2</f>
        <v>-12852</v>
      </c>
      <c r="G56">
        <f>+C56-(C$7+F56*C$8)</f>
        <v>2.0954399995389394E-2</v>
      </c>
      <c r="I56">
        <f>+G56</f>
        <v>2.0954399995389394E-2</v>
      </c>
      <c r="P56">
        <f>+D$11+D$12*F56+D$13*F56^2</f>
        <v>2.9190700868880239E-2</v>
      </c>
      <c r="Q56" s="2">
        <f>+C56-15018.5</f>
        <v>17748.212</v>
      </c>
      <c r="R56" s="15">
        <f>+(P56-G56)^2</f>
        <v>6.783665207866604E-5</v>
      </c>
    </row>
    <row r="57" spans="1:19" x14ac:dyDescent="0.2">
      <c r="A57" s="104" t="s">
        <v>317</v>
      </c>
      <c r="B57" s="62" t="s">
        <v>116</v>
      </c>
      <c r="C57" s="104">
        <v>32858.705999999998</v>
      </c>
      <c r="D57" s="104" t="s">
        <v>226</v>
      </c>
      <c r="E57">
        <f>+(C57-C$7)/C$8</f>
        <v>-12735.979498978812</v>
      </c>
      <c r="F57">
        <f>ROUND(2*E57,0)/2</f>
        <v>-12736</v>
      </c>
      <c r="G57">
        <f>+C57-(C$7+F57*C$8)</f>
        <v>1.6259199997875839E-2</v>
      </c>
      <c r="I57">
        <f>+G57</f>
        <v>1.6259199997875839E-2</v>
      </c>
      <c r="P57">
        <f>+D$11+D$12*F57+D$13*F57^2</f>
        <v>2.869389095880695E-2</v>
      </c>
      <c r="Q57" s="2">
        <f>+C57-15018.5</f>
        <v>17840.205999999998</v>
      </c>
      <c r="R57" s="15">
        <f>+(P57-G57)^2</f>
        <v>1.5462153929386187E-4</v>
      </c>
    </row>
    <row r="58" spans="1:19" x14ac:dyDescent="0.2">
      <c r="A58" s="104" t="s">
        <v>317</v>
      </c>
      <c r="B58" s="62" t="s">
        <v>116</v>
      </c>
      <c r="C58" s="104">
        <v>33114.874000000003</v>
      </c>
      <c r="D58" s="104" t="s">
        <v>226</v>
      </c>
      <c r="E58">
        <f>+(C58-C$7)/C$8</f>
        <v>-12412.980483227548</v>
      </c>
      <c r="F58">
        <f>ROUND(2*E58,0)/2</f>
        <v>-12413</v>
      </c>
      <c r="G58">
        <f>+C58-(C$7+F58*C$8)</f>
        <v>1.5478599998459686E-2</v>
      </c>
      <c r="I58">
        <f>+G58</f>
        <v>1.5478599998459686E-2</v>
      </c>
      <c r="P58">
        <f>+D$11+D$12*F58+D$13*F58^2</f>
        <v>2.733002369825404E-2</v>
      </c>
      <c r="Q58" s="2">
        <f>+C58-15018.5</f>
        <v>18096.374000000003</v>
      </c>
      <c r="R58" s="15">
        <f>+(P58-G58)^2</f>
        <v>1.404562437120473E-4</v>
      </c>
    </row>
    <row r="59" spans="1:19" x14ac:dyDescent="0.2">
      <c r="A59" s="104" t="s">
        <v>317</v>
      </c>
      <c r="B59" s="62" t="s">
        <v>116</v>
      </c>
      <c r="C59" s="104">
        <v>33149.767</v>
      </c>
      <c r="D59" s="104" t="s">
        <v>226</v>
      </c>
      <c r="E59">
        <f>+(C59-C$7)/C$8</f>
        <v>-12368.984337508302</v>
      </c>
      <c r="F59">
        <f>ROUND(2*E59,0)/2</f>
        <v>-12369</v>
      </c>
      <c r="G59">
        <f>+C59-(C$7+F59*C$8)</f>
        <v>1.242179999826476E-2</v>
      </c>
      <c r="I59">
        <f>+G59</f>
        <v>1.242179999826476E-2</v>
      </c>
      <c r="P59">
        <f>+D$11+D$12*F59+D$13*F59^2</f>
        <v>2.7146453429569978E-2</v>
      </c>
      <c r="Q59" s="2">
        <f>+C59-15018.5</f>
        <v>18131.267</v>
      </c>
      <c r="R59" s="15">
        <f>+(P59-G59)^2</f>
        <v>2.1681541867204853E-4</v>
      </c>
    </row>
    <row r="60" spans="1:19" x14ac:dyDescent="0.2">
      <c r="A60" t="s">
        <v>33</v>
      </c>
      <c r="C60" s="24">
        <v>33283.01395</v>
      </c>
      <c r="D60" s="24"/>
      <c r="E60">
        <f>+(C60-C$7)/C$8</f>
        <v>-12200.974930783586</v>
      </c>
      <c r="F60">
        <f>ROUND(2*E60,0)/2</f>
        <v>-12201</v>
      </c>
      <c r="G60">
        <f>+C60-(C$7+F60*C$8)</f>
        <v>1.9882200002030004E-2</v>
      </c>
      <c r="J60">
        <f>+G60</f>
        <v>1.9882200002030004E-2</v>
      </c>
      <c r="P60">
        <f>+D$11+D$12*F60+D$13*F60^2</f>
        <v>2.645044453081067E-2</v>
      </c>
      <c r="Q60" s="2">
        <f>+C60-15018.5</f>
        <v>18264.51395</v>
      </c>
      <c r="R60" s="15">
        <f>+(P60-G60)^2</f>
        <v>4.3141836189857156E-5</v>
      </c>
      <c r="S60" t="s">
        <v>34</v>
      </c>
    </row>
    <row r="61" spans="1:19" x14ac:dyDescent="0.2">
      <c r="A61" s="104" t="s">
        <v>350</v>
      </c>
      <c r="B61" s="62" t="s">
        <v>116</v>
      </c>
      <c r="C61" s="104">
        <v>33941.269999999997</v>
      </c>
      <c r="D61" s="104" t="s">
        <v>226</v>
      </c>
      <c r="E61">
        <f>+(C61-C$7)/C$8</f>
        <v>-11370.988139840494</v>
      </c>
      <c r="F61">
        <f>ROUND(2*E61,0)/2</f>
        <v>-11371</v>
      </c>
      <c r="G61">
        <f>+C61-(C$7+F61*C$8)</f>
        <v>9.4061999916448258E-3</v>
      </c>
      <c r="I61">
        <f>+G61</f>
        <v>9.4061999916448258E-3</v>
      </c>
      <c r="P61">
        <f>+D$11+D$12*F61+D$13*F61^2</f>
        <v>2.3125692478439167E-2</v>
      </c>
      <c r="Q61" s="2">
        <f>+C61-15018.5</f>
        <v>18922.769999999997</v>
      </c>
      <c r="R61" s="15">
        <f>+(P61-G61)^2</f>
        <v>1.8822447409520636E-4</v>
      </c>
    </row>
    <row r="62" spans="1:19" x14ac:dyDescent="0.2">
      <c r="A62" s="104" t="s">
        <v>354</v>
      </c>
      <c r="B62" s="62" t="s">
        <v>116</v>
      </c>
      <c r="C62" s="104">
        <v>34131.610999999997</v>
      </c>
      <c r="D62" s="104" t="s">
        <v>226</v>
      </c>
      <c r="E62">
        <f>+(C62-C$7)/C$8</f>
        <v>-11130.989562121535</v>
      </c>
      <c r="F62">
        <f>ROUND(2*E62,0)/2</f>
        <v>-11131</v>
      </c>
      <c r="G62">
        <f>+C62-(C$7+F62*C$8)</f>
        <v>8.2781999954022467E-3</v>
      </c>
      <c r="I62">
        <f>+G62</f>
        <v>8.2781999954022467E-3</v>
      </c>
      <c r="P62">
        <f>+D$11+D$12*F62+D$13*F62^2</f>
        <v>2.2199618033413183E-2</v>
      </c>
      <c r="Q62" s="2">
        <f>+C62-15018.5</f>
        <v>19113.110999999997</v>
      </c>
      <c r="R62" s="15">
        <f>+(P62-G62)^2</f>
        <v>1.9380588018905626E-4</v>
      </c>
    </row>
    <row r="63" spans="1:19" x14ac:dyDescent="0.2">
      <c r="A63" s="104" t="s">
        <v>354</v>
      </c>
      <c r="B63" s="62" t="s">
        <v>116</v>
      </c>
      <c r="C63" s="104">
        <v>34181.572999999997</v>
      </c>
      <c r="D63" s="104" t="s">
        <v>226</v>
      </c>
      <c r="E63">
        <f>+(C63-C$7)/C$8</f>
        <v>-11067.993103450022</v>
      </c>
      <c r="F63">
        <f>ROUND(2*E63,0)/2</f>
        <v>-11068</v>
      </c>
      <c r="G63">
        <f>+C63-(C$7+F63*C$8)</f>
        <v>5.4695999933755957E-3</v>
      </c>
      <c r="I63">
        <f>+G63</f>
        <v>5.4695999933755957E-3</v>
      </c>
      <c r="P63">
        <f>+D$11+D$12*F63+D$13*F63^2</f>
        <v>2.1959147459171362E-2</v>
      </c>
      <c r="Q63" s="2">
        <f>+C63-15018.5</f>
        <v>19163.072999999997</v>
      </c>
      <c r="R63" s="15">
        <f>+(P63-G63)^2</f>
        <v>2.719051756267316E-4</v>
      </c>
    </row>
    <row r="64" spans="1:19" x14ac:dyDescent="0.2">
      <c r="A64" s="104" t="s">
        <v>354</v>
      </c>
      <c r="B64" s="62" t="s">
        <v>116</v>
      </c>
      <c r="C64" s="104">
        <v>34193.474999999999</v>
      </c>
      <c r="D64" s="104" t="s">
        <v>226</v>
      </c>
      <c r="E64">
        <f>+(C64-C$7)/C$8</f>
        <v>-11052.986021045224</v>
      </c>
      <c r="F64">
        <f>ROUND(2*E64,0)/2</f>
        <v>-11053</v>
      </c>
      <c r="G64">
        <f>+C64-(C$7+F64*C$8)</f>
        <v>1.1086599995905999E-2</v>
      </c>
      <c r="I64">
        <f>+G64</f>
        <v>1.1086599995905999E-2</v>
      </c>
      <c r="P64">
        <f>+D$11+D$12*F64+D$13*F64^2</f>
        <v>2.190205338835239E-2</v>
      </c>
      <c r="Q64" s="2">
        <f>+C64-15018.5</f>
        <v>19174.974999999999</v>
      </c>
      <c r="R64" s="15">
        <f>+(P64-G64)^2</f>
        <v>1.1697403208418014E-4</v>
      </c>
    </row>
    <row r="65" spans="1:18" x14ac:dyDescent="0.2">
      <c r="A65" s="104" t="s">
        <v>354</v>
      </c>
      <c r="B65" s="62" t="s">
        <v>116</v>
      </c>
      <c r="C65" s="104">
        <v>34239.464999999997</v>
      </c>
      <c r="D65" s="104" t="s">
        <v>226</v>
      </c>
      <c r="E65">
        <f>+(C65-C$7)/C$8</f>
        <v>-10994.997807316735</v>
      </c>
      <c r="F65">
        <f>ROUND(2*E65,0)/2</f>
        <v>-10995</v>
      </c>
      <c r="G65">
        <f>+C65-(C$7+F65*C$8)</f>
        <v>1.7389999920851551E-3</v>
      </c>
      <c r="I65">
        <f>+G65</f>
        <v>1.7389999920851551E-3</v>
      </c>
      <c r="P65">
        <f>+D$11+D$12*F65+D$13*F65^2</f>
        <v>2.1681871652081137E-2</v>
      </c>
      <c r="Q65" s="2">
        <f>+C65-15018.5</f>
        <v>19220.964999999997</v>
      </c>
      <c r="R65" s="15">
        <f>+(P65-G65)^2</f>
        <v>3.9771813004707091E-4</v>
      </c>
    </row>
    <row r="66" spans="1:18" x14ac:dyDescent="0.2">
      <c r="A66" s="104" t="s">
        <v>317</v>
      </c>
      <c r="B66" s="62" t="s">
        <v>116</v>
      </c>
      <c r="C66" s="104">
        <v>34250.588000000003</v>
      </c>
      <c r="D66" s="104" t="s">
        <v>226</v>
      </c>
      <c r="E66">
        <f>+(C66-C$7)/C$8</f>
        <v>-10980.972956233838</v>
      </c>
      <c r="F66">
        <f>ROUND(2*E66,0)/2</f>
        <v>-10981</v>
      </c>
      <c r="G66">
        <f>+C66-(C$7+F66*C$8)</f>
        <v>2.1448200001032092E-2</v>
      </c>
      <c r="I66">
        <f>+G66</f>
        <v>2.1448200001032092E-2</v>
      </c>
      <c r="P66">
        <f>+D$11+D$12*F66+D$13*F66^2</f>
        <v>2.1628862895773478E-2</v>
      </c>
      <c r="Q66" s="2">
        <f>+C66-15018.5</f>
        <v>19232.088000000003</v>
      </c>
      <c r="R66" s="15">
        <f>+(P66-G66)^2</f>
        <v>3.2639081536337379E-8</v>
      </c>
    </row>
    <row r="67" spans="1:18" x14ac:dyDescent="0.2">
      <c r="A67" s="104" t="s">
        <v>354</v>
      </c>
      <c r="B67" s="62" t="s">
        <v>116</v>
      </c>
      <c r="C67" s="104">
        <v>34457.587</v>
      </c>
      <c r="D67" s="104" t="s">
        <v>226</v>
      </c>
      <c r="E67">
        <f>+(C67-C$7)/C$8</f>
        <v>-10719.970515407922</v>
      </c>
      <c r="F67">
        <f>ROUND(2*E67,0)/2</f>
        <v>-10720</v>
      </c>
      <c r="G67">
        <f>+C67-(C$7+F67*C$8)</f>
        <v>2.3384000000078231E-2</v>
      </c>
      <c r="I67">
        <f>+G67</f>
        <v>2.3384000000078231E-2</v>
      </c>
      <c r="P67">
        <f>+D$11+D$12*F67+D$13*F67^2</f>
        <v>2.0650494392186212E-2</v>
      </c>
      <c r="Q67" s="2">
        <f>+C67-15018.5</f>
        <v>19439.087</v>
      </c>
      <c r="R67" s="15">
        <f>+(P67-G67)^2</f>
        <v>7.4720529083771142E-6</v>
      </c>
    </row>
    <row r="68" spans="1:18" x14ac:dyDescent="0.2">
      <c r="A68" s="104" t="s">
        <v>230</v>
      </c>
      <c r="B68" s="62" t="s">
        <v>116</v>
      </c>
      <c r="C68" s="104">
        <v>34908.845000000001</v>
      </c>
      <c r="D68" s="104" t="s">
        <v>226</v>
      </c>
      <c r="E68">
        <f>+(C68-C$7)/C$8</f>
        <v>-10150.98496744767</v>
      </c>
      <c r="F68">
        <f>ROUND(2*E68,0)/2</f>
        <v>-10151</v>
      </c>
      <c r="G68">
        <f>+C68-(C$7+F68*C$8)</f>
        <v>1.1922199999389704E-2</v>
      </c>
      <c r="I68">
        <f>+G68</f>
        <v>1.1922199999389704E-2</v>
      </c>
      <c r="P68">
        <f>+D$11+D$12*F68+D$13*F68^2</f>
        <v>1.8582494160388478E-2</v>
      </c>
      <c r="Q68" s="2">
        <f>+C68-15018.5</f>
        <v>19890.345000000001</v>
      </c>
      <c r="R68" s="15">
        <f>+(P68-G68)^2</f>
        <v>4.4359518311034364E-5</v>
      </c>
    </row>
    <row r="69" spans="1:18" x14ac:dyDescent="0.2">
      <c r="A69" s="104" t="s">
        <v>247</v>
      </c>
      <c r="B69" s="62" t="s">
        <v>116</v>
      </c>
      <c r="C69" s="104">
        <v>34952.447</v>
      </c>
      <c r="D69" s="104" t="s">
        <v>226</v>
      </c>
      <c r="E69">
        <f>+(C69-C$7)/C$8</f>
        <v>-10096.007752944743</v>
      </c>
      <c r="F69">
        <f>ROUND(2*E69,0)/2</f>
        <v>-10096</v>
      </c>
      <c r="G69">
        <f>+C69-(C$7+F69*C$8)</f>
        <v>-6.1487999992095865E-3</v>
      </c>
      <c r="I69">
        <f>+G69</f>
        <v>-6.1487999992095865E-3</v>
      </c>
      <c r="P69">
        <f>+D$11+D$12*F69+D$13*F69^2</f>
        <v>1.838731720189828E-2</v>
      </c>
      <c r="Q69" s="2">
        <f>+C69-15018.5</f>
        <v>19933.947</v>
      </c>
      <c r="R69" s="15">
        <f>+(P69-G69)^2</f>
        <v>6.0202104730650127E-4</v>
      </c>
    </row>
    <row r="70" spans="1:18" x14ac:dyDescent="0.2">
      <c r="A70" s="104" t="s">
        <v>247</v>
      </c>
      <c r="B70" s="62" t="s">
        <v>116</v>
      </c>
      <c r="C70" s="104">
        <v>34987.385000000002</v>
      </c>
      <c r="D70" s="104" t="s">
        <v>226</v>
      </c>
      <c r="E70">
        <f>+(C70-C$7)/C$8</f>
        <v>-10051.954867290335</v>
      </c>
      <c r="F70">
        <f>ROUND(2*E70,0)/2</f>
        <v>-10052</v>
      </c>
      <c r="G70">
        <f>+C70-(C$7+F70*C$8)</f>
        <v>3.5794399998849258E-2</v>
      </c>
      <c r="I70">
        <f>+G70</f>
        <v>3.5794399998849258E-2</v>
      </c>
      <c r="P70">
        <f>+D$11+D$12*F70+D$13*F70^2</f>
        <v>1.8231774409414238E-2</v>
      </c>
      <c r="Q70" s="2">
        <f>+C70-15018.5</f>
        <v>19968.885000000002</v>
      </c>
      <c r="R70" s="15">
        <f>+(P70-G70)^2</f>
        <v>3.084458175946778E-4</v>
      </c>
    </row>
    <row r="71" spans="1:18" x14ac:dyDescent="0.2">
      <c r="A71" s="104" t="s">
        <v>247</v>
      </c>
      <c r="B71" s="62" t="s">
        <v>116</v>
      </c>
      <c r="C71" s="104">
        <v>35068.243999999999</v>
      </c>
      <c r="D71" s="104" t="s">
        <v>226</v>
      </c>
      <c r="E71">
        <f>+(C71-C$7)/C$8</f>
        <v>-9950.0007691413484</v>
      </c>
      <c r="F71">
        <f>ROUND(2*E71,0)/2</f>
        <v>-9950</v>
      </c>
      <c r="G71">
        <f>+C71-(C$7+F71*C$8)</f>
        <v>-6.1000000277999789E-4</v>
      </c>
      <c r="I71">
        <f>+G71</f>
        <v>-6.1000000277999789E-4</v>
      </c>
      <c r="P71">
        <f>+D$11+D$12*F71+D$13*F71^2</f>
        <v>1.7873244985284888E-2</v>
      </c>
      <c r="Q71" s="2">
        <f>+C71-15018.5</f>
        <v>20049.743999999999</v>
      </c>
      <c r="R71" s="15">
        <f>+(P71-G71)^2</f>
        <v>3.4163034528882574E-4</v>
      </c>
    </row>
    <row r="72" spans="1:18" x14ac:dyDescent="0.2">
      <c r="A72" s="104" t="s">
        <v>247</v>
      </c>
      <c r="B72" s="62" t="s">
        <v>116</v>
      </c>
      <c r="C72" s="104">
        <v>35216.555</v>
      </c>
      <c r="D72" s="104" t="s">
        <v>226</v>
      </c>
      <c r="E72">
        <f>+(C72-C$7)/C$8</f>
        <v>-9762.9972908572327</v>
      </c>
      <c r="F72">
        <f>ROUND(2*E72,0)/2</f>
        <v>-9763</v>
      </c>
      <c r="G72">
        <f>+C72-(C$7+F72*C$8)</f>
        <v>2.1485999968717806E-3</v>
      </c>
      <c r="I72">
        <f>+G72</f>
        <v>2.1485999968717806E-3</v>
      </c>
      <c r="P72">
        <f>+D$11+D$12*F72+D$13*F72^2</f>
        <v>1.7223369773814834E-2</v>
      </c>
      <c r="Q72" s="2">
        <f>+C72-15018.5</f>
        <v>20198.055</v>
      </c>
      <c r="R72" s="15">
        <f>+(P72-G72)^2</f>
        <v>2.2724868382783571E-4</v>
      </c>
    </row>
    <row r="73" spans="1:18" x14ac:dyDescent="0.2">
      <c r="A73" s="104" t="s">
        <v>317</v>
      </c>
      <c r="B73" s="62" t="s">
        <v>116</v>
      </c>
      <c r="C73" s="104">
        <v>35315.692999999999</v>
      </c>
      <c r="D73" s="104" t="s">
        <v>226</v>
      </c>
      <c r="E73">
        <f>+(C73-C$7)/C$8</f>
        <v>-9637.9954310482481</v>
      </c>
      <c r="F73">
        <f>ROUND(2*E73,0)/2</f>
        <v>-9638</v>
      </c>
      <c r="G73">
        <f>+C73-(C$7+F73*C$8)</f>
        <v>3.6235999941709451E-3</v>
      </c>
      <c r="I73">
        <f>+G73</f>
        <v>3.6235999941709451E-3</v>
      </c>
      <c r="P73">
        <f>+D$11+D$12*F73+D$13*F73^2</f>
        <v>1.6794322136998982E-2</v>
      </c>
      <c r="Q73" s="2">
        <f>+C73-15018.5</f>
        <v>20297.192999999999</v>
      </c>
      <c r="R73" s="15">
        <f>+(P73-G73)^2</f>
        <v>1.7346792176358076E-4</v>
      </c>
    </row>
    <row r="74" spans="1:18" x14ac:dyDescent="0.2">
      <c r="A74" s="104" t="s">
        <v>385</v>
      </c>
      <c r="B74" s="62" t="s">
        <v>116</v>
      </c>
      <c r="C74" s="104">
        <v>35700.347000000002</v>
      </c>
      <c r="D74" s="104" t="s">
        <v>226</v>
      </c>
      <c r="E74">
        <f>+(C74-C$7)/C$8</f>
        <v>-9152.9900306673062</v>
      </c>
      <c r="F74">
        <f>ROUND(2*E74,0)/2</f>
        <v>-9153</v>
      </c>
      <c r="G74">
        <f>+C74-(C$7+F74*C$8)</f>
        <v>7.9065999962040223E-3</v>
      </c>
      <c r="I74">
        <f>+G74</f>
        <v>7.9065999962040223E-3</v>
      </c>
      <c r="P74">
        <f>+D$11+D$12*F74+D$13*F74^2</f>
        <v>1.5170284748544557E-2</v>
      </c>
      <c r="Q74" s="2">
        <f>+C74-15018.5</f>
        <v>20681.847000000002</v>
      </c>
      <c r="R74" s="15">
        <f>+(P74-G74)^2</f>
        <v>5.2761116181384376E-5</v>
      </c>
    </row>
    <row r="75" spans="1:18" x14ac:dyDescent="0.2">
      <c r="A75" s="104" t="s">
        <v>385</v>
      </c>
      <c r="B75" s="62" t="s">
        <v>116</v>
      </c>
      <c r="C75" s="104">
        <v>35715.415000000001</v>
      </c>
      <c r="D75" s="104" t="s">
        <v>226</v>
      </c>
      <c r="E75">
        <f>+(C75-C$7)/C$8</f>
        <v>-9133.9909786024891</v>
      </c>
      <c r="F75">
        <f>ROUND(2*E75,0)/2</f>
        <v>-9134</v>
      </c>
      <c r="G75">
        <f>+C75-(C$7+F75*C$8)</f>
        <v>7.1547999978065491E-3</v>
      </c>
      <c r="I75">
        <f>+G75</f>
        <v>7.1547999978065491E-3</v>
      </c>
      <c r="P75">
        <f>+D$11+D$12*F75+D$13*F75^2</f>
        <v>1.5107978979053771E-2</v>
      </c>
      <c r="Q75" s="2">
        <f>+C75-15018.5</f>
        <v>20696.915000000001</v>
      </c>
      <c r="R75" s="15">
        <f>+(P75-G75)^2</f>
        <v>6.3253055907752602E-5</v>
      </c>
    </row>
    <row r="76" spans="1:18" x14ac:dyDescent="0.2">
      <c r="A76" s="104" t="s">
        <v>385</v>
      </c>
      <c r="B76" s="62" t="s">
        <v>116</v>
      </c>
      <c r="C76" s="104">
        <v>35719.377999999997</v>
      </c>
      <c r="D76" s="104" t="s">
        <v>226</v>
      </c>
      <c r="E76">
        <f>+(C76-C$7)/C$8</f>
        <v>-9128.9940816465041</v>
      </c>
      <c r="F76">
        <f>ROUND(2*E76,0)/2</f>
        <v>-9129</v>
      </c>
      <c r="G76">
        <f>+C76-(C$7+F76*C$8)</f>
        <v>4.6937999941292219E-3</v>
      </c>
      <c r="I76">
        <f>+G76</f>
        <v>4.6937999941292219E-3</v>
      </c>
      <c r="P76">
        <f>+D$11+D$12*F76+D$13*F76^2</f>
        <v>1.5091599219084619E-2</v>
      </c>
      <c r="Q76" s="2">
        <f>+C76-15018.5</f>
        <v>20700.877999999997</v>
      </c>
      <c r="R76" s="15">
        <f>+(P76-G76)^2</f>
        <v>1.0811422872248307E-4</v>
      </c>
    </row>
    <row r="77" spans="1:18" x14ac:dyDescent="0.2">
      <c r="A77" s="104" t="s">
        <v>247</v>
      </c>
      <c r="B77" s="62" t="s">
        <v>116</v>
      </c>
      <c r="C77" s="104">
        <v>36343.535000000003</v>
      </c>
      <c r="D77" s="104" t="s">
        <v>226</v>
      </c>
      <c r="E77">
        <f>+(C77-C$7)/C$8</f>
        <v>-8342.0023548333957</v>
      </c>
      <c r="F77">
        <f>ROUND(2*E77,0)/2</f>
        <v>-8342</v>
      </c>
      <c r="G77">
        <f>+C77-(C$7+F77*C$8)</f>
        <v>-1.8675999963306822E-3</v>
      </c>
      <c r="I77">
        <f>+G77</f>
        <v>-1.8675999963306822E-3</v>
      </c>
      <c r="P77">
        <f>+D$11+D$12*F77+D$13*F77^2</f>
        <v>1.2599104160028532E-2</v>
      </c>
      <c r="Q77" s="2">
        <f>+C77-15018.5</f>
        <v>21325.035000000003</v>
      </c>
      <c r="R77" s="15">
        <f>+(P77-G77)^2</f>
        <v>2.0928552914762096E-4</v>
      </c>
    </row>
    <row r="78" spans="1:18" x14ac:dyDescent="0.2">
      <c r="A78" s="104" t="s">
        <v>398</v>
      </c>
      <c r="B78" s="62" t="s">
        <v>116</v>
      </c>
      <c r="C78" s="104">
        <v>36451.385999999999</v>
      </c>
      <c r="D78" s="104" t="s">
        <v>226</v>
      </c>
      <c r="E78">
        <f>+(C78-C$7)/C$8</f>
        <v>-8206.0143826909443</v>
      </c>
      <c r="F78">
        <f>ROUND(2*E78,0)/2</f>
        <v>-8206</v>
      </c>
      <c r="G78">
        <f>+C78-(C$7+F78*C$8)</f>
        <v>-1.1406800003896933E-2</v>
      </c>
      <c r="I78">
        <f>+G78</f>
        <v>-1.1406800003896933E-2</v>
      </c>
      <c r="P78">
        <f>+D$11+D$12*F78+D$13*F78^2</f>
        <v>1.2185635781527067E-2</v>
      </c>
      <c r="Q78" s="2">
        <f>+C78-15018.5</f>
        <v>21432.885999999999</v>
      </c>
      <c r="R78" s="15">
        <f>+(P78-G78)^2</f>
        <v>5.5660302628935483E-4</v>
      </c>
    </row>
    <row r="79" spans="1:18" x14ac:dyDescent="0.2">
      <c r="A79" s="104" t="s">
        <v>247</v>
      </c>
      <c r="B79" s="62" t="s">
        <v>116</v>
      </c>
      <c r="C79" s="104">
        <v>36451.39</v>
      </c>
      <c r="D79" s="104" t="s">
        <v>226</v>
      </c>
      <c r="E79">
        <f>+(C79-C$7)/C$8</f>
        <v>-8206.0093391411519</v>
      </c>
      <c r="F79">
        <f>ROUND(2*E79,0)/2</f>
        <v>-8206</v>
      </c>
      <c r="G79">
        <f>+C79-(C$7+F79*C$8)</f>
        <v>-7.4068000030820258E-3</v>
      </c>
      <c r="I79">
        <f>+G79</f>
        <v>-7.4068000030820258E-3</v>
      </c>
      <c r="P79">
        <f>+D$11+D$12*F79+D$13*F79^2</f>
        <v>1.2185635781527067E-2</v>
      </c>
      <c r="Q79" s="2">
        <f>+C79-15018.5</f>
        <v>21432.89</v>
      </c>
      <c r="R79" s="15">
        <f>+(P79-G79)^2</f>
        <v>3.8386353997403084E-4</v>
      </c>
    </row>
    <row r="80" spans="1:18" x14ac:dyDescent="0.2">
      <c r="A80" s="104" t="s">
        <v>398</v>
      </c>
      <c r="B80" s="62" t="s">
        <v>116</v>
      </c>
      <c r="C80" s="104">
        <v>36459.324999999997</v>
      </c>
      <c r="D80" s="104" t="s">
        <v>226</v>
      </c>
      <c r="E80">
        <f>+(C80-C$7)/C$8</f>
        <v>-8196.0041972421423</v>
      </c>
      <c r="F80">
        <f>ROUND(2*E80,0)/2</f>
        <v>-8196</v>
      </c>
      <c r="G80">
        <f>+C80-(C$7+F80*C$8)</f>
        <v>-3.32880000496516E-3</v>
      </c>
      <c r="I80">
        <f>+G80</f>
        <v>-3.32880000496516E-3</v>
      </c>
      <c r="P80">
        <f>+D$11+D$12*F80+D$13*F80^2</f>
        <v>1.215543438598592E-2</v>
      </c>
      <c r="Q80" s="2">
        <f>+C80-15018.5</f>
        <v>21440.824999999997</v>
      </c>
      <c r="R80" s="15">
        <f>+(P80-G80)^2</f>
        <v>2.3976151467391217E-4</v>
      </c>
    </row>
    <row r="81" spans="1:18" x14ac:dyDescent="0.2">
      <c r="A81" s="104" t="s">
        <v>247</v>
      </c>
      <c r="B81" s="62" t="s">
        <v>116</v>
      </c>
      <c r="C81" s="104">
        <v>36486.296000000002</v>
      </c>
      <c r="D81" s="104" t="s">
        <v>226</v>
      </c>
      <c r="E81">
        <f>+(C81-C$7)/C$8</f>
        <v>-8161.9968018850777</v>
      </c>
      <c r="F81">
        <f>ROUND(2*E81,0)/2</f>
        <v>-8162</v>
      </c>
      <c r="G81">
        <f>+C81-(C$7+F81*C$8)</f>
        <v>2.5364000030094758E-3</v>
      </c>
      <c r="I81">
        <f>+G81</f>
        <v>2.5364000030094758E-3</v>
      </c>
      <c r="P81">
        <f>+D$11+D$12*F81+D$13*F81^2</f>
        <v>1.2052955280807388E-2</v>
      </c>
      <c r="Q81" s="2">
        <f>+C81-15018.5</f>
        <v>21467.796000000002</v>
      </c>
      <c r="R81" s="15">
        <f>+(P81-G81)^2</f>
        <v>9.0564824355383308E-5</v>
      </c>
    </row>
    <row r="82" spans="1:18" x14ac:dyDescent="0.2">
      <c r="A82" s="104" t="s">
        <v>247</v>
      </c>
      <c r="B82" s="62" t="s">
        <v>116</v>
      </c>
      <c r="C82" s="104">
        <v>36757.523000000001</v>
      </c>
      <c r="D82" s="104" t="s">
        <v>226</v>
      </c>
      <c r="E82">
        <f>+(C82-C$7)/C$8</f>
        <v>-7820.0100820560347</v>
      </c>
      <c r="F82">
        <f>ROUND(2*E82,0)/2</f>
        <v>-7820</v>
      </c>
      <c r="G82">
        <f>+C82-(C$7+F82*C$8)</f>
        <v>-7.9960000002756715E-3</v>
      </c>
      <c r="I82">
        <f>+G82</f>
        <v>-7.9960000002756715E-3</v>
      </c>
      <c r="P82">
        <f>+D$11+D$12*F82+D$13*F82^2</f>
        <v>1.1039812259823905E-2</v>
      </c>
      <c r="Q82" s="2">
        <f>+C82-15018.5</f>
        <v>21739.023000000001</v>
      </c>
      <c r="R82" s="15">
        <f>+(P82-G82)^2</f>
        <v>3.6236214840175732E-4</v>
      </c>
    </row>
    <row r="83" spans="1:18" x14ac:dyDescent="0.2">
      <c r="A83" s="104" t="s">
        <v>398</v>
      </c>
      <c r="B83" s="62" t="s">
        <v>116</v>
      </c>
      <c r="C83" s="104">
        <v>36815.428999999996</v>
      </c>
      <c r="D83" s="104" t="s">
        <v>226</v>
      </c>
      <c r="E83">
        <f>+(C83-C$7)/C$8</f>
        <v>-7746.997133498483</v>
      </c>
      <c r="F83">
        <f>ROUND(2*E83,0)/2</f>
        <v>-7747</v>
      </c>
      <c r="G83">
        <f>+C83-(C$7+F83*C$8)</f>
        <v>2.2733999940101057E-3</v>
      </c>
      <c r="I83">
        <f>+G83</f>
        <v>2.2733999940101057E-3</v>
      </c>
      <c r="P83">
        <f>+D$11+D$12*F83+D$13*F83^2</f>
        <v>1.0827720926356794E-2</v>
      </c>
      <c r="Q83" s="2">
        <f>+C83-15018.5</f>
        <v>21796.928999999996</v>
      </c>
      <c r="R83" s="15">
        <f>+(P83-G83)^2</f>
        <v>7.3176406613584713E-5</v>
      </c>
    </row>
    <row r="84" spans="1:18" x14ac:dyDescent="0.2">
      <c r="A84" s="104" t="s">
        <v>247</v>
      </c>
      <c r="B84" s="62" t="s">
        <v>116</v>
      </c>
      <c r="C84" s="104">
        <v>36815.442999999999</v>
      </c>
      <c r="D84" s="104" t="s">
        <v>226</v>
      </c>
      <c r="E84">
        <f>+(C84-C$7)/C$8</f>
        <v>-7746.9794810742096</v>
      </c>
      <c r="F84">
        <f>ROUND(2*E84,0)/2</f>
        <v>-7747</v>
      </c>
      <c r="G84">
        <f>+C84-(C$7+F84*C$8)</f>
        <v>1.6273399996862281E-2</v>
      </c>
      <c r="I84">
        <f>+G84</f>
        <v>1.6273399996862281E-2</v>
      </c>
      <c r="P84">
        <f>+D$11+D$12*F84+D$13*F84^2</f>
        <v>1.0827720926356794E-2</v>
      </c>
      <c r="Q84" s="2">
        <f>+C84-15018.5</f>
        <v>21796.942999999999</v>
      </c>
      <c r="R84" s="15">
        <f>+(P84-G84)^2</f>
        <v>2.9655420538941506E-5</v>
      </c>
    </row>
    <row r="85" spans="1:18" x14ac:dyDescent="0.2">
      <c r="A85" s="104" t="s">
        <v>398</v>
      </c>
      <c r="B85" s="62" t="s">
        <v>116</v>
      </c>
      <c r="C85" s="104">
        <v>36819.385999999999</v>
      </c>
      <c r="D85" s="104" t="s">
        <v>226</v>
      </c>
      <c r="E85">
        <f>+(C85-C$7)/C$8</f>
        <v>-7742.0078018671775</v>
      </c>
      <c r="F85">
        <f>ROUND(2*E85,0)/2</f>
        <v>-7742</v>
      </c>
      <c r="G85">
        <f>+C85-(C$7+F85*C$8)</f>
        <v>-6.1876000036136247E-3</v>
      </c>
      <c r="I85">
        <f>+G85</f>
        <v>-6.1876000036136247E-3</v>
      </c>
      <c r="P85">
        <f>+D$11+D$12*F85+D$13*F85^2</f>
        <v>1.0813247731964671E-2</v>
      </c>
      <c r="Q85" s="2">
        <f>+C85-15018.5</f>
        <v>21800.885999999999</v>
      </c>
      <c r="R85" s="15">
        <f>+(P85-G85)^2</f>
        <v>2.8902882372831764E-4</v>
      </c>
    </row>
    <row r="86" spans="1:18" x14ac:dyDescent="0.2">
      <c r="A86" s="104" t="s">
        <v>398</v>
      </c>
      <c r="B86" s="62" t="s">
        <v>116</v>
      </c>
      <c r="C86" s="104">
        <v>36842.385000000002</v>
      </c>
      <c r="D86" s="104" t="s">
        <v>226</v>
      </c>
      <c r="E86">
        <f>+(C86-C$7)/C$8</f>
        <v>-7713.0086514531349</v>
      </c>
      <c r="F86">
        <f>ROUND(2*E86,0)/2</f>
        <v>-7713</v>
      </c>
      <c r="G86">
        <f>+C86-(C$7+F86*C$8)</f>
        <v>-6.8613999974331819E-3</v>
      </c>
      <c r="I86">
        <f>+G86</f>
        <v>-6.8613999974331819E-3</v>
      </c>
      <c r="P86">
        <f>+D$11+D$12*F86+D$13*F86^2</f>
        <v>1.0729438739721731E-2</v>
      </c>
      <c r="Q86" s="2">
        <f>+C86-15018.5</f>
        <v>21823.885000000002</v>
      </c>
      <c r="R86" s="15">
        <f>+(P86-G86)^2</f>
        <v>3.0943760747658978E-4</v>
      </c>
    </row>
    <row r="87" spans="1:18" x14ac:dyDescent="0.2">
      <c r="A87" s="104" t="s">
        <v>247</v>
      </c>
      <c r="B87" s="62" t="s">
        <v>116</v>
      </c>
      <c r="C87" s="104">
        <v>36846.334000000003</v>
      </c>
      <c r="D87" s="104" t="s">
        <v>226</v>
      </c>
      <c r="E87">
        <f>+(C87-C$7)/C$8</f>
        <v>-7708.0294069214142</v>
      </c>
      <c r="F87">
        <f>ROUND(2*E87,0)/2</f>
        <v>-7708</v>
      </c>
      <c r="G87">
        <f>+C87-(C$7+F87*C$8)</f>
        <v>-2.3322399996686727E-2</v>
      </c>
      <c r="I87">
        <f>+G87</f>
        <v>-2.3322399996686727E-2</v>
      </c>
      <c r="P87">
        <f>+D$11+D$12*F87+D$13*F87^2</f>
        <v>1.0715012281616287E-2</v>
      </c>
      <c r="Q87" s="2">
        <f>+C87-15018.5</f>
        <v>21827.834000000003</v>
      </c>
      <c r="R87" s="15">
        <f>+(P87-G87)^2</f>
        <v>1.1585454346031729E-3</v>
      </c>
    </row>
    <row r="88" spans="1:18" x14ac:dyDescent="0.2">
      <c r="A88" s="104" t="s">
        <v>423</v>
      </c>
      <c r="B88" s="62" t="s">
        <v>116</v>
      </c>
      <c r="C88" s="104">
        <v>37609.321000000004</v>
      </c>
      <c r="D88" s="104" t="s">
        <v>226</v>
      </c>
      <c r="E88">
        <f>+(C88-C$7)/C$8</f>
        <v>-6745.9886757176509</v>
      </c>
      <c r="F88">
        <f>ROUND(2*E88,0)/2</f>
        <v>-6746</v>
      </c>
      <c r="G88">
        <f>+C88-(C$7+F88*C$8)</f>
        <v>8.9812000005622394E-3</v>
      </c>
      <c r="I88">
        <f>+G88</f>
        <v>8.9812000005622394E-3</v>
      </c>
      <c r="P88">
        <f>+D$11+D$12*F88+D$13*F88^2</f>
        <v>8.0672341469083947E-3</v>
      </c>
      <c r="Q88" s="2">
        <f>+C88-15018.5</f>
        <v>22590.821000000004</v>
      </c>
      <c r="R88" s="15">
        <f>+(P88-G88)^2</f>
        <v>8.3533358164520111E-7</v>
      </c>
    </row>
    <row r="89" spans="1:18" x14ac:dyDescent="0.2">
      <c r="A89" s="104" t="s">
        <v>423</v>
      </c>
      <c r="B89" s="62" t="s">
        <v>116</v>
      </c>
      <c r="C89" s="104">
        <v>37713.218000000001</v>
      </c>
      <c r="D89" s="104" t="s">
        <v>226</v>
      </c>
      <c r="E89">
        <f>+(C89-C$7)/C$8</f>
        <v>-6614.9862525441577</v>
      </c>
      <c r="F89">
        <f>ROUND(2*E89,0)/2</f>
        <v>-6615</v>
      </c>
      <c r="G89">
        <f>+C89-(C$7+F89*C$8)</f>
        <v>1.0902999994868878E-2</v>
      </c>
      <c r="I89">
        <f>+G89</f>
        <v>1.0902999994868878E-2</v>
      </c>
      <c r="P89">
        <f>+D$11+D$12*F89+D$13*F89^2</f>
        <v>7.7263558101994829E-3</v>
      </c>
      <c r="Q89" s="2">
        <f>+C89-15018.5</f>
        <v>22694.718000000001</v>
      </c>
      <c r="R89" s="15">
        <f>+(P89-G89)^2</f>
        <v>1.0091068275993888E-5</v>
      </c>
    </row>
    <row r="90" spans="1:18" x14ac:dyDescent="0.2">
      <c r="A90" s="104" t="s">
        <v>423</v>
      </c>
      <c r="B90" s="62" t="s">
        <v>116</v>
      </c>
      <c r="C90" s="104">
        <v>37903.553</v>
      </c>
      <c r="D90" s="104" t="s">
        <v>114</v>
      </c>
      <c r="E90">
        <f>+(C90-C$7)/C$8</f>
        <v>-6374.9952401498876</v>
      </c>
      <c r="F90">
        <f>ROUND(2*E90,0)/2</f>
        <v>-6375</v>
      </c>
      <c r="G90">
        <f>+C90-(C$7+F90*C$8)</f>
        <v>3.7749999974039383E-3</v>
      </c>
      <c r="I90">
        <f>+G90</f>
        <v>3.7749999974039383E-3</v>
      </c>
      <c r="P90">
        <f>+D$11+D$12*F90+D$13*F90^2</f>
        <v>7.1140852890734345E-3</v>
      </c>
      <c r="Q90" s="2">
        <f>+C90-15018.5</f>
        <v>22885.053</v>
      </c>
      <c r="R90" s="15">
        <f>+(P90-G90)^2</f>
        <v>1.1149490585043564E-5</v>
      </c>
    </row>
    <row r="91" spans="1:18" x14ac:dyDescent="0.2">
      <c r="A91" s="104" t="s">
        <v>247</v>
      </c>
      <c r="B91" s="62" t="s">
        <v>116</v>
      </c>
      <c r="C91" s="104">
        <v>37935.298000000003</v>
      </c>
      <c r="D91" s="104" t="s">
        <v>114</v>
      </c>
      <c r="E91">
        <f>+(C91-C$7)/C$8</f>
        <v>-6334.9683681165943</v>
      </c>
      <c r="F91">
        <f>ROUND(2*E91,0)/2</f>
        <v>-6335</v>
      </c>
      <c r="G91">
        <f>+C91-(C$7+F91*C$8)</f>
        <v>2.5087000001803972E-2</v>
      </c>
      <c r="I91">
        <f>+G91</f>
        <v>2.5087000001803972E-2</v>
      </c>
      <c r="P91">
        <f>+D$11+D$12*F91+D$13*F91^2</f>
        <v>7.0135797504860525E-3</v>
      </c>
      <c r="Q91" s="2">
        <f>+C91-15018.5</f>
        <v>22916.798000000003</v>
      </c>
      <c r="R91" s="15">
        <f>+(P91-G91)^2</f>
        <v>3.2664851958074862E-4</v>
      </c>
    </row>
    <row r="92" spans="1:18" x14ac:dyDescent="0.2">
      <c r="A92" s="104" t="s">
        <v>247</v>
      </c>
      <c r="B92" s="62" t="s">
        <v>116</v>
      </c>
      <c r="C92" s="104">
        <v>38210.478000000003</v>
      </c>
      <c r="D92" s="104" t="s">
        <v>114</v>
      </c>
      <c r="E92">
        <f>+(C92-C$7)/C$8</f>
        <v>-5987.9973602060381</v>
      </c>
      <c r="F92">
        <f>ROUND(2*E92,0)/2</f>
        <v>-5988</v>
      </c>
      <c r="G92">
        <f>+C92-(C$7+F92*C$8)</f>
        <v>2.0936000000801869E-3</v>
      </c>
      <c r="I92">
        <f>+G92</f>
        <v>2.0936000000801869E-3</v>
      </c>
      <c r="P92">
        <f>+D$11+D$12*F92+D$13*F92^2</f>
        <v>6.1601535244210498E-3</v>
      </c>
      <c r="Q92" s="2">
        <f>+C92-15018.5</f>
        <v>23191.978000000003</v>
      </c>
      <c r="R92" s="15">
        <f>+(P92-G92)^2</f>
        <v>1.6536857566329095E-5</v>
      </c>
    </row>
    <row r="93" spans="1:18" x14ac:dyDescent="0.2">
      <c r="A93" s="104" t="s">
        <v>247</v>
      </c>
      <c r="B93" s="62" t="s">
        <v>116</v>
      </c>
      <c r="C93" s="104">
        <v>38318.324000000001</v>
      </c>
      <c r="D93" s="104" t="s">
        <v>114</v>
      </c>
      <c r="E93">
        <f>+(C93-C$7)/C$8</f>
        <v>-5852.0156925008241</v>
      </c>
      <c r="F93">
        <f>ROUND(2*E93,0)/2</f>
        <v>-5852</v>
      </c>
      <c r="G93">
        <f>+C93-(C$7+F93*C$8)</f>
        <v>-1.2445600004866719E-2</v>
      </c>
      <c r="I93">
        <f>+G93</f>
        <v>-1.2445600004866719E-2</v>
      </c>
      <c r="P93">
        <f>+D$11+D$12*F93+D$13*F93^2</f>
        <v>5.8346989209870602E-3</v>
      </c>
      <c r="Q93" s="2">
        <f>+C93-15018.5</f>
        <v>23299.824000000001</v>
      </c>
      <c r="R93" s="15">
        <f>+(P93-G93)^2</f>
        <v>3.3416932881857083E-4</v>
      </c>
    </row>
    <row r="94" spans="1:18" x14ac:dyDescent="0.2">
      <c r="A94" s="104" t="s">
        <v>247</v>
      </c>
      <c r="B94" s="62" t="s">
        <v>116</v>
      </c>
      <c r="C94" s="104">
        <v>38466.654000000002</v>
      </c>
      <c r="D94" s="104" t="s">
        <v>114</v>
      </c>
      <c r="E94">
        <f>+(C94-C$7)/C$8</f>
        <v>-5664.9882573551977</v>
      </c>
      <c r="F94">
        <f>ROUND(2*E94,0)/2</f>
        <v>-5665</v>
      </c>
      <c r="G94">
        <f>+C94-(C$7+F94*C$8)</f>
        <v>9.3130000022938475E-3</v>
      </c>
      <c r="I94">
        <f>+G94</f>
        <v>9.3130000022938475E-3</v>
      </c>
      <c r="P94">
        <f>+D$11+D$12*F94+D$13*F94^2</f>
        <v>5.3955015425932434E-3</v>
      </c>
      <c r="Q94" s="2">
        <f>+C94-15018.5</f>
        <v>23448.154000000002</v>
      </c>
      <c r="R94" s="15">
        <f>+(P94-G94)^2</f>
        <v>1.5346794181756605E-5</v>
      </c>
    </row>
    <row r="95" spans="1:18" x14ac:dyDescent="0.2">
      <c r="A95" s="104" t="s">
        <v>247</v>
      </c>
      <c r="B95" s="62" t="s">
        <v>116</v>
      </c>
      <c r="C95" s="104">
        <v>39023.415000000001</v>
      </c>
      <c r="D95" s="104" t="s">
        <v>226</v>
      </c>
      <c r="E95">
        <f>+(C95-C$7)/C$8</f>
        <v>-4962.9753009801398</v>
      </c>
      <c r="F95">
        <f>ROUND(2*E95,0)/2</f>
        <v>-4963</v>
      </c>
      <c r="G95">
        <f>+C95-(C$7+F95*C$8)</f>
        <v>1.9588600000133738E-2</v>
      </c>
      <c r="I95">
        <f>+G95</f>
        <v>1.9588600000133738E-2</v>
      </c>
      <c r="P95">
        <f>+D$11+D$12*F95+D$13*F95^2</f>
        <v>3.8325354406750787E-3</v>
      </c>
      <c r="Q95" s="2">
        <f>+C95-15018.5</f>
        <v>24004.915000000001</v>
      </c>
      <c r="R95" s="15">
        <f>+(P95-G95)^2</f>
        <v>2.4825357040182921E-4</v>
      </c>
    </row>
    <row r="96" spans="1:18" x14ac:dyDescent="0.2">
      <c r="A96" s="104" t="s">
        <v>247</v>
      </c>
      <c r="B96" s="62" t="s">
        <v>116</v>
      </c>
      <c r="C96" s="104">
        <v>39027.360999999997</v>
      </c>
      <c r="D96" s="104" t="s">
        <v>226</v>
      </c>
      <c r="E96">
        <f>+(C96-C$7)/C$8</f>
        <v>-4957.9998391107683</v>
      </c>
      <c r="F96">
        <f>ROUND(2*E96,0)/2</f>
        <v>-4958</v>
      </c>
      <c r="G96">
        <f>+C96-(C$7+F96*C$8)</f>
        <v>1.2759999663103372E-4</v>
      </c>
      <c r="I96">
        <f>+G96</f>
        <v>1.2759999663103372E-4</v>
      </c>
      <c r="P96">
        <f>+D$11+D$12*F96+D$13*F96^2</f>
        <v>3.8218891234036889E-3</v>
      </c>
      <c r="Q96" s="2">
        <f>+C96-15018.5</f>
        <v>24008.860999999997</v>
      </c>
      <c r="R96" s="15">
        <f>+(P96-G96)^2</f>
        <v>1.3647772152190667E-5</v>
      </c>
    </row>
    <row r="97" spans="1:21" x14ac:dyDescent="0.2">
      <c r="A97" s="104" t="s">
        <v>423</v>
      </c>
      <c r="B97" s="62" t="s">
        <v>116</v>
      </c>
      <c r="C97" s="104">
        <v>39208.188000000002</v>
      </c>
      <c r="D97" s="104" t="s">
        <v>226</v>
      </c>
      <c r="E97">
        <f>+(C97-C$7)/C$8</f>
        <v>-4729.9973445710357</v>
      </c>
      <c r="F97">
        <f>ROUND(2*E97,0)/2</f>
        <v>-4730</v>
      </c>
      <c r="G97">
        <f>+C97-(C$7+F97*C$8)</f>
        <v>2.1059999999124557E-3</v>
      </c>
      <c r="I97">
        <f>+G97</f>
        <v>2.1059999999124557E-3</v>
      </c>
      <c r="P97">
        <f>+D$11+D$12*F97+D$13*F97^2</f>
        <v>3.3437194631617062E-3</v>
      </c>
      <c r="Q97" s="2">
        <f>+C97-15018.5</f>
        <v>24189.688000000002</v>
      </c>
      <c r="R97" s="15">
        <f>+(P97-G97)^2</f>
        <v>1.5319494697060128E-6</v>
      </c>
    </row>
    <row r="98" spans="1:21" x14ac:dyDescent="0.2">
      <c r="A98" s="104" t="s">
        <v>423</v>
      </c>
      <c r="B98" s="62" t="s">
        <v>116</v>
      </c>
      <c r="C98" s="104">
        <v>39249.425999999999</v>
      </c>
      <c r="D98" s="104" t="s">
        <v>226</v>
      </c>
      <c r="E98">
        <f>+(C98-C$7)/C$8</f>
        <v>-4678.0008679949224</v>
      </c>
      <c r="F98">
        <f>ROUND(2*E98,0)/2</f>
        <v>-4678</v>
      </c>
      <c r="G98">
        <f>+C98-(C$7+F98*C$8)</f>
        <v>-6.8840000312775373E-4</v>
      </c>
      <c r="I98">
        <f>+G98</f>
        <v>-6.8840000312775373E-4</v>
      </c>
      <c r="P98">
        <f>+D$11+D$12*F98+D$13*F98^2</f>
        <v>3.2366646376079519E-3</v>
      </c>
      <c r="Q98" s="2">
        <f>+C98-15018.5</f>
        <v>24230.925999999999</v>
      </c>
      <c r="R98" s="15">
        <f>+(P98-G98)^2</f>
        <v>1.5406132433953714E-5</v>
      </c>
    </row>
    <row r="99" spans="1:21" x14ac:dyDescent="0.2">
      <c r="A99" s="104" t="s">
        <v>247</v>
      </c>
      <c r="B99" s="62" t="s">
        <v>116</v>
      </c>
      <c r="C99" s="104">
        <v>39287.481</v>
      </c>
      <c r="D99" s="104" t="s">
        <v>226</v>
      </c>
      <c r="E99">
        <f>+(C99-C$7)/C$8</f>
        <v>-4630.0177961654426</v>
      </c>
      <c r="F99">
        <f>ROUND(2*E99,0)/2</f>
        <v>-4630</v>
      </c>
      <c r="G99">
        <f>+C99-(C$7+F99*C$8)</f>
        <v>-1.4114000005065463E-2</v>
      </c>
      <c r="I99">
        <f>+G99</f>
        <v>-1.4114000005065463E-2</v>
      </c>
      <c r="P99">
        <f>+D$11+D$12*F99+D$13*F99^2</f>
        <v>3.1385046050353819E-3</v>
      </c>
      <c r="Q99" s="2">
        <f>+C99-15018.5</f>
        <v>24268.981</v>
      </c>
      <c r="R99" s="15">
        <f>+(P99-G99)^2</f>
        <v>2.9764891532155094E-4</v>
      </c>
    </row>
    <row r="100" spans="1:21" x14ac:dyDescent="0.2">
      <c r="A100" s="77" t="s">
        <v>113</v>
      </c>
      <c r="B100" s="78"/>
      <c r="C100" s="79">
        <v>39291.47</v>
      </c>
      <c r="D100" s="80" t="s">
        <v>114</v>
      </c>
      <c r="E100">
        <f>+(C100-C$7)/C$8</f>
        <v>-4624.9881161358053</v>
      </c>
      <c r="F100">
        <f>ROUND(2*E100,0)/2</f>
        <v>-4625</v>
      </c>
      <c r="G100">
        <f>+C100-(C$7+F100*C$8)</f>
        <v>9.4249999965541065E-3</v>
      </c>
      <c r="H100">
        <f>G100</f>
        <v>9.4249999965541065E-3</v>
      </c>
      <c r="O100">
        <f ca="1">+C$11+C$12*F100</f>
        <v>-2.6282428543244842E-3</v>
      </c>
      <c r="P100">
        <f>+D$11+D$12*F100+D$13*F100^2</f>
        <v>3.1283160284540797E-3</v>
      </c>
      <c r="Q100" s="2">
        <f>+C100-15018.5</f>
        <v>24272.97</v>
      </c>
      <c r="R100" s="15">
        <f>+(P100-G100)^2</f>
        <v>3.964822899412789E-5</v>
      </c>
    </row>
    <row r="101" spans="1:21" x14ac:dyDescent="0.2">
      <c r="A101" s="104" t="s">
        <v>113</v>
      </c>
      <c r="B101" s="62" t="s">
        <v>116</v>
      </c>
      <c r="C101" s="104">
        <v>39341.428999999996</v>
      </c>
      <c r="D101" s="104" t="s">
        <v>226</v>
      </c>
      <c r="E101">
        <f>+(C101-C$7)/C$8</f>
        <v>-4561.9954401266405</v>
      </c>
      <c r="F101">
        <f>ROUND(2*E101,0)/2</f>
        <v>-4562</v>
      </c>
      <c r="G101">
        <f>+C101-(C$7+F101*C$8)</f>
        <v>3.6163999975542538E-3</v>
      </c>
      <c r="H101">
        <f>+G101</f>
        <v>3.6163999975542538E-3</v>
      </c>
      <c r="P101">
        <f>+D$11+D$12*F101+D$13*F101^2</f>
        <v>3.0005288407417815E-3</v>
      </c>
      <c r="Q101" s="2">
        <f>+C101-15018.5</f>
        <v>24322.928999999996</v>
      </c>
      <c r="R101" s="15">
        <f>+(P101-G101)^2</f>
        <v>3.7929728179353292E-7</v>
      </c>
    </row>
    <row r="102" spans="1:21" x14ac:dyDescent="0.2">
      <c r="A102" s="77" t="s">
        <v>113</v>
      </c>
      <c r="B102" s="78"/>
      <c r="C102" s="79">
        <v>39341.429000000004</v>
      </c>
      <c r="D102" s="80" t="s">
        <v>114</v>
      </c>
      <c r="E102">
        <f>+(C102-C$7)/C$8</f>
        <v>-4561.9954401266314</v>
      </c>
      <c r="F102">
        <f>ROUND(2*E102,0)/2</f>
        <v>-4562</v>
      </c>
      <c r="G102">
        <f>+C102-(C$7+F102*C$8)</f>
        <v>3.6164000048302114E-3</v>
      </c>
      <c r="H102">
        <f>G102</f>
        <v>3.6164000048302114E-3</v>
      </c>
      <c r="O102">
        <f ca="1">+C$11+C$12*F102</f>
        <v>-2.5888306535892633E-3</v>
      </c>
      <c r="P102">
        <f>+D$11+D$12*F102+D$13*F102^2</f>
        <v>3.0005288407417815E-3</v>
      </c>
      <c r="Q102" s="2">
        <f>+C102-15018.5</f>
        <v>24322.929000000004</v>
      </c>
      <c r="R102" s="15">
        <f>+(P102-G102)^2</f>
        <v>3.7929729075563781E-7</v>
      </c>
    </row>
    <row r="103" spans="1:21" x14ac:dyDescent="0.2">
      <c r="A103" s="79" t="s">
        <v>113</v>
      </c>
      <c r="B103" s="78" t="s">
        <v>116</v>
      </c>
      <c r="C103" s="79">
        <v>39341.429000000004</v>
      </c>
      <c r="D103" s="79" t="s">
        <v>114</v>
      </c>
      <c r="E103">
        <f>+(C103-C$7)/C$8</f>
        <v>-4561.9954401266314</v>
      </c>
      <c r="F103">
        <f>ROUND(2*E103,0)/2</f>
        <v>-4562</v>
      </c>
      <c r="G103">
        <f>+C103-(C$7+F103*C$8)</f>
        <v>3.6164000048302114E-3</v>
      </c>
      <c r="H103">
        <f>G103</f>
        <v>3.6164000048302114E-3</v>
      </c>
      <c r="O103">
        <f ca="1">+C$11+C$12*F103</f>
        <v>-2.5888306535892633E-3</v>
      </c>
      <c r="P103">
        <f>+D$11+D$12*F103+D$13*F103^2</f>
        <v>3.0005288407417815E-3</v>
      </c>
      <c r="Q103" s="2">
        <f>+C103-15018.5</f>
        <v>24322.929000000004</v>
      </c>
      <c r="R103" s="15">
        <f>+(P103-G103)^2</f>
        <v>3.7929729075563781E-7</v>
      </c>
    </row>
    <row r="104" spans="1:21" x14ac:dyDescent="0.2">
      <c r="A104" s="77" t="s">
        <v>115</v>
      </c>
      <c r="B104" s="78" t="s">
        <v>116</v>
      </c>
      <c r="C104" s="79">
        <v>39355.701999999997</v>
      </c>
      <c r="D104" s="80"/>
      <c r="E104">
        <f>+(C104-C$7)/C$8</f>
        <v>-4543.9987935828958</v>
      </c>
      <c r="F104">
        <f>ROUND(2*E104,0)/2</f>
        <v>-4544</v>
      </c>
      <c r="G104">
        <f>+C104-(C$7+F104*C$8)</f>
        <v>9.5679999503772706E-4</v>
      </c>
      <c r="I104">
        <f>G104</f>
        <v>9.5679999503772706E-4</v>
      </c>
      <c r="O104">
        <f ca="1">+C$11+C$12*F104</f>
        <v>-2.5775700248077717E-3</v>
      </c>
      <c r="P104">
        <f>+D$11+D$12*F104+D$13*F104^2</f>
        <v>2.9642186318751631E-3</v>
      </c>
      <c r="Q104" s="2">
        <f>+C104-15018.5</f>
        <v>24337.201999999997</v>
      </c>
      <c r="R104" s="15">
        <f>+(P104-G104)^2</f>
        <v>4.0297295835222703E-6</v>
      </c>
    </row>
    <row r="105" spans="1:21" x14ac:dyDescent="0.2">
      <c r="A105" s="79" t="s">
        <v>113</v>
      </c>
      <c r="B105" s="78" t="s">
        <v>116</v>
      </c>
      <c r="C105" s="79">
        <v>39356.483</v>
      </c>
      <c r="D105" s="79" t="s">
        <v>114</v>
      </c>
      <c r="E105">
        <f>+(C105-C$7)/C$8</f>
        <v>-4543.0140404860904</v>
      </c>
      <c r="F105">
        <f>ROUND(2*E105,0)/2</f>
        <v>-4543</v>
      </c>
      <c r="G105">
        <f>+C105-(C$7+F105*C$8)</f>
        <v>-1.1135400003695395E-2</v>
      </c>
      <c r="H105">
        <f>G105</f>
        <v>-1.1135400003695395E-2</v>
      </c>
      <c r="O105">
        <f ca="1">+C$11+C$12*F105</f>
        <v>-2.576944434319911E-3</v>
      </c>
      <c r="P105">
        <f>+D$11+D$12*F105+D$13*F105^2</f>
        <v>2.9622040097829067E-3</v>
      </c>
      <c r="Q105" s="2">
        <f>+C105-15018.5</f>
        <v>24337.983</v>
      </c>
      <c r="R105" s="15">
        <f>+(P105-G105)^2</f>
        <v>1.9874243892083952E-4</v>
      </c>
    </row>
    <row r="106" spans="1:21" x14ac:dyDescent="0.2">
      <c r="A106" s="79" t="s">
        <v>113</v>
      </c>
      <c r="B106" s="78" t="s">
        <v>116</v>
      </c>
      <c r="C106" s="79">
        <v>39367.342499999999</v>
      </c>
      <c r="D106" s="79" t="s">
        <v>114</v>
      </c>
      <c r="E106">
        <f>+(C106-C$7)/C$8</f>
        <v>-4529.3214332457228</v>
      </c>
      <c r="F106">
        <f>ROUND(2*E106,0)/2</f>
        <v>-4529.5</v>
      </c>
      <c r="O106">
        <f ca="1">+C$11+C$12*F106</f>
        <v>-2.5684989627337926E-3</v>
      </c>
      <c r="P106">
        <f>+D$11+D$12*F106+D$13*F106^2</f>
        <v>2.9350335192672048E-3</v>
      </c>
      <c r="Q106" s="2">
        <f>+C106-15018.5</f>
        <v>24348.842499999999</v>
      </c>
      <c r="R106" s="15">
        <f>+(P106-U106)^2</f>
        <v>1.9233492189145423E-2</v>
      </c>
      <c r="U106">
        <f>+C106-(C$7+F106*C$8)</f>
        <v>0.14161989999411162</v>
      </c>
    </row>
    <row r="107" spans="1:21" x14ac:dyDescent="0.2">
      <c r="A107" s="77" t="s">
        <v>113</v>
      </c>
      <c r="B107" s="78"/>
      <c r="C107" s="79">
        <v>39391.392</v>
      </c>
      <c r="D107" s="80" t="s">
        <v>114</v>
      </c>
      <c r="E107">
        <f>+(C107-C$7)/C$8</f>
        <v>-4498.9977205676751</v>
      </c>
      <c r="F107">
        <f>ROUND(2*E107,0)/2</f>
        <v>-4499</v>
      </c>
      <c r="G107">
        <f>+C107-(C$7+F107*C$8)</f>
        <v>1.8077999993693084E-3</v>
      </c>
      <c r="H107">
        <f>G107</f>
        <v>1.8077999993693084E-3</v>
      </c>
      <c r="O107">
        <f ca="1">+C$11+C$12*F107</f>
        <v>-2.5494184528540428E-3</v>
      </c>
      <c r="P107">
        <f>+D$11+D$12*F107+D$13*F107^2</f>
        <v>2.8738328078636915E-3</v>
      </c>
      <c r="Q107" s="2">
        <f>+C107-15018.5</f>
        <v>24372.892</v>
      </c>
      <c r="R107" s="15">
        <f>+(P107-G107)^2</f>
        <v>1.1364259487864222E-6</v>
      </c>
    </row>
    <row r="108" spans="1:21" x14ac:dyDescent="0.2">
      <c r="A108" s="104" t="s">
        <v>113</v>
      </c>
      <c r="B108" s="62" t="s">
        <v>116</v>
      </c>
      <c r="C108" s="104">
        <v>39403.288999999997</v>
      </c>
      <c r="D108" s="104" t="s">
        <v>226</v>
      </c>
      <c r="E108">
        <f>+(C108-C$7)/C$8</f>
        <v>-4483.9969426001235</v>
      </c>
      <c r="F108">
        <f>ROUND(2*E108,0)/2</f>
        <v>-4484</v>
      </c>
      <c r="G108">
        <f>+C108-(C$7+F108*C$8)</f>
        <v>2.4247999972430989E-3</v>
      </c>
      <c r="H108">
        <f>+G108</f>
        <v>2.4247999972430989E-3</v>
      </c>
      <c r="P108">
        <f>+D$11+D$12*F108+D$13*F108^2</f>
        <v>2.8438279135598915E-3</v>
      </c>
      <c r="Q108" s="2">
        <f>+C108-15018.5</f>
        <v>24384.788999999997</v>
      </c>
      <c r="R108" s="15">
        <f>+(P108-G108)^2</f>
        <v>1.7558439465279296E-7</v>
      </c>
    </row>
    <row r="109" spans="1:21" x14ac:dyDescent="0.2">
      <c r="A109" s="77" t="s">
        <v>113</v>
      </c>
      <c r="B109" s="78"/>
      <c r="C109" s="79">
        <v>39403.289000000004</v>
      </c>
      <c r="D109" s="80" t="s">
        <v>114</v>
      </c>
      <c r="E109">
        <f>+(C109-C$7)/C$8</f>
        <v>-4483.9969426001135</v>
      </c>
      <c r="F109">
        <f>ROUND(2*E109,0)/2</f>
        <v>-4484</v>
      </c>
      <c r="G109">
        <f>+C109-(C$7+F109*C$8)</f>
        <v>2.4248000045190565E-3</v>
      </c>
      <c r="H109">
        <f>G109</f>
        <v>2.4248000045190565E-3</v>
      </c>
      <c r="O109">
        <f ca="1">+C$11+C$12*F109</f>
        <v>-2.540034595536133E-3</v>
      </c>
      <c r="P109">
        <f>+D$11+D$12*F109+D$13*F109^2</f>
        <v>2.8438279135598915E-3</v>
      </c>
      <c r="Q109" s="2">
        <f>+C109-15018.5</f>
        <v>24384.789000000004</v>
      </c>
      <c r="R109" s="15">
        <f>+(P109-G109)^2</f>
        <v>1.7558438855513427E-7</v>
      </c>
    </row>
    <row r="110" spans="1:21" x14ac:dyDescent="0.2">
      <c r="A110" s="79" t="s">
        <v>113</v>
      </c>
      <c r="B110" s="78" t="s">
        <v>116</v>
      </c>
      <c r="C110" s="79">
        <v>39403.289000000004</v>
      </c>
      <c r="D110" s="79" t="s">
        <v>114</v>
      </c>
      <c r="E110">
        <f>+(C110-C$7)/C$8</f>
        <v>-4483.9969426001135</v>
      </c>
      <c r="F110">
        <f>ROUND(2*E110,0)/2</f>
        <v>-4484</v>
      </c>
      <c r="G110">
        <f>+C110-(C$7+F110*C$8)</f>
        <v>2.4248000045190565E-3</v>
      </c>
      <c r="H110">
        <f>G110</f>
        <v>2.4248000045190565E-3</v>
      </c>
      <c r="O110">
        <f ca="1">+C$11+C$12*F110</f>
        <v>-2.540034595536133E-3</v>
      </c>
      <c r="P110">
        <f>+D$11+D$12*F110+D$13*F110^2</f>
        <v>2.8438279135598915E-3</v>
      </c>
      <c r="Q110" s="2">
        <f>+C110-15018.5</f>
        <v>24384.789000000004</v>
      </c>
      <c r="R110" s="15">
        <f>+(P110-G110)^2</f>
        <v>1.7558438855513427E-7</v>
      </c>
    </row>
    <row r="111" spans="1:21" x14ac:dyDescent="0.2">
      <c r="A111" s="104" t="s">
        <v>247</v>
      </c>
      <c r="B111" s="62" t="s">
        <v>116</v>
      </c>
      <c r="C111" s="104">
        <v>39414.379999999997</v>
      </c>
      <c r="D111" s="104" t="s">
        <v>226</v>
      </c>
      <c r="E111">
        <f>+(C111-C$7)/C$8</f>
        <v>-4470.0124399155675</v>
      </c>
      <c r="F111">
        <f>ROUND(2*E111,0)/2</f>
        <v>-4470</v>
      </c>
      <c r="G111">
        <f>+C111-(C$7+F111*C$8)</f>
        <v>-9.8660000076051801E-3</v>
      </c>
      <c r="I111">
        <f>+G111</f>
        <v>-9.8660000076051801E-3</v>
      </c>
      <c r="P111">
        <f>+D$11+D$12*F111+D$13*F111^2</f>
        <v>2.8158791541676885E-3</v>
      </c>
      <c r="Q111" s="2">
        <f>+C111-15018.5</f>
        <v>24395.879999999997</v>
      </c>
      <c r="R111" s="15">
        <f>+(P111-G111)^2</f>
        <v>1.6083005907380893E-4</v>
      </c>
    </row>
    <row r="112" spans="1:21" x14ac:dyDescent="0.2">
      <c r="A112" s="104" t="s">
        <v>247</v>
      </c>
      <c r="B112" s="62" t="s">
        <v>116</v>
      </c>
      <c r="C112" s="104">
        <v>39597.599000000002</v>
      </c>
      <c r="D112" s="104" t="s">
        <v>226</v>
      </c>
      <c r="E112">
        <f>+(C112-C$7)/C$8</f>
        <v>-4238.9939026004804</v>
      </c>
      <c r="F112">
        <f>ROUND(2*E112,0)/2</f>
        <v>-4239</v>
      </c>
      <c r="G112">
        <f>+C112-(C$7+F112*C$8)</f>
        <v>4.8357999985455535E-3</v>
      </c>
      <c r="I112">
        <f>+G112</f>
        <v>4.8357999985455535E-3</v>
      </c>
      <c r="P112">
        <f>+D$11+D$12*F112+D$13*F112^2</f>
        <v>2.3625041540328274E-3</v>
      </c>
      <c r="Q112" s="2">
        <f>+C112-15018.5</f>
        <v>24579.099000000002</v>
      </c>
      <c r="R112" s="15">
        <f>+(P112-G112)^2</f>
        <v>6.1171923344839192E-6</v>
      </c>
    </row>
    <row r="113" spans="1:33" x14ac:dyDescent="0.2">
      <c r="A113" s="104" t="s">
        <v>247</v>
      </c>
      <c r="B113" s="62" t="s">
        <v>116</v>
      </c>
      <c r="C113" s="104">
        <v>39678.491999999998</v>
      </c>
      <c r="D113" s="104" t="s">
        <v>226</v>
      </c>
      <c r="E113">
        <f>+(C113-C$7)/C$8</f>
        <v>-4136.9969342782642</v>
      </c>
      <c r="F113">
        <f>ROUND(2*E113,0)/2</f>
        <v>-4137</v>
      </c>
      <c r="G113">
        <f>+C113-(C$7+F113*C$8)</f>
        <v>2.4313999965670519E-3</v>
      </c>
      <c r="I113">
        <f>+G113</f>
        <v>2.4313999965670519E-3</v>
      </c>
      <c r="P113">
        <f>+D$11+D$12*F113+D$13*F113^2</f>
        <v>2.1669815505706114E-3</v>
      </c>
      <c r="Q113" s="2">
        <f>+C113-15018.5</f>
        <v>24659.991999999998</v>
      </c>
      <c r="R113" s="15">
        <f>+(P113-G113)^2</f>
        <v>6.9917114583172529E-8</v>
      </c>
    </row>
    <row r="114" spans="1:33" x14ac:dyDescent="0.2">
      <c r="A114" s="77" t="s">
        <v>117</v>
      </c>
      <c r="B114" s="78"/>
      <c r="C114" s="79">
        <v>39735.589999999997</v>
      </c>
      <c r="D114" s="80"/>
      <c r="E114">
        <f>+(C114-C$7)/C$8</f>
        <v>-4065.0027827786048</v>
      </c>
      <c r="F114">
        <f>ROUND(2*E114,0)/2</f>
        <v>-4065</v>
      </c>
      <c r="G114">
        <f>+C114-(C$7+F114*C$8)</f>
        <v>-2.2070000050007366E-3</v>
      </c>
      <c r="I114">
        <f>G114</f>
        <v>-2.2070000050007366E-3</v>
      </c>
      <c r="O114">
        <f ca="1">+C$11+C$12*F114</f>
        <v>-2.2779121811225224E-3</v>
      </c>
      <c r="P114">
        <f>+D$11+D$12*F114+D$13*F114^2</f>
        <v>2.0306876898898464E-3</v>
      </c>
      <c r="Q114" s="2">
        <f>+C114-15018.5</f>
        <v>24717.089999999997</v>
      </c>
      <c r="R114" s="15">
        <f>+(P114-G114)^2</f>
        <v>1.7957996999427062E-5</v>
      </c>
    </row>
    <row r="115" spans="1:33" x14ac:dyDescent="0.2">
      <c r="A115" s="104" t="s">
        <v>247</v>
      </c>
      <c r="B115" s="62" t="s">
        <v>116</v>
      </c>
      <c r="C115" s="104">
        <v>39942.618000000002</v>
      </c>
      <c r="D115" s="104" t="s">
        <v>226</v>
      </c>
      <c r="E115">
        <f>+(C115-C$7)/C$8</f>
        <v>-3803.9637762166872</v>
      </c>
      <c r="F115">
        <f>ROUND(2*E115,0)/2</f>
        <v>-3804</v>
      </c>
      <c r="G115">
        <f>+C115-(C$7+F115*C$8)</f>
        <v>2.8728799996315502E-2</v>
      </c>
      <c r="I115">
        <f>+G115</f>
        <v>2.8728799996315502E-2</v>
      </c>
      <c r="P115">
        <f>+D$11+D$12*F115+D$13*F115^2</f>
        <v>1.5485694769333566E-3</v>
      </c>
      <c r="Q115" s="2">
        <f>+C115-15018.5</f>
        <v>24924.118000000002</v>
      </c>
      <c r="R115" s="15">
        <f>+(P115-G115)^2</f>
        <v>7.3876493108675256E-4</v>
      </c>
    </row>
    <row r="116" spans="1:33" x14ac:dyDescent="0.2">
      <c r="A116" s="104" t="s">
        <v>247</v>
      </c>
      <c r="B116" s="62" t="s">
        <v>116</v>
      </c>
      <c r="C116" s="104">
        <v>39969.555</v>
      </c>
      <c r="D116" s="104" t="s">
        <v>226</v>
      </c>
      <c r="E116">
        <f>+(C116-C$7)/C$8</f>
        <v>-3769.9992510328584</v>
      </c>
      <c r="F116">
        <f>ROUND(2*E116,0)/2</f>
        <v>-3770</v>
      </c>
      <c r="G116">
        <f>+C116-(C$7+F116*C$8)</f>
        <v>5.9399999736342579E-4</v>
      </c>
      <c r="I116">
        <f>+G116</f>
        <v>5.9399999736342579E-4</v>
      </c>
      <c r="P116">
        <f>+D$11+D$12*F116+D$13*F116^2</f>
        <v>1.487143525970667E-3</v>
      </c>
      <c r="Q116" s="2">
        <f>+C116-15018.5</f>
        <v>24951.055</v>
      </c>
      <c r="R116" s="15">
        <f>+(P116-G116)^2</f>
        <v>7.9770536269299384E-7</v>
      </c>
    </row>
    <row r="117" spans="1:33" x14ac:dyDescent="0.2">
      <c r="A117" s="81" t="s">
        <v>31</v>
      </c>
      <c r="B117" s="90"/>
      <c r="C117" s="82">
        <v>40403.366699999999</v>
      </c>
      <c r="D117" s="82" t="s">
        <v>15</v>
      </c>
      <c r="E117">
        <f>+(C117-C$7)/C$8</f>
        <v>-3223.0115237547461</v>
      </c>
      <c r="F117">
        <f>ROUND(2*E117,0)/2</f>
        <v>-3223</v>
      </c>
      <c r="G117">
        <f>+C117-(C$7+F117*C$8)</f>
        <v>-9.1394000046420842E-3</v>
      </c>
      <c r="J117">
        <f>+G117</f>
        <v>-9.1394000046420842E-3</v>
      </c>
      <c r="P117">
        <f>+D$11+D$12*F117+D$13*F117^2</f>
        <v>5.4259401801066347E-4</v>
      </c>
      <c r="Q117" s="2">
        <f>+C117-15018.5</f>
        <v>25384.866699999999</v>
      </c>
      <c r="R117" s="15">
        <f>+(P117-G117)^2</f>
        <v>9.3741008254683526E-5</v>
      </c>
      <c r="S117" t="s">
        <v>32</v>
      </c>
    </row>
    <row r="118" spans="1:33" x14ac:dyDescent="0.2">
      <c r="A118" s="79" t="s">
        <v>118</v>
      </c>
      <c r="B118" s="78" t="s">
        <v>116</v>
      </c>
      <c r="C118" s="79">
        <v>40455.728000000003</v>
      </c>
      <c r="D118" s="79"/>
      <c r="E118">
        <f>+(C118-C$7)/C$8</f>
        <v>-3156.989817829503</v>
      </c>
      <c r="F118">
        <f>ROUND(2*E118,0)/2</f>
        <v>-3157</v>
      </c>
      <c r="G118">
        <f>+C118-(C$7+F118*C$8)</f>
        <v>8.0754000009619631E-3</v>
      </c>
      <c r="I118">
        <f>G118</f>
        <v>8.0754000009619631E-3</v>
      </c>
      <c r="O118">
        <f ca="1">+C$11+C$12*F118</f>
        <v>-1.7098760181450561E-3</v>
      </c>
      <c r="P118">
        <f>+D$11+D$12*F118+D$13*F118^2</f>
        <v>4.3418777889245308E-4</v>
      </c>
      <c r="Q118" s="2">
        <f>+C118-15018.5</f>
        <v>25437.228000000003</v>
      </c>
      <c r="R118" s="15">
        <f>+(P118-G118)^2</f>
        <v>5.838812422270446E-5</v>
      </c>
    </row>
    <row r="119" spans="1:33" x14ac:dyDescent="0.2">
      <c r="A119" s="79" t="s">
        <v>118</v>
      </c>
      <c r="B119" s="78" t="s">
        <v>116</v>
      </c>
      <c r="C119" s="79">
        <v>40524.692000000003</v>
      </c>
      <c r="D119" s="79"/>
      <c r="E119">
        <f>+(C119-C$7)/C$8</f>
        <v>-3070.0339758731702</v>
      </c>
      <c r="F119">
        <f>ROUND(2*E119,0)/2</f>
        <v>-3070</v>
      </c>
      <c r="G119">
        <f>+C119-(C$7+F119*C$8)</f>
        <v>-2.694599999813363E-2</v>
      </c>
      <c r="I119">
        <f>G119</f>
        <v>-2.694599999813363E-2</v>
      </c>
      <c r="O119">
        <f ca="1">+C$11+C$12*F119</f>
        <v>-1.6554496457011798E-3</v>
      </c>
      <c r="P119">
        <f>+D$11+D$12*F119+D$13*F119^2</f>
        <v>2.9311837113270658E-4</v>
      </c>
      <c r="Q119" s="2">
        <f>+C119-15018.5</f>
        <v>25506.192000000003</v>
      </c>
      <c r="R119" s="15">
        <f>+(P119-G119)^2</f>
        <v>7.4196956953490273E-4</v>
      </c>
    </row>
    <row r="120" spans="1:33" x14ac:dyDescent="0.2">
      <c r="A120" s="104" t="s">
        <v>247</v>
      </c>
      <c r="B120" s="62" t="s">
        <v>116</v>
      </c>
      <c r="C120" s="104">
        <v>41127.476000000002</v>
      </c>
      <c r="D120" s="104" t="s">
        <v>226</v>
      </c>
      <c r="E120">
        <f>+(C120-C$7)/C$8</f>
        <v>-2309.9911964838388</v>
      </c>
      <c r="F120">
        <f>ROUND(2*E120,0)/2</f>
        <v>-2310</v>
      </c>
      <c r="G120">
        <f>+C120-(C$7+F120*C$8)</f>
        <v>6.9819999989704229E-3</v>
      </c>
      <c r="I120">
        <f>+G120</f>
        <v>6.9819999989704229E-3</v>
      </c>
      <c r="P120">
        <f>+D$11+D$12*F120+D$13*F120^2</f>
        <v>-8.5072655081461549E-4</v>
      </c>
      <c r="Q120" s="2">
        <f>+C120-15018.5</f>
        <v>26108.976000000002</v>
      </c>
      <c r="R120" s="15">
        <f>+(P120-G120)^2</f>
        <v>6.1351605203707437E-5</v>
      </c>
    </row>
    <row r="121" spans="1:33" x14ac:dyDescent="0.2">
      <c r="A121" s="81" t="s">
        <v>61</v>
      </c>
      <c r="B121" s="90"/>
      <c r="C121" s="82">
        <v>41859.502</v>
      </c>
      <c r="D121" s="82"/>
      <c r="E121">
        <f>+(C121-C$7)/C$8</f>
        <v>-1386.9888015542228</v>
      </c>
      <c r="F121">
        <f>ROUND(2*E121,0)/2</f>
        <v>-1387</v>
      </c>
      <c r="G121">
        <f>+C121-(C$7+F121*C$8)</f>
        <v>8.881399997335393E-3</v>
      </c>
      <c r="I121">
        <f>G121</f>
        <v>8.881399997335393E-3</v>
      </c>
      <c r="P121">
        <f>+D$11+D$12*F121+D$13*F121^2</f>
        <v>-2.0263650239597001E-3</v>
      </c>
      <c r="Q121" s="2">
        <f>+C121-15018.5</f>
        <v>26841.002</v>
      </c>
      <c r="R121" s="15">
        <f>+(P121-G121)^2</f>
        <v>1.1897933775978877E-4</v>
      </c>
      <c r="AC121">
        <v>10</v>
      </c>
    </row>
    <row r="122" spans="1:33" x14ac:dyDescent="0.2">
      <c r="A122" s="81" t="s">
        <v>31</v>
      </c>
      <c r="B122" s="90"/>
      <c r="C122" s="82">
        <v>41864.2598</v>
      </c>
      <c r="D122" s="82"/>
      <c r="E122">
        <f>+(C122-C$7)/C$8</f>
        <v>-1380.9897512546493</v>
      </c>
      <c r="F122">
        <f>ROUND(2*E122,0)/2</f>
        <v>-1381</v>
      </c>
      <c r="G122">
        <f>+C122-(C$7+F122*C$8)</f>
        <v>8.1281999955535866E-3</v>
      </c>
      <c r="J122">
        <f>+G122</f>
        <v>8.1281999955535866E-3</v>
      </c>
      <c r="P122">
        <f>+D$11+D$12*F122+D$13*F122^2</f>
        <v>-2.0332411107102412E-3</v>
      </c>
      <c r="Q122" s="2">
        <f>+C122-15018.5</f>
        <v>26845.7598</v>
      </c>
      <c r="R122" s="15">
        <f>+(P122-G122)^2</f>
        <v>1.0325488535606824E-4</v>
      </c>
    </row>
    <row r="123" spans="1:33" x14ac:dyDescent="0.2">
      <c r="A123" s="81" t="s">
        <v>61</v>
      </c>
      <c r="B123" s="90"/>
      <c r="C123" s="82">
        <v>41874.567999999999</v>
      </c>
      <c r="D123" s="82"/>
      <c r="E123">
        <f>+(C123-C$7)/C$8</f>
        <v>-1367.9922712643033</v>
      </c>
      <c r="F123">
        <f>ROUND(2*E123,0)/2</f>
        <v>-1368</v>
      </c>
      <c r="G123">
        <f>+C123-(C$7+F123*C$8)</f>
        <v>6.1295999985304661E-3</v>
      </c>
      <c r="I123">
        <f>G123</f>
        <v>6.1295999985304661E-3</v>
      </c>
      <c r="P123">
        <f>+D$11+D$12*F123+D$13*F123^2</f>
        <v>-2.0481053461320737E-3</v>
      </c>
      <c r="Q123" s="2">
        <f>+C123-15018.5</f>
        <v>26856.067999999999</v>
      </c>
      <c r="R123" s="15">
        <f>+(P123-G123)^2</f>
        <v>6.6874864704122281E-5</v>
      </c>
      <c r="AC123">
        <v>8</v>
      </c>
    </row>
    <row r="124" spans="1:33" x14ac:dyDescent="0.2">
      <c r="A124" s="81" t="s">
        <v>63</v>
      </c>
      <c r="B124" s="90"/>
      <c r="C124" s="82">
        <v>41901.536</v>
      </c>
      <c r="D124" s="82"/>
      <c r="E124">
        <f>+(C124-C$7)/C$8</f>
        <v>-1333.9886585695867</v>
      </c>
      <c r="F124">
        <f>ROUND(2*E124,0)/2</f>
        <v>-1334</v>
      </c>
      <c r="G124">
        <f>+C124-(C$7+F124*C$8)</f>
        <v>8.9947999949799851E-3</v>
      </c>
      <c r="I124">
        <f>G124</f>
        <v>8.9947999949799851E-3</v>
      </c>
      <c r="P124">
        <f>+D$11+D$12*F124+D$13*F124^2</f>
        <v>-2.0867613782264145E-3</v>
      </c>
      <c r="Q124" s="2">
        <f>+C124-15018.5</f>
        <v>26883.036</v>
      </c>
      <c r="R124" s="15">
        <f>+(P124-G124)^2</f>
        <v>1.228010024681401E-4</v>
      </c>
      <c r="AC124">
        <v>7</v>
      </c>
    </row>
    <row r="125" spans="1:33" x14ac:dyDescent="0.2">
      <c r="A125" s="81" t="s">
        <v>64</v>
      </c>
      <c r="B125" s="90"/>
      <c r="C125" s="82">
        <v>42025.258000000002</v>
      </c>
      <c r="D125" s="82"/>
      <c r="E125">
        <f>+(C125-C$7)/C$8</f>
        <v>-1177.9891417416547</v>
      </c>
      <c r="F125">
        <f>ROUND(2*E125,0)/2</f>
        <v>-1178</v>
      </c>
      <c r="G125">
        <f>+C125-(C$7+F125*C$8)</f>
        <v>8.6116000020410866E-3</v>
      </c>
      <c r="I125">
        <f>G125</f>
        <v>8.6116000020410866E-3</v>
      </c>
      <c r="P125">
        <f>+D$11+D$12*F125+D$13*F125^2</f>
        <v>-2.2600500444914348E-3</v>
      </c>
      <c r="Q125" s="2">
        <f>+C125-15018.5</f>
        <v>27006.758000000002</v>
      </c>
      <c r="R125" s="15">
        <f>+(P125-G125)^2</f>
        <v>1.1819277473427056E-4</v>
      </c>
      <c r="AC125">
        <v>7</v>
      </c>
      <c r="AG125" t="s">
        <v>72</v>
      </c>
    </row>
    <row r="126" spans="1:33" x14ac:dyDescent="0.2">
      <c r="A126" s="81" t="s">
        <v>31</v>
      </c>
      <c r="B126" s="90"/>
      <c r="C126" s="82">
        <v>42229.078399999999</v>
      </c>
      <c r="D126" s="82"/>
      <c r="E126">
        <f>+(C126-C$7)/C$8</f>
        <v>-920.99455775760237</v>
      </c>
      <c r="F126">
        <f>ROUND(2*E126,0)/2</f>
        <v>-921</v>
      </c>
      <c r="G126">
        <f>+C126-(C$7+F126*C$8)</f>
        <v>4.316199992899783E-3</v>
      </c>
      <c r="J126">
        <f>+G126</f>
        <v>4.316199992899783E-3</v>
      </c>
      <c r="P126">
        <f>+D$11+D$12*F126+D$13*F126^2</f>
        <v>-2.5309419074327653E-3</v>
      </c>
      <c r="Q126" s="2">
        <f>+C126-15018.5</f>
        <v>27210.578399999999</v>
      </c>
      <c r="R126" s="15">
        <f>+(P126-G126)^2</f>
        <v>4.6883352203289623E-5</v>
      </c>
    </row>
    <row r="127" spans="1:33" x14ac:dyDescent="0.2">
      <c r="A127" s="81" t="s">
        <v>66</v>
      </c>
      <c r="B127" s="90"/>
      <c r="C127" s="82">
        <v>42258.427000000003</v>
      </c>
      <c r="D127" s="82"/>
      <c r="E127">
        <f>+(C127-C$7)/C$8</f>
        <v>-883.98927640443208</v>
      </c>
      <c r="F127">
        <f>ROUND(2*E127,0)/2</f>
        <v>-884</v>
      </c>
      <c r="G127">
        <f>+C127-(C$7+F127*C$8)</f>
        <v>8.5048000037204474E-3</v>
      </c>
      <c r="I127">
        <f>G127</f>
        <v>8.5048000037204474E-3</v>
      </c>
      <c r="P127">
        <f>+D$11+D$12*F127+D$13*F127^2</f>
        <v>-2.5684466170105003E-3</v>
      </c>
      <c r="Q127" s="2">
        <f>+C127-15018.5</f>
        <v>27239.927000000003</v>
      </c>
      <c r="R127" s="15">
        <f>+(P127-G127)^2</f>
        <v>1.2261679072352936E-4</v>
      </c>
      <c r="AB127" t="s">
        <v>65</v>
      </c>
      <c r="AC127">
        <v>7</v>
      </c>
    </row>
    <row r="128" spans="1:33" x14ac:dyDescent="0.2">
      <c r="A128" s="81" t="s">
        <v>67</v>
      </c>
      <c r="B128" s="90"/>
      <c r="C128" s="82">
        <v>42331.377999999997</v>
      </c>
      <c r="D128" s="82"/>
      <c r="E128">
        <f>+(C128-C$7)/C$8</f>
        <v>-792.00627619336751</v>
      </c>
      <c r="F128">
        <f>ROUND(2*E128,0)/2</f>
        <v>-792</v>
      </c>
      <c r="G128">
        <f>+C128-(C$7+F128*C$8)</f>
        <v>-4.9776000087149441E-3</v>
      </c>
      <c r="I128">
        <f>G128</f>
        <v>-4.9776000087149441E-3</v>
      </c>
      <c r="P128">
        <f>+D$11+D$12*F128+D$13*F128^2</f>
        <v>-2.6600701992308263E-3</v>
      </c>
      <c r="Q128" s="2">
        <f>+C128-15018.5</f>
        <v>27312.877999999997</v>
      </c>
      <c r="R128" s="15">
        <f>+(P128-G128)^2</f>
        <v>5.3709444178474914E-6</v>
      </c>
      <c r="AB128" t="s">
        <v>65</v>
      </c>
      <c r="AC128">
        <v>6</v>
      </c>
      <c r="AE128" t="s">
        <v>60</v>
      </c>
      <c r="AG128" t="s">
        <v>62</v>
      </c>
    </row>
    <row r="129" spans="1:33" x14ac:dyDescent="0.2">
      <c r="A129" s="81" t="s">
        <v>68</v>
      </c>
      <c r="B129" s="90"/>
      <c r="C129" s="82">
        <v>42510.625</v>
      </c>
      <c r="D129" s="82"/>
      <c r="E129">
        <f>+(C129-C$7)/C$8</f>
        <v>-565.99598382130409</v>
      </c>
      <c r="F129">
        <f>ROUND(2*E129,0)/2</f>
        <v>-566</v>
      </c>
      <c r="G129">
        <f>+C129-(C$7+F129*C$8)</f>
        <v>3.1851999956415966E-3</v>
      </c>
      <c r="I129">
        <f>G129</f>
        <v>3.1851999956415966E-3</v>
      </c>
      <c r="P129">
        <f>+D$11+D$12*F129+D$13*F129^2</f>
        <v>-2.8752665694461756E-3</v>
      </c>
      <c r="Q129" s="2">
        <f>+C129-15018.5</f>
        <v>27492.125</v>
      </c>
      <c r="R129" s="15">
        <f>+(P129-G129)^2</f>
        <v>3.6729254986546777E-5</v>
      </c>
      <c r="AB129" t="s">
        <v>65</v>
      </c>
      <c r="AC129">
        <v>6</v>
      </c>
      <c r="AE129" t="s">
        <v>60</v>
      </c>
      <c r="AG129" t="s">
        <v>62</v>
      </c>
    </row>
    <row r="130" spans="1:33" x14ac:dyDescent="0.2">
      <c r="A130" s="81" t="s">
        <v>70</v>
      </c>
      <c r="B130" s="90"/>
      <c r="C130" s="82">
        <v>42572.482000000004</v>
      </c>
      <c r="D130" s="82"/>
      <c r="E130">
        <f>+(C130-C$7)/C$8</f>
        <v>-488.00126895712606</v>
      </c>
      <c r="F130">
        <f>ROUND(2*E130,0)/2</f>
        <v>-488</v>
      </c>
      <c r="G130">
        <f>+C130-(C$7+F130*C$8)</f>
        <v>-1.0064000016427599E-3</v>
      </c>
      <c r="I130">
        <f>G130</f>
        <v>-1.0064000016427599E-3</v>
      </c>
      <c r="P130">
        <f>+D$11+D$12*F130+D$13*F130^2</f>
        <v>-2.9462784394437003E-3</v>
      </c>
      <c r="Q130" s="2">
        <f>+C130-15018.5</f>
        <v>27553.982000000004</v>
      </c>
      <c r="R130" s="15">
        <f>+(P130-G130)^2</f>
        <v>3.763128353445017E-6</v>
      </c>
      <c r="AB130" t="s">
        <v>65</v>
      </c>
      <c r="AC130">
        <v>9</v>
      </c>
      <c r="AE130" t="s">
        <v>96</v>
      </c>
      <c r="AG130" t="s">
        <v>62</v>
      </c>
    </row>
    <row r="131" spans="1:33" x14ac:dyDescent="0.2">
      <c r="A131" s="81" t="s">
        <v>70</v>
      </c>
      <c r="B131" s="90"/>
      <c r="C131" s="82">
        <v>42576.444000000003</v>
      </c>
      <c r="D131" s="82"/>
      <c r="E131">
        <f>+(C131-C$7)/C$8</f>
        <v>-483.00563288858382</v>
      </c>
      <c r="F131">
        <f>ROUND(2*E131,0)/2</f>
        <v>-483</v>
      </c>
      <c r="G131">
        <f>+C131-(C$7+F131*C$8)</f>
        <v>-4.4674000018858351E-3</v>
      </c>
      <c r="I131">
        <f>G131</f>
        <v>-4.4674000018858351E-3</v>
      </c>
      <c r="P131">
        <f>+D$11+D$12*F131+D$13*F131^2</f>
        <v>-2.9507734366305822E-3</v>
      </c>
      <c r="Q131" s="2">
        <f>+C131-15018.5</f>
        <v>27557.944000000003</v>
      </c>
      <c r="R131" s="15">
        <f>+(P131-G131)^2</f>
        <v>2.3001561384379456E-6</v>
      </c>
      <c r="AB131" t="s">
        <v>65</v>
      </c>
      <c r="AC131">
        <v>7</v>
      </c>
      <c r="AE131" t="s">
        <v>96</v>
      </c>
      <c r="AG131" t="s">
        <v>62</v>
      </c>
    </row>
    <row r="132" spans="1:33" x14ac:dyDescent="0.2">
      <c r="A132" s="81" t="s">
        <v>31</v>
      </c>
      <c r="B132" s="90"/>
      <c r="C132" s="82">
        <v>42594.694100000001</v>
      </c>
      <c r="D132" s="82"/>
      <c r="E132">
        <f>+(C132-C$7)/C$8</f>
        <v>-459.99431087583741</v>
      </c>
      <c r="F132">
        <f>ROUND(2*E132,0)/2</f>
        <v>-460</v>
      </c>
      <c r="G132">
        <f>+C132-(C$7+F132*C$8)</f>
        <v>4.5119999995222315E-3</v>
      </c>
      <c r="J132">
        <f>+G132</f>
        <v>4.5119999995222315E-3</v>
      </c>
      <c r="P132">
        <f>+D$11+D$12*F132+D$13*F132^2</f>
        <v>-2.9713618996648878E-3</v>
      </c>
      <c r="Q132" s="2">
        <f>+C132-15018.5</f>
        <v>27576.194100000001</v>
      </c>
      <c r="R132" s="15">
        <f>+(P132-G132)^2</f>
        <v>5.6000705314205457E-5</v>
      </c>
      <c r="AE132" t="s">
        <v>69</v>
      </c>
      <c r="AG132" t="s">
        <v>62</v>
      </c>
    </row>
    <row r="133" spans="1:33" x14ac:dyDescent="0.2">
      <c r="A133" s="104" t="s">
        <v>247</v>
      </c>
      <c r="B133" s="62" t="s">
        <v>116</v>
      </c>
      <c r="C133" s="104">
        <v>42599.466</v>
      </c>
      <c r="D133" s="104" t="s">
        <v>226</v>
      </c>
      <c r="E133">
        <f>+(C133-C$7)/C$8</f>
        <v>-453.97748206324826</v>
      </c>
      <c r="F133">
        <f>ROUND(2*E133,0)/2</f>
        <v>-454</v>
      </c>
      <c r="G133">
        <f>+C133-(C$7+F133*C$8)</f>
        <v>1.7858799998066388E-2</v>
      </c>
      <c r="I133">
        <f>+G133</f>
        <v>1.7858799998066388E-2</v>
      </c>
      <c r="P133">
        <f>+D$11+D$12*F133+D$13*F133^2</f>
        <v>-2.9767088850831368E-3</v>
      </c>
      <c r="Q133" s="2">
        <f>+C133-15018.5</f>
        <v>27580.966</v>
      </c>
      <c r="R133" s="15">
        <f>+(P133-G133)^2</f>
        <v>4.3411843041980277E-4</v>
      </c>
      <c r="AE133" t="s">
        <v>69</v>
      </c>
      <c r="AG133" t="s">
        <v>62</v>
      </c>
    </row>
    <row r="134" spans="1:33" x14ac:dyDescent="0.2">
      <c r="A134" s="81" t="s">
        <v>71</v>
      </c>
      <c r="B134" s="90"/>
      <c r="C134" s="82">
        <v>42663.684999999998</v>
      </c>
      <c r="D134" s="82"/>
      <c r="E134">
        <f>+(C134-C$7)/C$8</f>
        <v>-373.00455104716042</v>
      </c>
      <c r="F134">
        <f>ROUND(2*E134,0)/2</f>
        <v>-373</v>
      </c>
      <c r="G134">
        <f>+C134-(C$7+F134*C$8)</f>
        <v>-3.6094000024604611E-3</v>
      </c>
      <c r="K134">
        <f>G134</f>
        <v>-3.6094000024604611E-3</v>
      </c>
      <c r="P134">
        <f>+D$11+D$12*F134+D$13*F134^2</f>
        <v>-3.0479245099583139E-3</v>
      </c>
      <c r="Q134" s="2">
        <f>+C134-15018.5</f>
        <v>27645.184999999998</v>
      </c>
      <c r="R134" s="15">
        <f>+(P134-G134)^2</f>
        <v>3.1525472868052879E-7</v>
      </c>
      <c r="AB134" t="s">
        <v>65</v>
      </c>
      <c r="AE134" t="s">
        <v>69</v>
      </c>
      <c r="AG134" t="s">
        <v>62</v>
      </c>
    </row>
    <row r="135" spans="1:33" x14ac:dyDescent="0.2">
      <c r="A135" s="81" t="s">
        <v>73</v>
      </c>
      <c r="B135" s="90"/>
      <c r="C135" s="82">
        <v>42715.250999999997</v>
      </c>
      <c r="D135" s="82"/>
      <c r="E135">
        <f>+(C135-C$7)/C$8</f>
        <v>-307.98562890923131</v>
      </c>
      <c r="F135">
        <f>ROUND(2*E135,0)/2</f>
        <v>-308</v>
      </c>
      <c r="G135">
        <f>+C135-(C$7+F135*C$8)</f>
        <v>1.1397599992051255E-2</v>
      </c>
      <c r="I135">
        <f>G135</f>
        <v>1.1397599992051255E-2</v>
      </c>
      <c r="P135">
        <f>+D$11+D$12*F135+D$13*F135^2</f>
        <v>-3.1037683586706147E-3</v>
      </c>
      <c r="Q135" s="2">
        <f>+C135-15018.5</f>
        <v>27696.750999999997</v>
      </c>
      <c r="R135" s="15">
        <f>+(P135-G135)^2</f>
        <v>2.102896840433179E-4</v>
      </c>
      <c r="AB135" t="s">
        <v>65</v>
      </c>
      <c r="AC135">
        <v>6</v>
      </c>
      <c r="AE135" t="s">
        <v>69</v>
      </c>
      <c r="AG135" t="s">
        <v>62</v>
      </c>
    </row>
    <row r="136" spans="1:33" x14ac:dyDescent="0.2">
      <c r="A136" s="81" t="s">
        <v>50</v>
      </c>
      <c r="B136" s="90"/>
      <c r="C136" s="82">
        <v>42950.771999999997</v>
      </c>
      <c r="D136" s="82"/>
      <c r="E136">
        <f>+(C136-C$7)/C$8</f>
        <v>-11.020156294571096</v>
      </c>
      <c r="F136">
        <f>ROUND(2*E136,0)/2</f>
        <v>-11</v>
      </c>
      <c r="G136">
        <f>+C136-(C$7+F136*C$8)</f>
        <v>-1.5985800004273187E-2</v>
      </c>
      <c r="I136">
        <f>+G136</f>
        <v>-1.5985800004273187E-2</v>
      </c>
      <c r="P136">
        <f>+D$11+D$12*F136+D$13*F136^2</f>
        <v>-3.3441529518743046E-3</v>
      </c>
      <c r="Q136" s="2">
        <f>+C136-15018.5</f>
        <v>27932.271999999997</v>
      </c>
      <c r="R136" s="15">
        <f>+(P136-G136)^2</f>
        <v>1.5981124019742536E-4</v>
      </c>
      <c r="AE136" t="s">
        <v>69</v>
      </c>
      <c r="AG136" t="s">
        <v>62</v>
      </c>
    </row>
    <row r="137" spans="1:33" x14ac:dyDescent="0.2">
      <c r="A137" s="81" t="s">
        <v>50</v>
      </c>
      <c r="B137" s="90"/>
      <c r="C137" s="82">
        <v>42950.788</v>
      </c>
      <c r="D137" s="82"/>
      <c r="E137">
        <f>+(C137-C$7)/C$8</f>
        <v>-10.999982095400735</v>
      </c>
      <c r="F137">
        <f>ROUND(2*E137,0)/2</f>
        <v>-11</v>
      </c>
      <c r="G137">
        <f>+C137-(C$7+F137*C$8)</f>
        <v>1.4199998986441642E-5</v>
      </c>
      <c r="I137">
        <f>+G137</f>
        <v>1.4199998986441642E-5</v>
      </c>
      <c r="P137">
        <f>+D$11+D$12*F137+D$13*F137^2</f>
        <v>-3.3441529518743046E-3</v>
      </c>
      <c r="Q137" s="2">
        <f>+C137-15018.5</f>
        <v>27932.288</v>
      </c>
      <c r="R137" s="15">
        <f>+(P137-G137)^2</f>
        <v>1.1278534542555083E-5</v>
      </c>
      <c r="AE137" t="s">
        <v>60</v>
      </c>
      <c r="AG137" t="s">
        <v>62</v>
      </c>
    </row>
    <row r="138" spans="1:33" x14ac:dyDescent="0.2">
      <c r="A138" s="81" t="s">
        <v>13</v>
      </c>
      <c r="B138" s="90"/>
      <c r="C138" s="82">
        <v>42959.512000000002</v>
      </c>
      <c r="D138" s="82" t="s">
        <v>15</v>
      </c>
      <c r="E138">
        <f>+(C138-C$7)/C$8</f>
        <v>0</v>
      </c>
      <c r="F138">
        <f>ROUND(2*E138,0)/2</f>
        <v>0</v>
      </c>
      <c r="G138">
        <f>+C138-(C$7+F138*C$8)</f>
        <v>0</v>
      </c>
      <c r="H138">
        <f>+G138</f>
        <v>0</v>
      </c>
      <c r="P138">
        <f>+D$11+D$12*F138+D$13*F138^2</f>
        <v>-3.3525903716051671E-3</v>
      </c>
      <c r="Q138" s="2">
        <f>+C138-15018.5</f>
        <v>27941.012000000002</v>
      </c>
      <c r="R138" s="15">
        <f>+(P138-G138)^2</f>
        <v>1.1239862199779673E-5</v>
      </c>
      <c r="AE138" t="s">
        <v>69</v>
      </c>
      <c r="AG138" t="s">
        <v>62</v>
      </c>
    </row>
    <row r="139" spans="1:33" x14ac:dyDescent="0.2">
      <c r="A139" s="81" t="s">
        <v>31</v>
      </c>
      <c r="B139" s="90"/>
      <c r="C139" s="82">
        <v>42959.5141</v>
      </c>
      <c r="D139" s="82"/>
      <c r="E139">
        <f>+(C139-C$7)/C$8</f>
        <v>2.6478636378988989E-3</v>
      </c>
      <c r="F139">
        <f>ROUND(2*E139,0)/2</f>
        <v>0</v>
      </c>
      <c r="G139">
        <f>+C139-(C$7+F139*C$8)</f>
        <v>2.0999999978812411E-3</v>
      </c>
      <c r="J139">
        <f>+G139</f>
        <v>2.0999999978812411E-3</v>
      </c>
      <c r="P139">
        <f>+D$11+D$12*F139+D$13*F139^2</f>
        <v>-3.3525903716051671E-3</v>
      </c>
      <c r="Q139" s="2">
        <f>+C139-15018.5</f>
        <v>27941.0141</v>
      </c>
      <c r="R139" s="15">
        <f>+(P139-G139)^2</f>
        <v>2.9730741737415932E-5</v>
      </c>
      <c r="AE139" t="s">
        <v>69</v>
      </c>
      <c r="AG139" t="s">
        <v>62</v>
      </c>
    </row>
    <row r="140" spans="1:33" x14ac:dyDescent="0.2">
      <c r="A140" s="81" t="s">
        <v>74</v>
      </c>
      <c r="B140" s="90"/>
      <c r="C140" s="82">
        <v>42990.446000000004</v>
      </c>
      <c r="D140" s="82"/>
      <c r="E140">
        <f>+(C140-C$7)/C$8</f>
        <v>39.004292313051501</v>
      </c>
      <c r="F140">
        <f>ROUND(2*E140,0)/2</f>
        <v>39</v>
      </c>
      <c r="G140">
        <f>+C140-(C$7+F140*C$8)</f>
        <v>3.4042000042973086E-3</v>
      </c>
      <c r="I140">
        <f>G140</f>
        <v>3.4042000042973086E-3</v>
      </c>
      <c r="P140">
        <f>+D$11+D$12*F140+D$13*F140^2</f>
        <v>-3.3822368133918103E-3</v>
      </c>
      <c r="Q140" s="2">
        <f>+C140-15018.5</f>
        <v>27971.946000000004</v>
      </c>
      <c r="R140" s="15">
        <f>+(P140-G140)^2</f>
        <v>4.6055724680486421E-5</v>
      </c>
      <c r="AC140">
        <v>8</v>
      </c>
      <c r="AE140" t="s">
        <v>69</v>
      </c>
      <c r="AG140" t="s">
        <v>62</v>
      </c>
    </row>
    <row r="141" spans="1:33" x14ac:dyDescent="0.2">
      <c r="A141" s="104" t="s">
        <v>247</v>
      </c>
      <c r="B141" s="62" t="s">
        <v>116</v>
      </c>
      <c r="C141" s="104">
        <v>43013.421999999999</v>
      </c>
      <c r="D141" s="104" t="s">
        <v>226</v>
      </c>
      <c r="E141">
        <f>+(C141-C$7)/C$8</f>
        <v>67.974442315781459</v>
      </c>
      <c r="F141">
        <f>ROUND(2*E141,0)/2</f>
        <v>68</v>
      </c>
      <c r="G141">
        <f>+C141-(C$7+F141*C$8)</f>
        <v>-2.0269600005121902E-2</v>
      </c>
      <c r="I141">
        <f>+G141</f>
        <v>-2.0269600005121902E-2</v>
      </c>
      <c r="P141">
        <f>+D$11+D$12*F141+D$13*F141^2</f>
        <v>-3.4040105329755702E-3</v>
      </c>
      <c r="Q141" s="2">
        <f>+C141-15018.5</f>
        <v>27994.921999999999</v>
      </c>
      <c r="R141" s="15">
        <f>+(P141-G141)^2</f>
        <v>2.844481082429732E-4</v>
      </c>
      <c r="AE141" t="s">
        <v>69</v>
      </c>
      <c r="AG141" t="s">
        <v>62</v>
      </c>
    </row>
    <row r="142" spans="1:33" x14ac:dyDescent="0.2">
      <c r="A142" s="81" t="s">
        <v>74</v>
      </c>
      <c r="B142" s="90"/>
      <c r="C142" s="82">
        <v>43017.409</v>
      </c>
      <c r="D142" s="82"/>
      <c r="E142">
        <f>+(C142-C$7)/C$8</f>
        <v>73.001600570522825</v>
      </c>
      <c r="F142">
        <f>ROUND(2*E142,0)/2</f>
        <v>73</v>
      </c>
      <c r="G142">
        <f>+C142-(C$7+F142*C$8)</f>
        <v>1.2693999960902147E-3</v>
      </c>
      <c r="I142">
        <f>G142</f>
        <v>1.2693999960902147E-3</v>
      </c>
      <c r="P142">
        <f>+D$11+D$12*F142+D$13*F142^2</f>
        <v>-3.4077412544156393E-3</v>
      </c>
      <c r="Q142" s="2">
        <f>+C142-15018.5</f>
        <v>27998.909</v>
      </c>
      <c r="R142" s="15">
        <f>+(P142-G142)^2</f>
        <v>2.1875650277183463E-5</v>
      </c>
      <c r="AC142">
        <v>12</v>
      </c>
      <c r="AE142" t="s">
        <v>69</v>
      </c>
      <c r="AG142" t="s">
        <v>62</v>
      </c>
    </row>
    <row r="143" spans="1:33" x14ac:dyDescent="0.2">
      <c r="A143" s="81" t="s">
        <v>75</v>
      </c>
      <c r="B143" s="90"/>
      <c r="C143" s="82">
        <v>43040.409</v>
      </c>
      <c r="D143" s="82"/>
      <c r="E143">
        <f>+(C143-C$7)/C$8</f>
        <v>102.00201187200832</v>
      </c>
      <c r="F143">
        <f>ROUND(2*E143,0)/2</f>
        <v>102</v>
      </c>
      <c r="G143">
        <f>+C143-(C$7+F143*C$8)</f>
        <v>1.5955999988364056E-3</v>
      </c>
      <c r="I143">
        <f>G143</f>
        <v>1.5955999988364056E-3</v>
      </c>
      <c r="P143">
        <f>+D$11+D$12*F143+D$13*F143^2</f>
        <v>-3.4292439035366806E-3</v>
      </c>
      <c r="Q143" s="2">
        <f>+C143-15018.5</f>
        <v>28021.909</v>
      </c>
      <c r="R143" s="15">
        <f>+(P143-G143)^2</f>
        <v>2.5249056243215985E-5</v>
      </c>
      <c r="AC143">
        <v>10</v>
      </c>
      <c r="AE143" t="s">
        <v>69</v>
      </c>
      <c r="AG143" t="s">
        <v>62</v>
      </c>
    </row>
    <row r="144" spans="1:33" x14ac:dyDescent="0.2">
      <c r="A144" s="104" t="s">
        <v>247</v>
      </c>
      <c r="B144" s="62" t="s">
        <v>116</v>
      </c>
      <c r="C144" s="104">
        <v>43044.357000000004</v>
      </c>
      <c r="D144" s="104" t="s">
        <v>226</v>
      </c>
      <c r="E144">
        <f>+(C144-C$7)/C$8</f>
        <v>106.9799955162857</v>
      </c>
      <c r="F144">
        <f>ROUND(2*E144,0)/2</f>
        <v>107</v>
      </c>
      <c r="G144">
        <f>+C144-(C$7+F144*C$8)</f>
        <v>-1.5865399996982887E-2</v>
      </c>
      <c r="I144">
        <f>+G144</f>
        <v>-1.5865399996982887E-2</v>
      </c>
      <c r="P144">
        <f>+D$11+D$12*F144+D$13*F144^2</f>
        <v>-3.4329278886900743E-3</v>
      </c>
      <c r="Q144" s="2">
        <f>+C144-15018.5</f>
        <v>28025.857000000004</v>
      </c>
      <c r="R144" s="15">
        <f>+(P144-G144)^2</f>
        <v>1.5456636272347872E-4</v>
      </c>
      <c r="AE144" t="s">
        <v>69</v>
      </c>
      <c r="AG144" t="s">
        <v>62</v>
      </c>
    </row>
    <row r="145" spans="1:33" x14ac:dyDescent="0.2">
      <c r="A145" s="81" t="s">
        <v>50</v>
      </c>
      <c r="B145" s="90"/>
      <c r="C145" s="82">
        <v>43069.741000000002</v>
      </c>
      <c r="D145" s="82"/>
      <c r="E145">
        <f>+(C145-C$7)/C$8</f>
        <v>138.9863624935403</v>
      </c>
      <c r="F145">
        <f>ROUND(2*E145,0)/2</f>
        <v>139</v>
      </c>
      <c r="G145">
        <f>+C145-(C$7+F145*C$8)</f>
        <v>-1.0815800000273157E-2</v>
      </c>
      <c r="I145">
        <f>+G145</f>
        <v>-1.0815800000273157E-2</v>
      </c>
      <c r="P145">
        <f>+D$11+D$12*F145+D$13*F145^2</f>
        <v>-3.4563426414264279E-3</v>
      </c>
      <c r="Q145" s="2">
        <f>+C145-15018.5</f>
        <v>28051.241000000002</v>
      </c>
      <c r="R145" s="15">
        <f>+(P145-G145)^2</f>
        <v>5.4161612616683272E-5</v>
      </c>
      <c r="AE145" t="s">
        <v>69</v>
      </c>
      <c r="AG145" t="s">
        <v>62</v>
      </c>
    </row>
    <row r="146" spans="1:33" x14ac:dyDescent="0.2">
      <c r="A146" s="81" t="s">
        <v>50</v>
      </c>
      <c r="B146" s="90"/>
      <c r="C146" s="82">
        <v>43069.745000000003</v>
      </c>
      <c r="D146" s="82"/>
      <c r="E146">
        <f>+(C146-C$7)/C$8</f>
        <v>138.99140604333289</v>
      </c>
      <c r="F146">
        <f>ROUND(2*E146,0)/2</f>
        <v>139</v>
      </c>
      <c r="G146">
        <f>+C146-(C$7+F146*C$8)</f>
        <v>-6.8157999994582497E-3</v>
      </c>
      <c r="I146">
        <f>+G146</f>
        <v>-6.8157999994582497E-3</v>
      </c>
      <c r="P146">
        <f>+D$11+D$12*F146+D$13*F146^2</f>
        <v>-3.4563426414264279E-3</v>
      </c>
      <c r="Q146" s="2">
        <f>+C146-15018.5</f>
        <v>28051.245000000003</v>
      </c>
      <c r="R146" s="15">
        <f>+(P146-G146)^2</f>
        <v>1.1285953740434149E-5</v>
      </c>
      <c r="AE146" t="s">
        <v>60</v>
      </c>
      <c r="AG146" t="s">
        <v>62</v>
      </c>
    </row>
    <row r="147" spans="1:33" x14ac:dyDescent="0.2">
      <c r="A147" s="81" t="s">
        <v>50</v>
      </c>
      <c r="B147" s="90"/>
      <c r="C147" s="82">
        <v>43395.705999999998</v>
      </c>
      <c r="D147" s="82"/>
      <c r="E147">
        <f>+(C147-C$7)/C$8</f>
        <v>549.99153944521947</v>
      </c>
      <c r="F147">
        <f>ROUND(2*E147,0)/2</f>
        <v>550</v>
      </c>
      <c r="G147">
        <f>+C147-(C$7+F147*C$8)</f>
        <v>-6.7100000014761463E-3</v>
      </c>
      <c r="I147">
        <f>+G147</f>
        <v>-6.7100000014761463E-3</v>
      </c>
      <c r="P147">
        <f>+D$11+D$12*F147+D$13*F147^2</f>
        <v>-3.7320481779901933E-3</v>
      </c>
      <c r="Q147" s="2">
        <f>+C147-15018.5</f>
        <v>28377.205999999998</v>
      </c>
      <c r="R147" s="15">
        <f>+(P147-G147)^2</f>
        <v>8.8681970630033129E-6</v>
      </c>
      <c r="AE147" t="s">
        <v>60</v>
      </c>
      <c r="AG147" t="s">
        <v>62</v>
      </c>
    </row>
    <row r="148" spans="1:33" x14ac:dyDescent="0.2">
      <c r="A148" s="81" t="s">
        <v>31</v>
      </c>
      <c r="B148" s="90"/>
      <c r="C148" s="82">
        <v>43689.951200000003</v>
      </c>
      <c r="D148" s="82"/>
      <c r="E148">
        <f>+(C148-C$7)/C$8</f>
        <v>921.00161872730644</v>
      </c>
      <c r="F148">
        <f>ROUND(2*E148,0)/2</f>
        <v>921</v>
      </c>
      <c r="G148">
        <f>+C148-(C$7+F148*C$8)</f>
        <v>1.2838000038755126E-3</v>
      </c>
      <c r="J148">
        <f>+G148</f>
        <v>1.2838000038755126E-3</v>
      </c>
      <c r="P148">
        <f>+D$11+D$12*F148+D$13*F148^2</f>
        <v>-3.9410409855070317E-3</v>
      </c>
      <c r="Q148" s="2">
        <f>+C148-15018.5</f>
        <v>28671.451200000003</v>
      </c>
      <c r="R148" s="15">
        <f>+(P148-G148)^2</f>
        <v>2.7298963364331964E-5</v>
      </c>
      <c r="AE148" t="s">
        <v>60</v>
      </c>
      <c r="AG148" t="s">
        <v>62</v>
      </c>
    </row>
    <row r="149" spans="1:33" x14ac:dyDescent="0.2">
      <c r="A149" s="81" t="s">
        <v>50</v>
      </c>
      <c r="B149" s="90"/>
      <c r="C149" s="82">
        <v>43694.707000000002</v>
      </c>
      <c r="D149" s="82"/>
      <c r="E149">
        <f>+(C149-C$7)/C$8</f>
        <v>926.99814725198371</v>
      </c>
      <c r="F149">
        <f>ROUND(2*E149,0)/2</f>
        <v>927</v>
      </c>
      <c r="G149">
        <f>+C149-(C$7+F149*C$8)</f>
        <v>-1.4693999983137473E-3</v>
      </c>
      <c r="I149">
        <f>+G149</f>
        <v>-1.4693999983137473E-3</v>
      </c>
      <c r="P149">
        <f>+D$11+D$12*F149+D$13*F149^2</f>
        <v>-3.9441099893288449E-3</v>
      </c>
      <c r="Q149" s="2">
        <f>+C149-15018.5</f>
        <v>28676.207000000002</v>
      </c>
      <c r="R149" s="15">
        <f>+(P149-G149)^2</f>
        <v>6.1241895396299443E-6</v>
      </c>
      <c r="AE149" t="s">
        <v>60</v>
      </c>
      <c r="AG149" t="s">
        <v>62</v>
      </c>
    </row>
    <row r="150" spans="1:33" x14ac:dyDescent="0.2">
      <c r="A150" s="81" t="s">
        <v>50</v>
      </c>
      <c r="B150" s="90"/>
      <c r="C150" s="82">
        <v>43698.671000000002</v>
      </c>
      <c r="D150" s="82"/>
      <c r="E150">
        <f>+(C150-C$7)/C$8</f>
        <v>931.99630509542226</v>
      </c>
      <c r="F150">
        <f>ROUND(2*E150,0)/2</f>
        <v>932</v>
      </c>
      <c r="G150">
        <f>+C150-(C$7+F150*C$8)</f>
        <v>-2.9303999981493689E-3</v>
      </c>
      <c r="I150">
        <f>+G150</f>
        <v>-2.9303999981493689E-3</v>
      </c>
      <c r="P150">
        <f>+D$11+D$12*F150+D$13*F150^2</f>
        <v>-3.9466599322320224E-3</v>
      </c>
      <c r="Q150" s="2">
        <f>+C150-15018.5</f>
        <v>28680.171000000002</v>
      </c>
      <c r="R150" s="15">
        <f>+(P150-G150)^2</f>
        <v>1.0327842536216792E-6</v>
      </c>
      <c r="AE150" t="s">
        <v>69</v>
      </c>
      <c r="AG150" t="s">
        <v>62</v>
      </c>
    </row>
    <row r="151" spans="1:33" x14ac:dyDescent="0.2">
      <c r="A151" s="81" t="s">
        <v>50</v>
      </c>
      <c r="B151" s="90"/>
      <c r="C151" s="82">
        <v>43721.67</v>
      </c>
      <c r="D151" s="82"/>
      <c r="E151">
        <f>+(C151-C$7)/C$8</f>
        <v>960.99545550945504</v>
      </c>
      <c r="F151">
        <f>ROUND(2*E151,0)/2</f>
        <v>961</v>
      </c>
      <c r="G151">
        <f>+C151-(C$7+F151*C$8)</f>
        <v>-3.6042000065208413E-3</v>
      </c>
      <c r="I151">
        <f>+G151</f>
        <v>-3.6042000065208413E-3</v>
      </c>
      <c r="P151">
        <f>+D$11+D$12*F151+D$13*F151^2</f>
        <v>-3.961314065839089E-3</v>
      </c>
      <c r="Q151" s="2">
        <f>+C151-15018.5</f>
        <v>28703.17</v>
      </c>
      <c r="R151" s="15">
        <f>+(P151-G151)^2</f>
        <v>1.2753045136275697E-7</v>
      </c>
      <c r="AE151" t="s">
        <v>69</v>
      </c>
      <c r="AG151" t="s">
        <v>62</v>
      </c>
    </row>
    <row r="152" spans="1:33" x14ac:dyDescent="0.2">
      <c r="A152" s="81" t="s">
        <v>76</v>
      </c>
      <c r="B152" s="90"/>
      <c r="C152" s="82">
        <v>43726.436000000002</v>
      </c>
      <c r="D152" s="82"/>
      <c r="E152">
        <f>+(C152-C$7)/C$8</f>
        <v>967.00484508610612</v>
      </c>
      <c r="F152">
        <f>ROUND(2*E152,0)/2</f>
        <v>967</v>
      </c>
      <c r="G152">
        <f>+C152-(C$7+F152*C$8)</f>
        <v>3.8425999955506995E-3</v>
      </c>
      <c r="I152">
        <f>G152</f>
        <v>3.8425999955506995E-3</v>
      </c>
      <c r="P152">
        <f>+D$11+D$12*F152+D$13*F152^2</f>
        <v>-3.9643170890208907E-3</v>
      </c>
      <c r="Q152" s="2">
        <f>+C152-15018.5</f>
        <v>28707.936000000002</v>
      </c>
      <c r="R152" s="15">
        <f>+(P152-G152)^2</f>
        <v>6.0947954365375781E-5</v>
      </c>
      <c r="AB152" t="s">
        <v>65</v>
      </c>
      <c r="AC152">
        <v>7</v>
      </c>
      <c r="AE152" t="s">
        <v>60</v>
      </c>
      <c r="AG152" t="s">
        <v>62</v>
      </c>
    </row>
    <row r="153" spans="1:33" x14ac:dyDescent="0.2">
      <c r="A153" s="81" t="s">
        <v>77</v>
      </c>
      <c r="B153" s="90"/>
      <c r="C153" s="82">
        <v>43772.43</v>
      </c>
      <c r="D153" s="82"/>
      <c r="E153">
        <f>+(C153-C$7)/C$8</f>
        <v>1024.9981023643882</v>
      </c>
      <c r="F153">
        <f>ROUND(2*E153,0)/2</f>
        <v>1025</v>
      </c>
      <c r="G153">
        <f>+C153-(C$7+F153*C$8)</f>
        <v>-1.5050000001792796E-3</v>
      </c>
      <c r="I153">
        <f>G153</f>
        <v>-1.5050000001792796E-3</v>
      </c>
      <c r="P153">
        <f>+D$11+D$12*F153+D$13*F153^2</f>
        <v>-3.9928360628288728E-3</v>
      </c>
      <c r="Q153" s="2">
        <f>+C153-15018.5</f>
        <v>28753.93</v>
      </c>
      <c r="R153" s="15">
        <f>+(P153-G153)^2</f>
        <v>6.1893282746198308E-6</v>
      </c>
      <c r="AB153" t="s">
        <v>65</v>
      </c>
      <c r="AC153">
        <v>11</v>
      </c>
      <c r="AE153" t="s">
        <v>69</v>
      </c>
      <c r="AG153" t="s">
        <v>62</v>
      </c>
    </row>
    <row r="154" spans="1:33" x14ac:dyDescent="0.2">
      <c r="A154" s="81" t="s">
        <v>78</v>
      </c>
      <c r="B154" s="90"/>
      <c r="C154" s="82">
        <v>44078.544000000002</v>
      </c>
      <c r="D154" s="82"/>
      <c r="E154">
        <f>+(C154-C$7)/C$8</f>
        <v>1410.9734025879957</v>
      </c>
      <c r="F154">
        <f>ROUND(2*E154,0)/2</f>
        <v>1411</v>
      </c>
      <c r="G154">
        <f>+C154-(C$7+F154*C$8)</f>
        <v>-2.1094199997605756E-2</v>
      </c>
      <c r="I154">
        <f>G154</f>
        <v>-2.1094199997605756E-2</v>
      </c>
      <c r="P154">
        <f>+D$11+D$12*F154+D$13*F154^2</f>
        <v>-4.1590763630689493E-3</v>
      </c>
      <c r="Q154" s="2">
        <f>+C154-15018.5</f>
        <v>29060.044000000002</v>
      </c>
      <c r="R154" s="15">
        <f>+(P154-G154)^2</f>
        <v>2.8679841251704721E-4</v>
      </c>
      <c r="AB154" t="s">
        <v>65</v>
      </c>
      <c r="AC154">
        <v>6</v>
      </c>
      <c r="AE154" t="s">
        <v>69</v>
      </c>
      <c r="AG154" t="s">
        <v>62</v>
      </c>
    </row>
    <row r="155" spans="1:33" x14ac:dyDescent="0.2">
      <c r="A155" s="81" t="s">
        <v>50</v>
      </c>
      <c r="B155" s="90"/>
      <c r="C155" s="82">
        <v>44081.724999999999</v>
      </c>
      <c r="D155" s="82"/>
      <c r="E155">
        <f>+(C155-C$7)/C$8</f>
        <v>1414.9842855597319</v>
      </c>
      <c r="F155">
        <f>ROUND(2*E155,0)/2</f>
        <v>1415</v>
      </c>
      <c r="G155">
        <f>+C155-(C$7+F155*C$8)</f>
        <v>-1.2463000006391667E-2</v>
      </c>
      <c r="I155">
        <f>+G155</f>
        <v>-1.2463000006391667E-2</v>
      </c>
      <c r="P155">
        <f>+D$11+D$12*F155+D$13*F155^2</f>
        <v>-4.1605846234007236E-3</v>
      </c>
      <c r="Q155" s="2">
        <f>+C155-15018.5</f>
        <v>29063.224999999999</v>
      </c>
      <c r="R155" s="15">
        <f>+(P155-G155)^2</f>
        <v>6.8930101191724656E-5</v>
      </c>
      <c r="AE155" t="s">
        <v>69</v>
      </c>
      <c r="AG155" t="s">
        <v>62</v>
      </c>
    </row>
    <row r="156" spans="1:33" x14ac:dyDescent="0.2">
      <c r="A156" s="81" t="s">
        <v>50</v>
      </c>
      <c r="B156" s="90"/>
      <c r="C156" s="82">
        <v>44139.624000000003</v>
      </c>
      <c r="D156" s="82"/>
      <c r="E156">
        <f>+(C156-C$7)/C$8</f>
        <v>1487.9884079051603</v>
      </c>
      <c r="F156">
        <f>ROUND(2*E156,0)/2</f>
        <v>1488</v>
      </c>
      <c r="G156">
        <f>+C156-(C$7+F156*C$8)</f>
        <v>-9.1936000026180409E-3</v>
      </c>
      <c r="I156">
        <f>+G156</f>
        <v>-9.1936000026180409E-3</v>
      </c>
      <c r="P156">
        <f>+D$11+D$12*F156+D$13*F156^2</f>
        <v>-4.1873377136691049E-3</v>
      </c>
      <c r="Q156" s="2">
        <f>+C156-15018.5</f>
        <v>29121.124000000003</v>
      </c>
      <c r="R156" s="15">
        <f>+(P156-G156)^2</f>
        <v>2.5062662105752239E-5</v>
      </c>
      <c r="AE156" t="s">
        <v>60</v>
      </c>
      <c r="AG156" t="s">
        <v>62</v>
      </c>
    </row>
    <row r="157" spans="1:33" x14ac:dyDescent="0.2">
      <c r="A157" s="81" t="s">
        <v>80</v>
      </c>
      <c r="B157" s="90"/>
      <c r="C157" s="82">
        <v>44458.42</v>
      </c>
      <c r="D157" s="82"/>
      <c r="E157">
        <f>+(C157-C$7)/C$8</f>
        <v>1889.9542827429091</v>
      </c>
      <c r="F157">
        <f>ROUND(2*E157,0)/2</f>
        <v>1890</v>
      </c>
      <c r="G157">
        <f>+C157-(C$7+F157*C$8)</f>
        <v>-3.6258000007364899E-2</v>
      </c>
      <c r="I157">
        <f>G157</f>
        <v>-3.6258000007364899E-2</v>
      </c>
      <c r="P157">
        <f>+D$11+D$12*F157+D$13*F157^2</f>
        <v>-4.3084150271344964E-3</v>
      </c>
      <c r="Q157" s="2">
        <f>+C157-15018.5</f>
        <v>29439.919999999998</v>
      </c>
      <c r="R157" s="15">
        <f>+(P157-G157)^2</f>
        <v>1.0207759804089639E-3</v>
      </c>
      <c r="AB157" t="s">
        <v>65</v>
      </c>
      <c r="AC157">
        <v>7</v>
      </c>
      <c r="AE157" t="s">
        <v>69</v>
      </c>
      <c r="AG157" t="s">
        <v>62</v>
      </c>
    </row>
    <row r="158" spans="1:33" x14ac:dyDescent="0.2">
      <c r="A158" s="81" t="s">
        <v>81</v>
      </c>
      <c r="B158" s="90"/>
      <c r="C158" s="82">
        <v>44512.381999999998</v>
      </c>
      <c r="D158" s="82"/>
      <c r="E158">
        <f>+(C158-C$7)/C$8</f>
        <v>1957.9942912059851</v>
      </c>
      <c r="F158">
        <f>ROUND(2*E158,0)/2</f>
        <v>1958</v>
      </c>
      <c r="G158">
        <f>+C158-(C$7+F158*C$8)</f>
        <v>-4.5276000018930063E-3</v>
      </c>
      <c r="I158">
        <f>G158</f>
        <v>-4.5276000018930063E-3</v>
      </c>
      <c r="P158">
        <f>+D$11+D$12*F158+D$13*F158^2</f>
        <v>-4.3245025557781518E-3</v>
      </c>
      <c r="Q158" s="2">
        <f>+C158-15018.5</f>
        <v>29493.881999999998</v>
      </c>
      <c r="R158" s="15">
        <f>+(P158-G158)^2</f>
        <v>4.1248572618376202E-8</v>
      </c>
      <c r="AB158" t="s">
        <v>65</v>
      </c>
      <c r="AC158">
        <v>8</v>
      </c>
      <c r="AE158" t="s">
        <v>60</v>
      </c>
      <c r="AG158" t="s">
        <v>62</v>
      </c>
    </row>
    <row r="159" spans="1:33" x14ac:dyDescent="0.2">
      <c r="A159" s="81" t="s">
        <v>50</v>
      </c>
      <c r="B159" s="90"/>
      <c r="C159" s="82">
        <v>44782.824999999997</v>
      </c>
      <c r="D159" s="82"/>
      <c r="E159">
        <f>+(C159-C$7)/C$8</f>
        <v>2298.9924752758816</v>
      </c>
      <c r="F159">
        <f>ROUND(2*E159,0)/2</f>
        <v>2299</v>
      </c>
      <c r="G159">
        <f>+C159-(C$7+F159*C$8)</f>
        <v>-5.9678000034182332E-3</v>
      </c>
      <c r="I159">
        <f>+G159</f>
        <v>-5.9678000034182332E-3</v>
      </c>
      <c r="P159">
        <f>+D$11+D$12*F159+D$13*F159^2</f>
        <v>-4.3860054180460146E-3</v>
      </c>
      <c r="Q159" s="2">
        <f>+C159-15018.5</f>
        <v>29764.324999999997</v>
      </c>
      <c r="R159" s="15">
        <f>+(P159-G159)^2</f>
        <v>2.502074110312869E-6</v>
      </c>
      <c r="AE159" t="s">
        <v>79</v>
      </c>
      <c r="AG159" t="s">
        <v>62</v>
      </c>
    </row>
    <row r="160" spans="1:33" x14ac:dyDescent="0.2">
      <c r="A160" s="81" t="s">
        <v>50</v>
      </c>
      <c r="B160" s="90"/>
      <c r="C160" s="82">
        <v>44786.78</v>
      </c>
      <c r="D160" s="82"/>
      <c r="E160">
        <f>+(C160-C$7)/C$8</f>
        <v>2303.9792851322914</v>
      </c>
      <c r="F160">
        <f>ROUND(2*E160,0)/2</f>
        <v>2304</v>
      </c>
      <c r="G160">
        <f>+C160-(C$7+F160*C$8)</f>
        <v>-1.6428800001449417E-2</v>
      </c>
      <c r="I160">
        <f>+G160</f>
        <v>-1.6428800001449417E-2</v>
      </c>
      <c r="P160">
        <f>+D$11+D$12*F160+D$13*F160^2</f>
        <v>-4.3866694143221653E-3</v>
      </c>
      <c r="Q160" s="2">
        <f>+C160-15018.5</f>
        <v>29768.28</v>
      </c>
      <c r="R160" s="15">
        <f>+(P160-G160)^2</f>
        <v>1.4501290907742572E-4</v>
      </c>
      <c r="AE160" t="s">
        <v>60</v>
      </c>
      <c r="AG160" t="s">
        <v>62</v>
      </c>
    </row>
    <row r="161" spans="1:33" x14ac:dyDescent="0.2">
      <c r="A161" s="81" t="s">
        <v>82</v>
      </c>
      <c r="B161" s="90"/>
      <c r="C161" s="82">
        <v>44787.587</v>
      </c>
      <c r="D161" s="82"/>
      <c r="E161">
        <f>+(C161-C$7)/C$8</f>
        <v>2304.99682130274</v>
      </c>
      <c r="F161">
        <f>ROUND(2*E161,0)/2</f>
        <v>2305</v>
      </c>
      <c r="G161">
        <f>+C161-(C$7+F161*C$8)</f>
        <v>-2.5210000021615997E-3</v>
      </c>
      <c r="I161">
        <f>G161</f>
        <v>-2.5210000021615997E-3</v>
      </c>
      <c r="P161">
        <f>+D$11+D$12*F161+D$13*F161^2</f>
        <v>-4.3868013888193952E-3</v>
      </c>
      <c r="Q161" s="2">
        <f>+C161-15018.5</f>
        <v>29769.087</v>
      </c>
      <c r="R161" s="15">
        <f>+(P161-G161)^2</f>
        <v>3.4812148144541524E-6</v>
      </c>
      <c r="AB161" t="s">
        <v>65</v>
      </c>
      <c r="AC161">
        <v>8</v>
      </c>
      <c r="AE161" t="s">
        <v>60</v>
      </c>
      <c r="AG161" t="s">
        <v>62</v>
      </c>
    </row>
    <row r="162" spans="1:33" x14ac:dyDescent="0.2">
      <c r="A162" s="81" t="s">
        <v>50</v>
      </c>
      <c r="B162" s="90"/>
      <c r="C162" s="82">
        <v>44817.728999999999</v>
      </c>
      <c r="D162" s="82"/>
      <c r="E162">
        <f>+(C162-C$7)/C$8</f>
        <v>2343.0024907570605</v>
      </c>
      <c r="F162">
        <f>ROUND(2*E162,0)/2</f>
        <v>2343</v>
      </c>
      <c r="G162">
        <f>+C162-(C$7+F162*C$8)</f>
        <v>1.9753999949898571E-3</v>
      </c>
      <c r="I162">
        <f>+G162</f>
        <v>1.9753999949898571E-3</v>
      </c>
      <c r="P162">
        <f>+D$11+D$12*F162+D$13*F162^2</f>
        <v>-4.3916127044880907E-3</v>
      </c>
      <c r="Q162" s="2">
        <f>+C162-15018.5</f>
        <v>29799.228999999999</v>
      </c>
      <c r="R162" s="15">
        <f>+(P162-G162)^2</f>
        <v>4.0538850715313465E-5</v>
      </c>
      <c r="AE162" t="s">
        <v>60</v>
      </c>
      <c r="AG162" t="s">
        <v>62</v>
      </c>
    </row>
    <row r="163" spans="1:33" x14ac:dyDescent="0.2">
      <c r="A163" s="81" t="s">
        <v>82</v>
      </c>
      <c r="B163" s="90"/>
      <c r="C163" s="82">
        <v>44834.38</v>
      </c>
      <c r="D163" s="82"/>
      <c r="E163">
        <f>+(C163-C$7)/C$8</f>
        <v>2363.9975276518858</v>
      </c>
      <c r="F163">
        <f>ROUND(2*E163,0)/2</f>
        <v>2364</v>
      </c>
      <c r="G163">
        <f>+C163-(C$7+F163*C$8)</f>
        <v>-1.9608000075095333E-3</v>
      </c>
      <c r="I163">
        <f>G163</f>
        <v>-1.9608000075095333E-3</v>
      </c>
      <c r="P163">
        <f>+D$11+D$12*F163+D$13*F163^2</f>
        <v>-4.3941012769358632E-3</v>
      </c>
      <c r="Q163" s="2">
        <f>+C163-15018.5</f>
        <v>29815.879999999997</v>
      </c>
      <c r="R163" s="15">
        <f>+(P163-G163)^2</f>
        <v>5.9209550677917889E-6</v>
      </c>
      <c r="AB163" t="s">
        <v>65</v>
      </c>
      <c r="AC163">
        <v>6</v>
      </c>
      <c r="AE163" t="s">
        <v>60</v>
      </c>
      <c r="AG163" t="s">
        <v>62</v>
      </c>
    </row>
    <row r="164" spans="1:33" x14ac:dyDescent="0.2">
      <c r="A164" s="81" t="s">
        <v>50</v>
      </c>
      <c r="B164" s="90"/>
      <c r="C164" s="82">
        <v>44836.756999999998</v>
      </c>
      <c r="D164" s="82"/>
      <c r="E164">
        <f>+(C164-C$7)/C$8</f>
        <v>2366.9946571155224</v>
      </c>
      <c r="F164">
        <f>ROUND(2*E164,0)/2</f>
        <v>2367</v>
      </c>
      <c r="G164">
        <f>+C164-(C$7+F164*C$8)</f>
        <v>-4.237400004058145E-3</v>
      </c>
      <c r="I164">
        <f>+G164</f>
        <v>-4.237400004058145E-3</v>
      </c>
      <c r="P164">
        <f>+D$11+D$12*F164+D$13*F164^2</f>
        <v>-4.3944468901895434E-3</v>
      </c>
      <c r="Q164" s="2">
        <f>+C164-15018.5</f>
        <v>29818.256999999998</v>
      </c>
      <c r="R164" s="15">
        <f>+(P164-G164)^2</f>
        <v>2.466372444356841E-8</v>
      </c>
      <c r="AE164" t="s">
        <v>60</v>
      </c>
      <c r="AG164" t="s">
        <v>62</v>
      </c>
    </row>
    <row r="165" spans="1:33" x14ac:dyDescent="0.2">
      <c r="A165" s="81" t="s">
        <v>50</v>
      </c>
      <c r="B165" s="90"/>
      <c r="C165" s="82">
        <v>44875.606</v>
      </c>
      <c r="D165" s="82"/>
      <c r="E165">
        <f>+(C165-C$7)/C$8</f>
        <v>2415.9788735786296</v>
      </c>
      <c r="F165">
        <f>ROUND(2*E165,0)/2</f>
        <v>2416</v>
      </c>
      <c r="G165">
        <f>+C165-(C$7+F165*C$8)</f>
        <v>-1.6755200005718507E-2</v>
      </c>
      <c r="I165">
        <f>+G165</f>
        <v>-1.6755200005718507E-2</v>
      </c>
      <c r="P165">
        <f>+D$11+D$12*F165+D$13*F165^2</f>
        <v>-4.3997416594355821E-3</v>
      </c>
      <c r="Q165" s="2">
        <f>+C165-15018.5</f>
        <v>29857.106</v>
      </c>
      <c r="R165" s="15">
        <f>+(P165-G165)^2</f>
        <v>1.5265735094673242E-4</v>
      </c>
      <c r="AE165" t="s">
        <v>85</v>
      </c>
      <c r="AG165" t="s">
        <v>62</v>
      </c>
    </row>
    <row r="166" spans="1:33" x14ac:dyDescent="0.2">
      <c r="A166" s="81" t="s">
        <v>50</v>
      </c>
      <c r="B166" s="90"/>
      <c r="C166" s="82">
        <v>44898.612999999998</v>
      </c>
      <c r="D166" s="82"/>
      <c r="E166">
        <f>+(C166-C$7)/C$8</f>
        <v>2444.9881110922474</v>
      </c>
      <c r="F166">
        <f>ROUND(2*E166,0)/2</f>
        <v>2445</v>
      </c>
      <c r="G166">
        <f>+C166-(C$7+F166*C$8)</f>
        <v>-9.4290000051842071E-3</v>
      </c>
      <c r="I166">
        <f>+G166</f>
        <v>-9.4290000051842071E-3</v>
      </c>
      <c r="P166">
        <f>+D$11+D$12*F166+D$13*F166^2</f>
        <v>-4.4025643646110561E-3</v>
      </c>
      <c r="Q166" s="2">
        <f>+C166-15018.5</f>
        <v>29880.112999999998</v>
      </c>
      <c r="R166" s="15">
        <f>+(P166-G166)^2</f>
        <v>2.5265055248824022E-5</v>
      </c>
      <c r="AE166" t="s">
        <v>85</v>
      </c>
      <c r="AG166" t="s">
        <v>62</v>
      </c>
    </row>
    <row r="167" spans="1:33" x14ac:dyDescent="0.2">
      <c r="A167" s="81" t="s">
        <v>50</v>
      </c>
      <c r="B167" s="90"/>
      <c r="C167" s="82">
        <v>45235.690999999999</v>
      </c>
      <c r="D167" s="82"/>
      <c r="E167">
        <f>+(C167-C$7)/C$8</f>
        <v>2870.0055302523419</v>
      </c>
      <c r="F167">
        <f>ROUND(2*E167,0)/2</f>
        <v>2870</v>
      </c>
      <c r="G167">
        <f>+C167-(C$7+F167*C$8)</f>
        <v>4.3859999932465144E-3</v>
      </c>
      <c r="I167">
        <f>+G167</f>
        <v>4.3859999932465144E-3</v>
      </c>
      <c r="P167">
        <f>+D$11+D$12*F167+D$13*F167^2</f>
        <v>-4.4174087529425324E-3</v>
      </c>
      <c r="Q167" s="2">
        <f>+C167-15018.5</f>
        <v>30217.190999999999</v>
      </c>
      <c r="R167" s="15">
        <f>+(P167-G167)^2</f>
        <v>7.7500005552477803E-5</v>
      </c>
      <c r="AE167" t="s">
        <v>60</v>
      </c>
      <c r="AG167" t="s">
        <v>62</v>
      </c>
    </row>
    <row r="168" spans="1:33" x14ac:dyDescent="0.2">
      <c r="A168" s="81" t="s">
        <v>50</v>
      </c>
      <c r="B168" s="90"/>
      <c r="C168" s="82">
        <v>45522.785000000003</v>
      </c>
      <c r="D168" s="82"/>
      <c r="E168">
        <f>+(C168-C$7)/C$8</f>
        <v>3231.9987512170728</v>
      </c>
      <c r="F168">
        <f>ROUND(2*E168,0)/2</f>
        <v>3232</v>
      </c>
      <c r="G168">
        <f>+C168-(C$7+F168*C$8)</f>
        <v>-9.903999962261878E-4</v>
      </c>
      <c r="I168">
        <f>+G168</f>
        <v>-9.903999962261878E-4</v>
      </c>
      <c r="P168">
        <f>+D$11+D$12*F168+D$13*F168^2</f>
        <v>-4.3908912447208825E-3</v>
      </c>
      <c r="Q168" s="2">
        <f>+C168-15018.5</f>
        <v>30504.285000000003</v>
      </c>
      <c r="R168" s="15">
        <f>+(P168-G168)^2</f>
        <v>1.1563340731089008E-5</v>
      </c>
      <c r="AE168" t="s">
        <v>69</v>
      </c>
      <c r="AG168" t="s">
        <v>62</v>
      </c>
    </row>
    <row r="169" spans="1:33" x14ac:dyDescent="0.2">
      <c r="A169" s="81" t="s">
        <v>83</v>
      </c>
      <c r="B169" s="90"/>
      <c r="C169" s="82">
        <v>45523.576000000001</v>
      </c>
      <c r="D169" s="82"/>
      <c r="E169">
        <f>+(C169-C$7)/C$8</f>
        <v>3232.996113188351</v>
      </c>
      <c r="F169">
        <f>ROUND(2*E169,0)/2</f>
        <v>3233</v>
      </c>
      <c r="G169">
        <f>+C169-(C$7+F169*C$8)</f>
        <v>-3.0826000001979992E-3</v>
      </c>
      <c r="I169">
        <f>G169</f>
        <v>-3.0826000001979992E-3</v>
      </c>
      <c r="P169">
        <f>+D$11+D$12*F169+D$13*F169^2</f>
        <v>-4.3907680940767305E-3</v>
      </c>
      <c r="Q169" s="2">
        <f>+C169-15018.5</f>
        <v>30505.076000000001</v>
      </c>
      <c r="R169" s="15">
        <f>+(P169-G169)^2</f>
        <v>1.7113037618423133E-6</v>
      </c>
      <c r="AB169" t="s">
        <v>65</v>
      </c>
      <c r="AC169">
        <v>7</v>
      </c>
      <c r="AE169" t="s">
        <v>69</v>
      </c>
      <c r="AG169" t="s">
        <v>62</v>
      </c>
    </row>
    <row r="170" spans="1:33" x14ac:dyDescent="0.2">
      <c r="A170" s="81" t="s">
        <v>50</v>
      </c>
      <c r="B170" s="90"/>
      <c r="C170" s="82">
        <v>45549.760000000002</v>
      </c>
      <c r="D170" s="82"/>
      <c r="E170">
        <f>+(C170-C$7)/C$8</f>
        <v>3266.011190123922</v>
      </c>
      <c r="F170">
        <f>ROUND(2*E170,0)/2</f>
        <v>3266</v>
      </c>
      <c r="G170">
        <f>+C170-(C$7+F170*C$8)</f>
        <v>8.87479999801144E-3</v>
      </c>
      <c r="I170">
        <f>+G170</f>
        <v>8.87479999801144E-3</v>
      </c>
      <c r="P170">
        <f>+D$11+D$12*F170+D$13*F170^2</f>
        <v>-4.3865498930736775E-3</v>
      </c>
      <c r="Q170" s="2">
        <f>+C170-15018.5</f>
        <v>30531.260000000002</v>
      </c>
      <c r="R170" s="15">
        <f>+(P170-G170)^2</f>
        <v>1.7586340093378325E-4</v>
      </c>
      <c r="AE170" t="s">
        <v>60</v>
      </c>
      <c r="AG170" t="s">
        <v>62</v>
      </c>
    </row>
    <row r="171" spans="1:33" x14ac:dyDescent="0.2">
      <c r="A171" s="81" t="s">
        <v>84</v>
      </c>
      <c r="B171" s="90"/>
      <c r="C171" s="82">
        <v>45562.43</v>
      </c>
      <c r="D171" s="82"/>
      <c r="E171">
        <f>+(C171-C$7)/C$8</f>
        <v>3281.9866340886947</v>
      </c>
      <c r="F171">
        <f>ROUND(2*E171,0)/2</f>
        <v>3282</v>
      </c>
      <c r="G171">
        <f>+C171-(C$7+F171*C$8)</f>
        <v>-1.0600400004477706E-2</v>
      </c>
      <c r="I171">
        <f>G171</f>
        <v>-1.0600400004477706E-2</v>
      </c>
      <c r="P171">
        <f>+D$11+D$12*F171+D$13*F171^2</f>
        <v>-4.3843969363298752E-3</v>
      </c>
      <c r="Q171" s="2">
        <f>+C171-15018.5</f>
        <v>30543.93</v>
      </c>
      <c r="R171" s="15">
        <f>+(P171-G171)^2</f>
        <v>3.8638694143223246E-5</v>
      </c>
      <c r="AB171" t="s">
        <v>65</v>
      </c>
      <c r="AC171">
        <v>7</v>
      </c>
      <c r="AE171" t="s">
        <v>60</v>
      </c>
      <c r="AG171" t="s">
        <v>62</v>
      </c>
    </row>
    <row r="172" spans="1:33" x14ac:dyDescent="0.2">
      <c r="A172" s="81" t="s">
        <v>50</v>
      </c>
      <c r="B172" s="90"/>
      <c r="C172" s="82">
        <v>45622.709000000003</v>
      </c>
      <c r="D172" s="82"/>
      <c r="E172">
        <f>+(C172-C$7)/C$8</f>
        <v>3357.9916685600992</v>
      </c>
      <c r="F172">
        <f>ROUND(2*E172,0)/2</f>
        <v>3358</v>
      </c>
      <c r="G172">
        <f>+C172-(C$7+F172*C$8)</f>
        <v>-6.6076000002794899E-3</v>
      </c>
      <c r="I172">
        <f>+G172</f>
        <v>-6.6076000002794899E-3</v>
      </c>
      <c r="P172">
        <f>+D$11+D$12*F172+D$13*F172^2</f>
        <v>-4.3732092738072905E-3</v>
      </c>
      <c r="Q172" s="2">
        <f>+C172-15018.5</f>
        <v>30604.209000000003</v>
      </c>
      <c r="R172" s="15">
        <f>+(P172-G172)^2</f>
        <v>4.9925019185449628E-6</v>
      </c>
      <c r="AE172" t="s">
        <v>69</v>
      </c>
      <c r="AG172" t="s">
        <v>62</v>
      </c>
    </row>
    <row r="173" spans="1:33" x14ac:dyDescent="0.2">
      <c r="A173" s="81" t="s">
        <v>86</v>
      </c>
      <c r="B173" s="90"/>
      <c r="C173" s="82">
        <v>45647.296000000002</v>
      </c>
      <c r="D173" s="82"/>
      <c r="E173">
        <f>+(C173-C$7)/C$8</f>
        <v>3388.9931082413868</v>
      </c>
      <c r="F173">
        <f>ROUND(2*E173,0)/2</f>
        <v>3389</v>
      </c>
      <c r="G173">
        <f>+C173-(C$7+F173*C$8)</f>
        <v>-5.4658000008203089E-3</v>
      </c>
      <c r="I173">
        <f>G173</f>
        <v>-5.4658000008203089E-3</v>
      </c>
      <c r="P173">
        <f>+D$11+D$12*F173+D$13*F173^2</f>
        <v>-4.3681899314323433E-3</v>
      </c>
      <c r="Q173" s="2">
        <f>+C173-15018.5</f>
        <v>30628.796000000002</v>
      </c>
      <c r="R173" s="15">
        <f>+(P173-G173)^2</f>
        <v>1.2047478644218547E-6</v>
      </c>
      <c r="AB173" t="s">
        <v>65</v>
      </c>
      <c r="AC173">
        <v>7</v>
      </c>
      <c r="AE173" t="s">
        <v>69</v>
      </c>
      <c r="AG173" t="s">
        <v>62</v>
      </c>
    </row>
    <row r="174" spans="1:33" x14ac:dyDescent="0.2">
      <c r="A174" s="81" t="s">
        <v>87</v>
      </c>
      <c r="B174" s="90"/>
      <c r="C174" s="82">
        <v>45674.256999999998</v>
      </c>
      <c r="D174" s="82"/>
      <c r="E174">
        <f>+(C174-C$7)/C$8</f>
        <v>3422.9878947239617</v>
      </c>
      <c r="F174">
        <f>ROUND(2*E174,0)/2</f>
        <v>3423</v>
      </c>
      <c r="G174">
        <f>+C174-(C$7+F174*C$8)</f>
        <v>-9.6006000021588989E-3</v>
      </c>
      <c r="I174">
        <f>G174</f>
        <v>-9.6006000021588989E-3</v>
      </c>
      <c r="P174">
        <f>+D$11+D$12*F174+D$13*F174^2</f>
        <v>-4.3623810603835248E-3</v>
      </c>
      <c r="Q174" s="2">
        <f>+C174-15018.5</f>
        <v>30655.756999999998</v>
      </c>
      <c r="R174" s="15">
        <f>+(P174-G174)^2</f>
        <v>2.7438937681974321E-5</v>
      </c>
      <c r="AB174" t="s">
        <v>65</v>
      </c>
      <c r="AC174">
        <v>7</v>
      </c>
      <c r="AE174" t="s">
        <v>69</v>
      </c>
      <c r="AG174" t="s">
        <v>62</v>
      </c>
    </row>
    <row r="175" spans="1:33" x14ac:dyDescent="0.2">
      <c r="A175" s="81" t="s">
        <v>87</v>
      </c>
      <c r="B175" s="90"/>
      <c r="C175" s="82">
        <v>45674.264000000003</v>
      </c>
      <c r="D175" s="82"/>
      <c r="E175">
        <f>+(C175-C$7)/C$8</f>
        <v>3422.9967209361034</v>
      </c>
      <c r="F175">
        <f>ROUND(2*E175,0)/2</f>
        <v>3423</v>
      </c>
      <c r="G175">
        <f>+C175-(C$7+F175*C$8)</f>
        <v>-2.6005999970948324E-3</v>
      </c>
      <c r="I175">
        <f>G175</f>
        <v>-2.6005999970948324E-3</v>
      </c>
      <c r="P175">
        <f>+D$11+D$12*F175+D$13*F175^2</f>
        <v>-4.3623810603835248E-3</v>
      </c>
      <c r="Q175" s="2">
        <f>+C175-15018.5</f>
        <v>30655.764000000003</v>
      </c>
      <c r="R175" s="15">
        <f>+(P175-G175)^2</f>
        <v>3.1038725149626357E-6</v>
      </c>
      <c r="AB175" t="s">
        <v>65</v>
      </c>
      <c r="AC175">
        <v>10</v>
      </c>
      <c r="AE175" t="s">
        <v>69</v>
      </c>
      <c r="AG175" t="s">
        <v>62</v>
      </c>
    </row>
    <row r="176" spans="1:33" x14ac:dyDescent="0.2">
      <c r="A176" s="81" t="s">
        <v>50</v>
      </c>
      <c r="B176" s="90"/>
      <c r="C176" s="82">
        <v>45944.703000000001</v>
      </c>
      <c r="D176" s="82"/>
      <c r="E176">
        <f>+(C176-C$7)/C$8</f>
        <v>3763.9898614562076</v>
      </c>
      <c r="F176">
        <f>ROUND(2*E176,0)/2</f>
        <v>3764</v>
      </c>
      <c r="G176">
        <f>+C176-(C$7+F176*C$8)</f>
        <v>-8.0407999994349666E-3</v>
      </c>
      <c r="I176">
        <f>+G176</f>
        <v>-8.0407999994349666E-3</v>
      </c>
      <c r="P176">
        <f>+D$11+D$12*F176+D$13*F176^2</f>
        <v>-4.2865438458684919E-3</v>
      </c>
      <c r="Q176" s="2">
        <f>+C176-15018.5</f>
        <v>30926.203000000001</v>
      </c>
      <c r="R176" s="15">
        <f>+(P176-G176)^2</f>
        <v>1.4094439266591741E-5</v>
      </c>
      <c r="AE176" t="s">
        <v>69</v>
      </c>
      <c r="AG176" t="s">
        <v>62</v>
      </c>
    </row>
    <row r="177" spans="1:33" x14ac:dyDescent="0.2">
      <c r="A177" s="81" t="s">
        <v>50</v>
      </c>
      <c r="B177" s="90"/>
      <c r="C177" s="82">
        <v>46021.637999999999</v>
      </c>
      <c r="D177" s="82"/>
      <c r="E177">
        <f>+(C177-C$7)/C$8</f>
        <v>3860.9962372596738</v>
      </c>
      <c r="F177">
        <f>ROUND(2*E177,0)/2</f>
        <v>3861</v>
      </c>
      <c r="G177">
        <f>+C177-(C$7+F177*C$8)</f>
        <v>-2.9842000003554858E-3</v>
      </c>
      <c r="I177">
        <f>+G177</f>
        <v>-2.9842000003554858E-3</v>
      </c>
      <c r="P177">
        <f>+D$11+D$12*F177+D$13*F177^2</f>
        <v>-4.2591312716894411E-3</v>
      </c>
      <c r="Q177" s="2">
        <f>+C177-15018.5</f>
        <v>31003.137999999999</v>
      </c>
      <c r="R177" s="15">
        <f>+(P177-G177)^2</f>
        <v>1.6254497466252155E-6</v>
      </c>
      <c r="AE177" t="s">
        <v>69</v>
      </c>
      <c r="AG177" t="s">
        <v>62</v>
      </c>
    </row>
    <row r="178" spans="1:33" x14ac:dyDescent="0.2">
      <c r="A178" s="81" t="s">
        <v>50</v>
      </c>
      <c r="B178" s="90"/>
      <c r="C178" s="82">
        <v>46025.601000000002</v>
      </c>
      <c r="D178" s="82"/>
      <c r="E178">
        <f>+(C178-C$7)/C$8</f>
        <v>3865.9931342156688</v>
      </c>
      <c r="F178">
        <f>ROUND(2*E178,0)/2</f>
        <v>3866</v>
      </c>
      <c r="G178">
        <f>+C178-(C$7+F178*C$8)</f>
        <v>-5.4451999967568554E-3</v>
      </c>
      <c r="I178">
        <f>+G178</f>
        <v>-5.4451999967568554E-3</v>
      </c>
      <c r="P178">
        <f>+D$11+D$12*F178+D$13*F178^2</f>
        <v>-4.2576481479718476E-3</v>
      </c>
      <c r="Q178" s="2">
        <f>+C178-15018.5</f>
        <v>31007.101000000002</v>
      </c>
      <c r="R178" s="15">
        <f>+(P178-G178)^2</f>
        <v>1.41027939355269E-6</v>
      </c>
      <c r="AE178" t="s">
        <v>69</v>
      </c>
      <c r="AG178" t="s">
        <v>62</v>
      </c>
    </row>
    <row r="179" spans="1:33" x14ac:dyDescent="0.2">
      <c r="A179" s="81" t="s">
        <v>50</v>
      </c>
      <c r="B179" s="90"/>
      <c r="C179" s="82">
        <v>46029.561000000002</v>
      </c>
      <c r="D179" s="82"/>
      <c r="E179">
        <f>+(C179-C$7)/C$8</f>
        <v>3870.9862485093145</v>
      </c>
      <c r="F179">
        <f>ROUND(2*E179,0)/2</f>
        <v>3871</v>
      </c>
      <c r="G179">
        <f>+C179-(C$7+F179*C$8)</f>
        <v>-1.0906199997407384E-2</v>
      </c>
      <c r="I179">
        <f>+G179</f>
        <v>-1.0906199997407384E-2</v>
      </c>
      <c r="P179">
        <f>+D$11+D$12*F179+D$13*F179^2</f>
        <v>-4.2561581512709189E-3</v>
      </c>
      <c r="Q179" s="2">
        <f>+C179-15018.5</f>
        <v>31011.061000000002</v>
      </c>
      <c r="R179" s="15">
        <f>+(P179-G179)^2</f>
        <v>4.422305655536609E-5</v>
      </c>
      <c r="AE179" t="s">
        <v>69</v>
      </c>
      <c r="AG179" t="s">
        <v>62</v>
      </c>
    </row>
    <row r="180" spans="1:33" x14ac:dyDescent="0.2">
      <c r="A180" s="81" t="s">
        <v>50</v>
      </c>
      <c r="B180" s="90"/>
      <c r="C180" s="82">
        <v>46033.525999999998</v>
      </c>
      <c r="D180" s="82"/>
      <c r="E180">
        <f>+(C180-C$7)/C$8</f>
        <v>3875.9856672401966</v>
      </c>
      <c r="F180">
        <f>ROUND(2*E180,0)/2</f>
        <v>3876</v>
      </c>
      <c r="G180">
        <f>+C180-(C$7+F180*C$8)</f>
        <v>-1.1367200000677258E-2</v>
      </c>
      <c r="I180">
        <f>+G180</f>
        <v>-1.1367200000677258E-2</v>
      </c>
      <c r="P180">
        <f>+D$11+D$12*F180+D$13*F180^2</f>
        <v>-4.2546612815866566E-3</v>
      </c>
      <c r="Q180" s="2">
        <f>+C180-15018.5</f>
        <v>31015.025999999998</v>
      </c>
      <c r="R180" s="15">
        <f>+(P180-G180)^2</f>
        <v>5.0588207030562972E-5</v>
      </c>
      <c r="AE180" t="s">
        <v>69</v>
      </c>
      <c r="AG180" t="s">
        <v>62</v>
      </c>
    </row>
    <row r="181" spans="1:33" x14ac:dyDescent="0.2">
      <c r="A181" s="81" t="s">
        <v>50</v>
      </c>
      <c r="B181" s="90"/>
      <c r="C181" s="82">
        <v>46239.737999999998</v>
      </c>
      <c r="D181" s="82"/>
      <c r="E181">
        <f>+(C181-C$7)/C$8</f>
        <v>4135.9957896446276</v>
      </c>
      <c r="F181">
        <f>ROUND(2*E181,0)/2</f>
        <v>4136</v>
      </c>
      <c r="G181">
        <f>+C181-(C$7+F181*C$8)</f>
        <v>-3.3392000041203573E-3</v>
      </c>
      <c r="I181">
        <f>+G181</f>
        <v>-3.3392000041203573E-3</v>
      </c>
      <c r="P181">
        <f>+D$11+D$12*F181+D$13*F181^2</f>
        <v>-4.1673530869698562E-3</v>
      </c>
      <c r="Q181" s="2">
        <f>+C181-15018.5</f>
        <v>31221.237999999998</v>
      </c>
      <c r="R181" s="15">
        <f>+(P181-G181)^2</f>
        <v>6.858375286331289E-7</v>
      </c>
      <c r="AE181" t="s">
        <v>60</v>
      </c>
      <c r="AG181" t="s">
        <v>62</v>
      </c>
    </row>
    <row r="182" spans="1:33" x14ac:dyDescent="0.2">
      <c r="A182" s="81" t="s">
        <v>50</v>
      </c>
      <c r="B182" s="90"/>
      <c r="C182" s="82">
        <v>46262.74</v>
      </c>
      <c r="D182" s="82"/>
      <c r="E182">
        <f>+(C182-C$7)/C$8</f>
        <v>4164.9987227210095</v>
      </c>
      <c r="F182">
        <f>ROUND(2*E182,0)/2</f>
        <v>4165</v>
      </c>
      <c r="G182">
        <f>+C182-(C$7+F182*C$8)</f>
        <v>-1.0130000082426704E-3</v>
      </c>
      <c r="I182">
        <f>+G182</f>
        <v>-1.0130000082426704E-3</v>
      </c>
      <c r="P182">
        <f>+D$11+D$12*F182+D$13*F182^2</f>
        <v>-4.156462815796045E-3</v>
      </c>
      <c r="Q182" s="2">
        <f>+C182-15018.5</f>
        <v>31244.239999999998</v>
      </c>
      <c r="R182" s="15">
        <f>+(P182-G182)^2</f>
        <v>9.8813584224713435E-6</v>
      </c>
      <c r="AE182" t="s">
        <v>69</v>
      </c>
      <c r="AG182" t="s">
        <v>62</v>
      </c>
    </row>
    <row r="183" spans="1:33" x14ac:dyDescent="0.2">
      <c r="A183" s="81" t="s">
        <v>50</v>
      </c>
      <c r="B183" s="90"/>
      <c r="C183" s="82">
        <v>46273.832999999999</v>
      </c>
      <c r="D183" s="82"/>
      <c r="E183">
        <f>+(C183-C$7)/C$8</f>
        <v>4178.9857471804617</v>
      </c>
      <c r="F183">
        <f>ROUND(2*E183,0)/2</f>
        <v>4179</v>
      </c>
      <c r="G183">
        <f>+C183-(C$7+F183*C$8)</f>
        <v>-1.1303800005407538E-2</v>
      </c>
      <c r="I183">
        <f>+G183</f>
        <v>-1.1303800005407538E-2</v>
      </c>
      <c r="P183">
        <f>+D$11+D$12*F183+D$13*F183^2</f>
        <v>-4.1511226927858896E-3</v>
      </c>
      <c r="Q183" s="2">
        <f>+C183-15018.5</f>
        <v>31255.332999999999</v>
      </c>
      <c r="R183" s="15">
        <f>+(P183-G183)^2</f>
        <v>5.1160792738492449E-5</v>
      </c>
      <c r="AE183" t="s">
        <v>69</v>
      </c>
      <c r="AG183" t="s">
        <v>62</v>
      </c>
    </row>
    <row r="184" spans="1:33" x14ac:dyDescent="0.2">
      <c r="A184" s="81" t="s">
        <v>50</v>
      </c>
      <c r="B184" s="90"/>
      <c r="C184" s="82">
        <v>46289.711000000003</v>
      </c>
      <c r="D184" s="82"/>
      <c r="E184">
        <f>+(C184-C$7)/C$8</f>
        <v>4199.0061180780749</v>
      </c>
      <c r="F184">
        <f>ROUND(2*E184,0)/2</f>
        <v>4199</v>
      </c>
      <c r="G184">
        <f>+C184-(C$7+F184*C$8)</f>
        <v>4.8521999997319654E-3</v>
      </c>
      <c r="I184">
        <f>+G184</f>
        <v>4.8521999997319654E-3</v>
      </c>
      <c r="P184">
        <f>+D$11+D$12*F184+D$13*F184^2</f>
        <v>-4.1434004730551751E-3</v>
      </c>
      <c r="Q184" s="2">
        <f>+C184-15018.5</f>
        <v>31271.211000000003</v>
      </c>
      <c r="R184" s="15">
        <f>+(P184-G184)^2</f>
        <v>8.0920827866008227E-5</v>
      </c>
      <c r="AE184" t="s">
        <v>69</v>
      </c>
      <c r="AG184" t="s">
        <v>62</v>
      </c>
    </row>
    <row r="185" spans="1:33" x14ac:dyDescent="0.2">
      <c r="A185" s="81" t="s">
        <v>50</v>
      </c>
      <c r="B185" s="90"/>
      <c r="C185" s="82">
        <v>46293.67</v>
      </c>
      <c r="D185" s="82"/>
      <c r="E185">
        <f>+(C185-C$7)/C$8</f>
        <v>4203.9979714842684</v>
      </c>
      <c r="F185">
        <f>ROUND(2*E185,0)/2</f>
        <v>4204</v>
      </c>
      <c r="G185">
        <f>+C185-(C$7+F185*C$8)</f>
        <v>-1.6088000047602691E-3</v>
      </c>
      <c r="I185">
        <f>+G185</f>
        <v>-1.6088000047602691E-3</v>
      </c>
      <c r="P185">
        <f>+D$11+D$12*F185+D$13*F185^2</f>
        <v>-4.1414527356641593E-3</v>
      </c>
      <c r="Q185" s="2">
        <f>+C185-15018.5</f>
        <v>31275.17</v>
      </c>
      <c r="R185" s="15">
        <f>+(P185-G185)^2</f>
        <v>6.4143298553549332E-6</v>
      </c>
      <c r="AE185" t="s">
        <v>69</v>
      </c>
      <c r="AG185" t="s">
        <v>62</v>
      </c>
    </row>
    <row r="186" spans="1:33" x14ac:dyDescent="0.2">
      <c r="A186" s="81" t="s">
        <v>50</v>
      </c>
      <c r="B186" s="90"/>
      <c r="C186" s="82">
        <v>46320.624000000003</v>
      </c>
      <c r="D186" s="82"/>
      <c r="E186">
        <f>+(C186-C$7)/C$8</f>
        <v>4237.9839317547203</v>
      </c>
      <c r="F186">
        <f>ROUND(2*E186,0)/2</f>
        <v>4238</v>
      </c>
      <c r="G186">
        <f>+C186-(C$7+F186*C$8)</f>
        <v>-1.274359999661101E-2</v>
      </c>
      <c r="I186">
        <f>+G186</f>
        <v>-1.274359999661101E-2</v>
      </c>
      <c r="P186">
        <f>+D$11+D$12*F186+D$13*F186^2</f>
        <v>-4.1280258498872201E-3</v>
      </c>
      <c r="Q186" s="2">
        <f>+C186-15018.5</f>
        <v>31302.124000000003</v>
      </c>
      <c r="R186" s="15">
        <f>+(P186-G186)^2</f>
        <v>7.4228117877695365E-5</v>
      </c>
      <c r="AE186" t="s">
        <v>69</v>
      </c>
      <c r="AG186" t="s">
        <v>62</v>
      </c>
    </row>
    <row r="187" spans="1:33" x14ac:dyDescent="0.2">
      <c r="A187" s="81" t="s">
        <v>50</v>
      </c>
      <c r="B187" s="90"/>
      <c r="C187" s="82">
        <v>46323.807999999997</v>
      </c>
      <c r="D187" s="82"/>
      <c r="E187">
        <f>+(C187-C$7)/C$8</f>
        <v>4241.998597388796</v>
      </c>
      <c r="F187">
        <f>ROUND(2*E187,0)/2</f>
        <v>4242</v>
      </c>
      <c r="G187">
        <f>+C187-(C$7+F187*C$8)</f>
        <v>-1.1124000084237196E-3</v>
      </c>
      <c r="I187">
        <f>+G187</f>
        <v>-1.1124000084237196E-3</v>
      </c>
      <c r="P187">
        <f>+D$11+D$12*F187+D$13*F187^2</f>
        <v>-4.1264253223970652E-3</v>
      </c>
      <c r="Q187" s="2">
        <f>+C187-15018.5</f>
        <v>31305.307999999997</v>
      </c>
      <c r="R187" s="15">
        <f>+(P187-G187)^2</f>
        <v>9.0843485932721254E-6</v>
      </c>
    </row>
    <row r="188" spans="1:33" x14ac:dyDescent="0.2">
      <c r="A188" s="81" t="s">
        <v>50</v>
      </c>
      <c r="B188" s="90"/>
      <c r="C188" s="82">
        <v>46324.603000000003</v>
      </c>
      <c r="D188" s="82"/>
      <c r="E188">
        <f>+(C188-C$7)/C$8</f>
        <v>4243.0010029098767</v>
      </c>
      <c r="F188">
        <f>ROUND(2*E188,0)/2</f>
        <v>4243</v>
      </c>
      <c r="G188">
        <f>+C188-(C$7+F188*C$8)</f>
        <v>7.9540000297129154E-4</v>
      </c>
      <c r="I188">
        <f>+G188</f>
        <v>7.9540000297129154E-4</v>
      </c>
      <c r="P188">
        <f>+D$11+D$12*F188+D$13*F188^2</f>
        <v>-4.1260245032261941E-3</v>
      </c>
      <c r="Q188" s="2">
        <f>+C188-15018.5</f>
        <v>31306.103000000003</v>
      </c>
      <c r="R188" s="15">
        <f>+(P188-G188)^2</f>
        <v>2.4220419170201165E-5</v>
      </c>
    </row>
    <row r="189" spans="1:33" x14ac:dyDescent="0.2">
      <c r="A189" s="81" t="s">
        <v>50</v>
      </c>
      <c r="B189" s="90"/>
      <c r="C189" s="82">
        <v>46653.724000000002</v>
      </c>
      <c r="D189" s="82"/>
      <c r="E189">
        <f>+(C189-C$7)/C$8</f>
        <v>4657.9855406471015</v>
      </c>
      <c r="F189">
        <f>ROUND(2*E189,0)/2</f>
        <v>4658</v>
      </c>
      <c r="G189">
        <f>+C189-(C$7+F189*C$8)</f>
        <v>-1.1467600001196843E-2</v>
      </c>
      <c r="I189">
        <f>+G189</f>
        <v>-1.1467600001196843E-2</v>
      </c>
      <c r="P189">
        <f>+D$11+D$12*F189+D$13*F189^2</f>
        <v>-3.9359535104564886E-3</v>
      </c>
      <c r="Q189" s="2">
        <f>+C189-15018.5</f>
        <v>31635.224000000002</v>
      </c>
      <c r="R189" s="15">
        <f>+(P189-G189)^2</f>
        <v>5.6725698861481492E-5</v>
      </c>
    </row>
    <row r="190" spans="1:33" x14ac:dyDescent="0.2">
      <c r="A190" s="81" t="s">
        <v>50</v>
      </c>
      <c r="B190" s="90"/>
      <c r="C190" s="82">
        <v>46676.724000000002</v>
      </c>
      <c r="D190" s="82"/>
      <c r="E190">
        <f>+(C190-C$7)/C$8</f>
        <v>4686.9859519485872</v>
      </c>
      <c r="F190">
        <f>ROUND(2*E190,0)/2</f>
        <v>4687</v>
      </c>
      <c r="G190">
        <f>+C190-(C$7+F190*C$8)</f>
        <v>-1.1141399998450652E-2</v>
      </c>
      <c r="I190">
        <f>+G190</f>
        <v>-1.1141399998450652E-2</v>
      </c>
      <c r="P190">
        <f>+D$11+D$12*F190+D$13*F190^2</f>
        <v>-3.9209015104138805E-3</v>
      </c>
      <c r="Q190" s="2">
        <f>+C190-15018.5</f>
        <v>31658.224000000002</v>
      </c>
      <c r="R190" s="15">
        <f>+(P190-G190)^2</f>
        <v>5.2135598415741298E-5</v>
      </c>
    </row>
    <row r="191" spans="1:33" x14ac:dyDescent="0.2">
      <c r="A191" s="81" t="s">
        <v>50</v>
      </c>
      <c r="B191" s="90"/>
      <c r="C191" s="82">
        <v>46699.724999999999</v>
      </c>
      <c r="D191" s="82"/>
      <c r="E191">
        <f>+(C191-C$7)/C$8</f>
        <v>4715.9876241375168</v>
      </c>
      <c r="F191">
        <f>ROUND(2*E191,0)/2</f>
        <v>4716</v>
      </c>
      <c r="G191">
        <f>+C191-(C$7+F191*C$8)</f>
        <v>-9.8152000064146705E-3</v>
      </c>
      <c r="I191">
        <f>+G191</f>
        <v>-9.8152000064146705E-3</v>
      </c>
      <c r="P191">
        <f>+D$11+D$12*F191+D$13*F191^2</f>
        <v>-3.9056183032118975E-3</v>
      </c>
      <c r="Q191" s="2">
        <f>+C191-15018.5</f>
        <v>31681.224999999999</v>
      </c>
      <c r="R191" s="15">
        <f>+(P191-G191)^2</f>
        <v>3.4923155906828982E-5</v>
      </c>
    </row>
    <row r="192" spans="1:33" x14ac:dyDescent="0.2">
      <c r="A192" s="81" t="s">
        <v>50</v>
      </c>
      <c r="B192" s="90"/>
      <c r="C192" s="82">
        <v>46711.618000000002</v>
      </c>
      <c r="D192" s="82"/>
      <c r="E192">
        <f>+(C192-C$7)/C$8</f>
        <v>4730.9833585552851</v>
      </c>
      <c r="F192">
        <f>ROUND(2*E192,0)/2</f>
        <v>4731</v>
      </c>
      <c r="G192">
        <f>+C192-(C$7+F192*C$8)</f>
        <v>-1.319820000207983E-2</v>
      </c>
      <c r="I192">
        <f>+G192</f>
        <v>-1.319820000207983E-2</v>
      </c>
      <c r="P192">
        <f>+D$11+D$12*F192+D$13*F192^2</f>
        <v>-3.8976224726584392E-3</v>
      </c>
      <c r="Q192" s="2">
        <f>+C192-15018.5</f>
        <v>31693.118000000002</v>
      </c>
      <c r="R192" s="15">
        <f>+(P192-G192)^2</f>
        <v>8.6500742380778083E-5</v>
      </c>
    </row>
    <row r="193" spans="1:29" x14ac:dyDescent="0.2">
      <c r="A193" s="81" t="s">
        <v>50</v>
      </c>
      <c r="B193" s="90"/>
      <c r="C193" s="82">
        <v>46734.618999999999</v>
      </c>
      <c r="D193" s="82"/>
      <c r="E193">
        <f>+(C193-C$7)/C$8</f>
        <v>4759.9850307442139</v>
      </c>
      <c r="F193">
        <f>ROUND(2*E193,0)/2</f>
        <v>4760</v>
      </c>
      <c r="G193">
        <f>+C193-(C$7+F193*C$8)</f>
        <v>-1.1872000002767891E-2</v>
      </c>
      <c r="I193">
        <f>+G193</f>
        <v>-1.1872000002767891E-2</v>
      </c>
      <c r="P193">
        <f>+D$11+D$12*F193+D$13*F193^2</f>
        <v>-3.8819884683870547E-3</v>
      </c>
      <c r="Q193" s="2">
        <f>+C193-15018.5</f>
        <v>31716.118999999999</v>
      </c>
      <c r="R193" s="15">
        <f>+(P193-G193)^2</f>
        <v>6.3840284319538804E-5</v>
      </c>
    </row>
    <row r="194" spans="1:29" x14ac:dyDescent="0.2">
      <c r="A194" s="81" t="s">
        <v>50</v>
      </c>
      <c r="B194" s="90"/>
      <c r="C194" s="82">
        <v>46994.752</v>
      </c>
      <c r="D194" s="82"/>
      <c r="E194">
        <f>+(C194-C$7)/C$8</f>
        <v>5087.9834652263607</v>
      </c>
      <c r="F194">
        <f>ROUND(2*E194,0)/2</f>
        <v>5088</v>
      </c>
      <c r="G194">
        <f>+C194-(C$7+F194*C$8)</f>
        <v>-1.3113600005453918E-2</v>
      </c>
      <c r="I194">
        <f>+G194</f>
        <v>-1.3113600005453918E-2</v>
      </c>
      <c r="O194">
        <f ca="1">+C$11+C$12*F194</f>
        <v>3.4481175542659696E-3</v>
      </c>
      <c r="P194">
        <f>+D$11+D$12*F194+D$13*F194^2</f>
        <v>-3.689066511910667E-3</v>
      </c>
      <c r="Q194" s="2">
        <f>+C194-15018.5</f>
        <v>31976.252</v>
      </c>
      <c r="R194" s="15">
        <f>+(P194-G194)^2</f>
        <v>8.8821831570918538E-5</v>
      </c>
    </row>
    <row r="195" spans="1:29" x14ac:dyDescent="0.2">
      <c r="A195" s="81" t="s">
        <v>50</v>
      </c>
      <c r="B195" s="90"/>
      <c r="C195" s="82">
        <v>47002.682999999997</v>
      </c>
      <c r="D195" s="82"/>
      <c r="E195">
        <f>+(C195-C$7)/C$8</f>
        <v>5097.9835635755771</v>
      </c>
      <c r="F195">
        <f>ROUND(2*E195,0)/2</f>
        <v>5098</v>
      </c>
      <c r="G195">
        <f>+C195-(C$7+F195*C$8)</f>
        <v>-1.303560000815196E-2</v>
      </c>
      <c r="I195">
        <f>+G195</f>
        <v>-1.303560000815196E-2</v>
      </c>
      <c r="O195">
        <f ca="1">+C$11+C$12*F195</f>
        <v>3.4543734591445763E-3</v>
      </c>
      <c r="P195">
        <f>+D$11+D$12*F195+D$13*F195^2</f>
        <v>-3.6827201312715011E-3</v>
      </c>
      <c r="Q195" s="2">
        <f>+C195-15018.5</f>
        <v>31984.182999999997</v>
      </c>
      <c r="R195" s="15">
        <f>+(P195-G195)^2</f>
        <v>8.7476361991355416E-5</v>
      </c>
    </row>
    <row r="196" spans="1:29" x14ac:dyDescent="0.2">
      <c r="A196" s="81" t="s">
        <v>50</v>
      </c>
      <c r="B196" s="90"/>
      <c r="C196" s="82">
        <v>47025.682999999997</v>
      </c>
      <c r="D196" s="82"/>
      <c r="E196">
        <f>+(C196-C$7)/C$8</f>
        <v>5126.9839748770628</v>
      </c>
      <c r="F196">
        <f>ROUND(2*E196,0)/2</f>
        <v>5127</v>
      </c>
      <c r="G196">
        <f>+C196-(C$7+F196*C$8)</f>
        <v>-1.2709400005405769E-2</v>
      </c>
      <c r="I196">
        <f>+G196</f>
        <v>-1.2709400005405769E-2</v>
      </c>
      <c r="O196">
        <f ca="1">+C$11+C$12*F196</f>
        <v>3.4725155832925347E-3</v>
      </c>
      <c r="P196">
        <f>+D$11+D$12*F196+D$13*F196^2</f>
        <v>-3.6641601605348919E-3</v>
      </c>
      <c r="Q196" s="2">
        <f>+C196-15018.5</f>
        <v>32007.182999999997</v>
      </c>
      <c r="R196" s="15">
        <f>+(P196-G196)^2</f>
        <v>8.1816363851239723E-5</v>
      </c>
    </row>
    <row r="197" spans="1:29" x14ac:dyDescent="0.2">
      <c r="A197" s="81" t="s">
        <v>50</v>
      </c>
      <c r="B197" s="90"/>
      <c r="C197" s="82">
        <v>47086.754000000001</v>
      </c>
      <c r="D197" s="82"/>
      <c r="E197">
        <f>+(C197-C$7)/C$8</f>
        <v>5203.9876322071987</v>
      </c>
      <c r="F197">
        <f>ROUND(2*E197,0)/2</f>
        <v>5204</v>
      </c>
      <c r="G197">
        <f>+C197-(C$7+F197*C$8)</f>
        <v>-9.8088000013376586E-3</v>
      </c>
      <c r="I197">
        <f>+G197</f>
        <v>-9.8088000013376586E-3</v>
      </c>
      <c r="O197">
        <f ca="1">+C$11+C$12*F197</f>
        <v>3.5206860508578048E-3</v>
      </c>
      <c r="P197">
        <f>+D$11+D$12*F197+D$13*F197^2</f>
        <v>-3.6137582924346892E-3</v>
      </c>
      <c r="Q197" s="2">
        <f>+C197-15018.5</f>
        <v>32068.254000000001</v>
      </c>
      <c r="R197" s="15">
        <f>+(P197-G197)^2</f>
        <v>3.8378541775047423E-5</v>
      </c>
    </row>
    <row r="198" spans="1:29" x14ac:dyDescent="0.2">
      <c r="A198" s="81" t="s">
        <v>88</v>
      </c>
      <c r="B198" s="90"/>
      <c r="C198" s="82">
        <v>47088.351000000002</v>
      </c>
      <c r="D198" s="82"/>
      <c r="E198">
        <f>+(C198-C$7)/C$8</f>
        <v>5206.0012694614825</v>
      </c>
      <c r="F198">
        <f>ROUND(2*E198,0)/2</f>
        <v>5206</v>
      </c>
      <c r="G198">
        <f>+C198-(C$7+F198*C$8)</f>
        <v>1.0067999974125996E-3</v>
      </c>
      <c r="I198">
        <f>G198</f>
        <v>1.0067999974125996E-3</v>
      </c>
      <c r="O198">
        <f ca="1">+C$11+C$12*F198</f>
        <v>3.5219372318335261E-3</v>
      </c>
      <c r="P198">
        <f>+D$11+D$12*F198+D$13*F198^2</f>
        <v>-3.6124274343761775E-3</v>
      </c>
      <c r="Q198" s="2">
        <f>+C198-15018.5</f>
        <v>32069.851000000002</v>
      </c>
      <c r="R198" s="15">
        <f>+(P198-G198)^2</f>
        <v>2.1337262066589938E-5</v>
      </c>
      <c r="AB198" t="s">
        <v>65</v>
      </c>
      <c r="AC198">
        <v>7</v>
      </c>
    </row>
    <row r="199" spans="1:29" x14ac:dyDescent="0.2">
      <c r="A199" s="81" t="s">
        <v>50</v>
      </c>
      <c r="B199" s="90"/>
      <c r="C199" s="82">
        <v>47331.817000000003</v>
      </c>
      <c r="D199" s="82"/>
      <c r="E199">
        <f>+(C199-C$7)/C$8</f>
        <v>5512.9844928496332</v>
      </c>
      <c r="F199">
        <f>ROUND(2*E199,0)/2</f>
        <v>5513</v>
      </c>
      <c r="G199">
        <f>+C199-(C$7+F199*C$8)</f>
        <v>-1.2298599998757709E-2</v>
      </c>
      <c r="I199">
        <f>+G199</f>
        <v>-1.2298599998757709E-2</v>
      </c>
      <c r="O199">
        <f ca="1">+C$11+C$12*F199</f>
        <v>3.713993511606744E-3</v>
      </c>
      <c r="P199">
        <f>+D$11+D$12*F199+D$13*F199^2</f>
        <v>-3.3951008860331651E-3</v>
      </c>
      <c r="Q199" s="2">
        <f>+C199-15018.5</f>
        <v>32313.317000000003</v>
      </c>
      <c r="R199" s="15">
        <f>+(P199-G199)^2</f>
        <v>7.9272296450286732E-5</v>
      </c>
    </row>
    <row r="200" spans="1:29" x14ac:dyDescent="0.2">
      <c r="A200" s="81" t="s">
        <v>89</v>
      </c>
      <c r="B200" s="90"/>
      <c r="C200" s="82">
        <v>47379.425999999999</v>
      </c>
      <c r="D200" s="82"/>
      <c r="E200">
        <f>+(C200-C$7)/C$8</f>
        <v>5573.0140833562564</v>
      </c>
      <c r="F200">
        <f>ROUND(2*E200,0)/2</f>
        <v>5573</v>
      </c>
      <c r="G200">
        <f>+C200-(C$7+F200*C$8)</f>
        <v>1.1169400000653695E-2</v>
      </c>
      <c r="I200">
        <f>G200</f>
        <v>1.1169400000653695E-2</v>
      </c>
      <c r="O200">
        <f ca="1">+C$11+C$12*F200</f>
        <v>3.7515289408783831E-3</v>
      </c>
      <c r="P200">
        <f>+D$11+D$12*F200+D$13*F200^2</f>
        <v>-3.3495997801967544E-3</v>
      </c>
      <c r="Q200" s="2">
        <f>+C200-15018.5</f>
        <v>32360.925999999999</v>
      </c>
      <c r="R200" s="15">
        <f>+(P200-G200)^2</f>
        <v>2.108013546363354E-4</v>
      </c>
      <c r="AB200" t="s">
        <v>65</v>
      </c>
      <c r="AC200">
        <v>6</v>
      </c>
    </row>
    <row r="201" spans="1:29" x14ac:dyDescent="0.2">
      <c r="A201" s="81" t="s">
        <v>50</v>
      </c>
      <c r="B201" s="90"/>
      <c r="C201" s="82">
        <v>47420.646000000001</v>
      </c>
      <c r="D201" s="82"/>
      <c r="E201">
        <f>+(C201-C$7)/C$8</f>
        <v>5624.9878639583112</v>
      </c>
      <c r="F201">
        <f>ROUND(2*E201,0)/2</f>
        <v>5625</v>
      </c>
      <c r="G201">
        <f>+C201-(C$7+F201*C$8)</f>
        <v>-9.6249999987776391E-3</v>
      </c>
      <c r="I201">
        <f>+G201</f>
        <v>-9.6249999987776391E-3</v>
      </c>
      <c r="O201">
        <f ca="1">+C$11+C$12*F201</f>
        <v>3.7840596462471367E-3</v>
      </c>
      <c r="P201">
        <f>+D$11+D$12*F201+D$13*F201^2</f>
        <v>-3.3093649233730442E-3</v>
      </c>
      <c r="Q201" s="2">
        <f>+C201-15018.5</f>
        <v>32402.146000000001</v>
      </c>
      <c r="R201" s="15">
        <f>+(P201-G201)^2</f>
        <v>3.9887246405680805E-5</v>
      </c>
    </row>
    <row r="202" spans="1:29" x14ac:dyDescent="0.2">
      <c r="A202" s="81" t="s">
        <v>50</v>
      </c>
      <c r="B202" s="90"/>
      <c r="C202" s="82">
        <v>47447.618000000002</v>
      </c>
      <c r="D202" s="82"/>
      <c r="E202">
        <f>+(C202-C$7)/C$8</f>
        <v>5658.9965202028206</v>
      </c>
      <c r="F202">
        <f>ROUND(2*E202,0)/2</f>
        <v>5659</v>
      </c>
      <c r="G202">
        <f>+C202-(C$7+F202*C$8)</f>
        <v>-2.7598000015132129E-3</v>
      </c>
      <c r="I202">
        <f>+G202</f>
        <v>-2.7598000015132129E-3</v>
      </c>
      <c r="O202">
        <f ca="1">+C$11+C$12*F202</f>
        <v>3.8053297228343983E-3</v>
      </c>
      <c r="P202">
        <f>+D$11+D$12*F202+D$13*F202^2</f>
        <v>-3.2826555849229016E-3</v>
      </c>
      <c r="Q202" s="2">
        <f>+C202-15018.5</f>
        <v>32429.118000000002</v>
      </c>
      <c r="R202" s="15">
        <f>+(P202-G202)^2</f>
        <v>2.7337796110268585E-7</v>
      </c>
    </row>
    <row r="203" spans="1:29" x14ac:dyDescent="0.2">
      <c r="A203" s="81" t="s">
        <v>90</v>
      </c>
      <c r="B203" s="90"/>
      <c r="C203" s="82">
        <v>47456.34</v>
      </c>
      <c r="D203" s="82"/>
      <c r="E203">
        <f>+(C203-C$7)/C$8</f>
        <v>5669.9939805233162</v>
      </c>
      <c r="F203">
        <f>ROUND(2*E203,0)/2</f>
        <v>5670</v>
      </c>
      <c r="G203">
        <f>+C203-(C$7+F203*C$8)</f>
        <v>-4.7740000081830658E-3</v>
      </c>
      <c r="I203">
        <f>G203</f>
        <v>-4.7740000081830658E-3</v>
      </c>
      <c r="O203">
        <f ca="1">+C$11+C$12*F203</f>
        <v>3.8122112182008656E-3</v>
      </c>
      <c r="P203">
        <f>+D$11+D$12*F203+D$13*F203^2</f>
        <v>-3.2739462858304893E-3</v>
      </c>
      <c r="Q203" s="2">
        <f>+C203-15018.5</f>
        <v>32437.839999999997</v>
      </c>
      <c r="R203" s="15">
        <f>+(P203-G203)^2</f>
        <v>2.2501611699438206E-6</v>
      </c>
      <c r="AB203" t="s">
        <v>65</v>
      </c>
      <c r="AC203">
        <v>6</v>
      </c>
    </row>
    <row r="204" spans="1:29" x14ac:dyDescent="0.2">
      <c r="A204" s="81" t="s">
        <v>91</v>
      </c>
      <c r="B204" s="90"/>
      <c r="C204" s="82">
        <v>47662.538</v>
      </c>
      <c r="D204" s="82"/>
      <c r="E204">
        <f>+(C204-C$7)/C$8</f>
        <v>5929.986450503482</v>
      </c>
      <c r="F204">
        <f>ROUND(2*E204,0)/2</f>
        <v>5930</v>
      </c>
      <c r="G204">
        <f>+C204-(C$7+F204*C$8)</f>
        <v>-1.0745999999926426E-2</v>
      </c>
      <c r="I204">
        <f>G204</f>
        <v>-1.0745999999926426E-2</v>
      </c>
      <c r="O204">
        <f ca="1">+C$11+C$12*F204</f>
        <v>3.9748647450446335E-3</v>
      </c>
      <c r="P204">
        <f>+D$11+D$12*F204+D$13*F204^2</f>
        <v>-3.0584047173491972E-3</v>
      </c>
      <c r="Q204" s="2">
        <f>+C204-15018.5</f>
        <v>32644.038</v>
      </c>
      <c r="R204" s="15">
        <f>+(P204-G204)^2</f>
        <v>5.9099121228703655E-5</v>
      </c>
      <c r="AB204" t="s">
        <v>65</v>
      </c>
      <c r="AC204">
        <v>5</v>
      </c>
    </row>
    <row r="205" spans="1:29" x14ac:dyDescent="0.2">
      <c r="A205" s="81" t="s">
        <v>91</v>
      </c>
      <c r="B205" s="90"/>
      <c r="C205" s="82">
        <v>47743.445</v>
      </c>
      <c r="D205" s="82"/>
      <c r="E205">
        <f>+(C205-C$7)/C$8</f>
        <v>6032.0010712499725</v>
      </c>
      <c r="F205">
        <f>ROUND(2*E205,0)/2</f>
        <v>6032</v>
      </c>
      <c r="G205">
        <f>+C205-(C$7+F205*C$8)</f>
        <v>8.4960000094724819E-4</v>
      </c>
      <c r="I205">
        <f>G205</f>
        <v>8.4960000094724819E-4</v>
      </c>
      <c r="O205">
        <f ca="1">+C$11+C$12*F205</f>
        <v>4.0386749748064195E-3</v>
      </c>
      <c r="P205">
        <f>+D$11+D$12*F205+D$13*F205^2</f>
        <v>-2.9687705412889528E-3</v>
      </c>
      <c r="Q205" s="2">
        <f>+C205-15018.5</f>
        <v>32724.945</v>
      </c>
      <c r="R205" s="15">
        <f>+(P205-G205)^2</f>
        <v>1.457995359781718E-5</v>
      </c>
      <c r="AB205" t="s">
        <v>65</v>
      </c>
      <c r="AC205">
        <v>11</v>
      </c>
    </row>
    <row r="206" spans="1:29" x14ac:dyDescent="0.2">
      <c r="A206" s="81" t="s">
        <v>91</v>
      </c>
      <c r="B206" s="90"/>
      <c r="C206" s="82">
        <v>47770.406000000003</v>
      </c>
      <c r="D206" s="82"/>
      <c r="E206">
        <f>+(C206-C$7)/C$8</f>
        <v>6065.995857732556</v>
      </c>
      <c r="F206">
        <f>ROUND(2*E206,0)/2</f>
        <v>6066</v>
      </c>
      <c r="G206">
        <f>+C206-(C$7+F206*C$8)</f>
        <v>-3.2852000003913417E-3</v>
      </c>
      <c r="I206">
        <f>G206</f>
        <v>-3.2852000003913417E-3</v>
      </c>
      <c r="O206">
        <f ca="1">+C$11+C$12*F206</f>
        <v>4.0599450513936815E-3</v>
      </c>
      <c r="P206">
        <f>+D$11+D$12*F206+D$13*F206^2</f>
        <v>-2.938256869103417E-3</v>
      </c>
      <c r="Q206" s="2">
        <f>+C206-15018.5</f>
        <v>32751.906000000003</v>
      </c>
      <c r="R206" s="15">
        <f>+(P206-G206)^2</f>
        <v>1.2036953634787015E-7</v>
      </c>
      <c r="AB206" t="s">
        <v>65</v>
      </c>
      <c r="AC206">
        <v>8</v>
      </c>
    </row>
    <row r="207" spans="1:29" x14ac:dyDescent="0.2">
      <c r="A207" s="81" t="s">
        <v>91</v>
      </c>
      <c r="B207" s="90"/>
      <c r="C207" s="82">
        <v>47778.353000000003</v>
      </c>
      <c r="D207" s="82"/>
      <c r="E207">
        <f>+(C207-C$7)/C$8</f>
        <v>6076.0161302809438</v>
      </c>
      <c r="F207">
        <f>ROUND(2*E207,0)/2</f>
        <v>6076</v>
      </c>
      <c r="G207">
        <f>+C207-(C$7+F207*C$8)</f>
        <v>1.2792800000170246E-2</v>
      </c>
      <c r="I207">
        <f>G207</f>
        <v>1.2792800000170246E-2</v>
      </c>
      <c r="O207">
        <f ca="1">+C$11+C$12*F207</f>
        <v>4.0662009562722878E-3</v>
      </c>
      <c r="P207">
        <f>+D$11+D$12*F207+D$13*F207^2</f>
        <v>-2.9292217773837373E-3</v>
      </c>
      <c r="Q207" s="2">
        <f>+C207-15018.5</f>
        <v>32759.853000000003</v>
      </c>
      <c r="R207" s="15">
        <f>+(P207-G207)^2</f>
        <v>2.4718196877388166E-4</v>
      </c>
      <c r="AB207" t="s">
        <v>65</v>
      </c>
      <c r="AC207">
        <v>6</v>
      </c>
    </row>
    <row r="208" spans="1:29" x14ac:dyDescent="0.2">
      <c r="A208" s="81" t="s">
        <v>92</v>
      </c>
      <c r="B208" s="90"/>
      <c r="C208" s="82">
        <v>47805.303999999996</v>
      </c>
      <c r="D208" s="82"/>
      <c r="E208">
        <f>+(C208-C$7)/C$8</f>
        <v>6109.9983078890373</v>
      </c>
      <c r="F208">
        <f>ROUND(2*E208,0)/2</f>
        <v>6110</v>
      </c>
      <c r="G208">
        <f>+C208-(C$7+F208*C$8)</f>
        <v>-1.3420000032056123E-3</v>
      </c>
      <c r="I208">
        <f>G208</f>
        <v>-1.3420000032056123E-3</v>
      </c>
      <c r="O208">
        <f ca="1">+C$11+C$12*F208</f>
        <v>4.0874710328595498E-3</v>
      </c>
      <c r="P208">
        <f>+D$11+D$12*F208+D$13*F208^2</f>
        <v>-2.8982968258754556E-3</v>
      </c>
      <c r="Q208" s="2">
        <f>+C208-15018.5</f>
        <v>32786.803999999996</v>
      </c>
      <c r="R208" s="15">
        <f>+(P208-G208)^2</f>
        <v>2.4220598002522497E-6</v>
      </c>
      <c r="AB208" t="s">
        <v>65</v>
      </c>
      <c r="AC208">
        <v>7</v>
      </c>
    </row>
    <row r="209" spans="1:33" x14ac:dyDescent="0.2">
      <c r="A209" s="81" t="s">
        <v>92</v>
      </c>
      <c r="B209" s="90"/>
      <c r="C209" s="82">
        <v>47824.332000000002</v>
      </c>
      <c r="D209" s="82"/>
      <c r="E209">
        <f>+(C209-C$7)/C$8</f>
        <v>6133.9904742475082</v>
      </c>
      <c r="F209">
        <f>ROUND(2*E209,0)/2</f>
        <v>6134</v>
      </c>
      <c r="G209">
        <f>+C209-(C$7+F209*C$8)</f>
        <v>-7.5548000022536144E-3</v>
      </c>
      <c r="I209">
        <f>G209</f>
        <v>-7.5548000022536144E-3</v>
      </c>
      <c r="O209">
        <f ca="1">+C$11+C$12*F209</f>
        <v>4.1024852045682056E-3</v>
      </c>
      <c r="P209">
        <f>+D$11+D$12*F209+D$13*F209^2</f>
        <v>-2.8762761044841614E-3</v>
      </c>
      <c r="Q209" s="2">
        <f>+C209-15018.5</f>
        <v>32805.832000000002</v>
      </c>
      <c r="R209" s="15">
        <f>+(P209-G209)^2</f>
        <v>2.1888585861999875E-5</v>
      </c>
      <c r="AB209" t="s">
        <v>65</v>
      </c>
      <c r="AC209">
        <v>7</v>
      </c>
    </row>
    <row r="210" spans="1:33" x14ac:dyDescent="0.2">
      <c r="A210" s="81" t="s">
        <v>92</v>
      </c>
      <c r="B210" s="90"/>
      <c r="C210" s="82">
        <v>47859.228999999999</v>
      </c>
      <c r="D210" s="82"/>
      <c r="E210">
        <f>+(C210-C$7)/C$8</f>
        <v>6177.9916635165455</v>
      </c>
      <c r="F210">
        <f>ROUND(2*E210,0)/2</f>
        <v>6178</v>
      </c>
      <c r="G210">
        <f>+C210-(C$7+F210*C$8)</f>
        <v>-6.6116000016336329E-3</v>
      </c>
      <c r="I210">
        <f>G210</f>
        <v>-6.6116000016336329E-3</v>
      </c>
      <c r="O210">
        <f ca="1">+C$11+C$12*F210</f>
        <v>4.1300111860340738E-3</v>
      </c>
      <c r="P210">
        <f>+D$11+D$12*F210+D$13*F210^2</f>
        <v>-2.8354935026107114E-3</v>
      </c>
      <c r="Q210" s="2">
        <f>+C210-15018.5</f>
        <v>32840.728999999999</v>
      </c>
      <c r="R210" s="15">
        <f>+(P210-G210)^2</f>
        <v>1.4258980291963145E-5</v>
      </c>
      <c r="AB210" t="s">
        <v>65</v>
      </c>
      <c r="AC210">
        <v>7</v>
      </c>
    </row>
    <row r="211" spans="1:33" x14ac:dyDescent="0.2">
      <c r="A211" s="81" t="s">
        <v>93</v>
      </c>
      <c r="B211" s="90"/>
      <c r="C211" s="82">
        <v>48061.476999999999</v>
      </c>
      <c r="D211" s="82"/>
      <c r="E211">
        <f>+(C211-C$7)/C$8</f>
        <v>6433.0036280775375</v>
      </c>
      <c r="F211">
        <f>ROUND(2*E211,0)/2</f>
        <v>6433</v>
      </c>
      <c r="G211">
        <f>+C211-(C$7+F211*C$8)</f>
        <v>2.8773999947588891E-3</v>
      </c>
      <c r="I211">
        <f>G211</f>
        <v>2.8773999947588891E-3</v>
      </c>
      <c r="O211">
        <f ca="1">+C$11+C$12*F211</f>
        <v>4.2895367604385386E-3</v>
      </c>
      <c r="P211">
        <f>+D$11+D$12*F211+D$13*F211^2</f>
        <v>-2.5886591749207533E-3</v>
      </c>
      <c r="Q211" s="2">
        <f>+C211-15018.5</f>
        <v>33042.976999999999</v>
      </c>
      <c r="R211" s="15">
        <f>+(P211-G211)^2</f>
        <v>2.9877802846438902E-5</v>
      </c>
      <c r="AB211" t="s">
        <v>65</v>
      </c>
      <c r="AC211">
        <v>8</v>
      </c>
    </row>
    <row r="212" spans="1:33" x14ac:dyDescent="0.2">
      <c r="A212" s="81" t="s">
        <v>50</v>
      </c>
      <c r="B212" s="90"/>
      <c r="C212" s="82">
        <v>48067.813000000002</v>
      </c>
      <c r="D212" s="82"/>
      <c r="E212">
        <f>+(C212-C$7)/C$8</f>
        <v>6440.9926109473772</v>
      </c>
      <c r="F212">
        <f>ROUND(2*E212,0)/2</f>
        <v>6441</v>
      </c>
      <c r="G212">
        <f>+C212-(C$7+F212*C$8)</f>
        <v>-5.8601999990059994E-3</v>
      </c>
      <c r="I212">
        <f>+G212</f>
        <v>-5.8601999990059994E-3</v>
      </c>
      <c r="O212">
        <f ca="1">+C$11+C$12*F212</f>
        <v>4.2945414843414235E-3</v>
      </c>
      <c r="P212">
        <f>+D$11+D$12*F212+D$13*F212^2</f>
        <v>-2.5806261377368566E-3</v>
      </c>
      <c r="Q212" s="2">
        <f>+C212-15018.5</f>
        <v>33049.313000000002</v>
      </c>
      <c r="R212" s="15">
        <f>+(P212-G212)^2</f>
        <v>1.0755604711519795E-5</v>
      </c>
    </row>
    <row r="213" spans="1:33" x14ac:dyDescent="0.2">
      <c r="A213" s="81" t="s">
        <v>94</v>
      </c>
      <c r="B213" s="90"/>
      <c r="C213" s="82">
        <v>48088.442000000003</v>
      </c>
      <c r="D213" s="82"/>
      <c r="E213">
        <f>+(C213-C$7)/C$8</f>
        <v>6467.0034581099144</v>
      </c>
      <c r="F213">
        <f>ROUND(2*E213,0)/2</f>
        <v>6467</v>
      </c>
      <c r="G213">
        <f>+C213-(C$7+F213*C$8)</f>
        <v>2.742600001511164E-3</v>
      </c>
      <c r="I213">
        <f>G213</f>
        <v>2.742600001511164E-3</v>
      </c>
      <c r="O213">
        <f ca="1">+C$11+C$12*F213</f>
        <v>4.3108068370258006E-3</v>
      </c>
      <c r="P213">
        <f>+D$11+D$12*F213+D$13*F213^2</f>
        <v>-2.5543972525438347E-3</v>
      </c>
      <c r="Q213" s="2">
        <f>+C213-15018.5</f>
        <v>33069.942000000003</v>
      </c>
      <c r="R213" s="15">
        <f>+(P213-G213)^2</f>
        <v>2.8058179909466195E-5</v>
      </c>
      <c r="AB213" t="s">
        <v>65</v>
      </c>
      <c r="AC213">
        <v>6</v>
      </c>
    </row>
    <row r="214" spans="1:33" x14ac:dyDescent="0.2">
      <c r="A214" s="81" t="s">
        <v>94</v>
      </c>
      <c r="B214" s="90"/>
      <c r="C214" s="82">
        <v>48092.41</v>
      </c>
      <c r="D214" s="82"/>
      <c r="E214">
        <f>+(C214-C$7)/C$8</f>
        <v>6472.0066595031458</v>
      </c>
      <c r="F214">
        <f>ROUND(2*E214,0)/2</f>
        <v>6472</v>
      </c>
      <c r="G214">
        <f>+C214-(C$7+F214*C$8)</f>
        <v>5.2816000024904497E-3</v>
      </c>
      <c r="I214">
        <f>G214</f>
        <v>5.2816000024904497E-3</v>
      </c>
      <c r="O214">
        <f ca="1">+C$11+C$12*F214</f>
        <v>4.3139347894651037E-3</v>
      </c>
      <c r="P214">
        <f>+D$11+D$12*F214+D$13*F214^2</f>
        <v>-2.5493319299122238E-3</v>
      </c>
      <c r="Q214" s="2">
        <f>+C214-15018.5</f>
        <v>33073.910000000003</v>
      </c>
      <c r="R214" s="15">
        <f>+(P214-G214)^2</f>
        <v>6.1323494929923876E-5</v>
      </c>
      <c r="AB214" t="s">
        <v>65</v>
      </c>
      <c r="AC214">
        <v>7</v>
      </c>
    </row>
    <row r="215" spans="1:33" x14ac:dyDescent="0.2">
      <c r="A215" s="81" t="s">
        <v>94</v>
      </c>
      <c r="B215" s="90"/>
      <c r="C215" s="82">
        <v>48100.347000000002</v>
      </c>
      <c r="D215" s="82"/>
      <c r="E215">
        <f>+(C215-C$7)/C$8</f>
        <v>6482.0143231770517</v>
      </c>
      <c r="F215">
        <f>ROUND(2*E215,0)/2</f>
        <v>6482</v>
      </c>
      <c r="G215">
        <f>+C215-(C$7+F215*C$8)</f>
        <v>1.1359600001014769E-2</v>
      </c>
      <c r="I215">
        <f>G215</f>
        <v>1.1359600001014769E-2</v>
      </c>
      <c r="O215">
        <f ca="1">+C$11+C$12*F215</f>
        <v>4.3201906943437099E-3</v>
      </c>
      <c r="P215">
        <f>+D$11+D$12*F215+D$13*F215^2</f>
        <v>-2.5391806656989988E-3</v>
      </c>
      <c r="Q215" s="2">
        <f>+C215-15018.5</f>
        <v>33081.847000000002</v>
      </c>
      <c r="R215" s="15">
        <f>+(P215-G215)^2</f>
        <v>1.9317610402141638E-4</v>
      </c>
      <c r="AB215" t="s">
        <v>65</v>
      </c>
      <c r="AC215">
        <v>7</v>
      </c>
    </row>
    <row r="216" spans="1:33" x14ac:dyDescent="0.2">
      <c r="A216" s="81" t="s">
        <v>94</v>
      </c>
      <c r="B216" s="90"/>
      <c r="C216" s="82">
        <v>48115.404000000002</v>
      </c>
      <c r="D216" s="82"/>
      <c r="E216">
        <f>+(C216-C$7)/C$8</f>
        <v>6500.9995054799429</v>
      </c>
      <c r="F216">
        <f>ROUND(2*E216,0)/2</f>
        <v>6501</v>
      </c>
      <c r="G216">
        <f>+C216-(C$7+F216*C$8)</f>
        <v>-3.9220000326167792E-4</v>
      </c>
      <c r="I216">
        <f>G216</f>
        <v>-3.9220000326167792E-4</v>
      </c>
      <c r="O216">
        <f ca="1">+C$11+C$12*F216</f>
        <v>4.3320769136130626E-3</v>
      </c>
      <c r="P216">
        <f>+D$11+D$12*F216+D$13*F216^2</f>
        <v>-2.5198175234175226E-3</v>
      </c>
      <c r="Q216" s="2">
        <f>+C216-15018.5</f>
        <v>33096.904000000002</v>
      </c>
      <c r="R216" s="15">
        <f>+(P216-G216)^2</f>
        <v>4.5267563120741064E-6</v>
      </c>
      <c r="AB216" t="s">
        <v>65</v>
      </c>
      <c r="AC216">
        <v>7</v>
      </c>
    </row>
    <row r="217" spans="1:33" x14ac:dyDescent="0.2">
      <c r="A217" s="81" t="s">
        <v>94</v>
      </c>
      <c r="B217" s="90"/>
      <c r="C217" s="82">
        <v>48146.341999999997</v>
      </c>
      <c r="D217" s="82"/>
      <c r="E217">
        <f>+(C217-C$7)/C$8</f>
        <v>6540.0088413427775</v>
      </c>
      <c r="F217">
        <f>ROUND(2*E217,0)/2</f>
        <v>6540</v>
      </c>
      <c r="G217">
        <f>+C217-(C$7+F217*C$8)</f>
        <v>7.0119999945745803E-3</v>
      </c>
      <c r="I217">
        <f>G217</f>
        <v>7.0119999945745803E-3</v>
      </c>
      <c r="O217">
        <f ca="1">+C$11+C$12*F217</f>
        <v>4.3564749426396277E-3</v>
      </c>
      <c r="P217">
        <f>+D$11+D$12*F217+D$13*F217^2</f>
        <v>-2.4797611923368526E-3</v>
      </c>
      <c r="Q217" s="2">
        <f>+C217-15018.5</f>
        <v>33127.841999999997</v>
      </c>
      <c r="R217" s="15">
        <f>+(P217-G217)^2</f>
        <v>9.009353042935832E-5</v>
      </c>
      <c r="AB217" t="s">
        <v>65</v>
      </c>
      <c r="AC217">
        <v>7</v>
      </c>
    </row>
    <row r="218" spans="1:33" x14ac:dyDescent="0.2">
      <c r="A218" s="81" t="s">
        <v>50</v>
      </c>
      <c r="B218" s="90"/>
      <c r="C218" s="82">
        <v>48210.57</v>
      </c>
      <c r="D218" s="82"/>
      <c r="E218">
        <f>+(C218-C$7)/C$8</f>
        <v>6620.9931203459028</v>
      </c>
      <c r="F218">
        <f>ROUND(2*E218,0)/2</f>
        <v>6621</v>
      </c>
      <c r="G218">
        <f>+C218-(C$7+F218*C$8)</f>
        <v>-5.4562000004807487E-3</v>
      </c>
      <c r="I218">
        <f>+G218</f>
        <v>-5.4562000004807487E-3</v>
      </c>
      <c r="O218">
        <f ca="1">+C$11+C$12*F218</f>
        <v>4.4071477721563399E-3</v>
      </c>
      <c r="P218">
        <f>+D$11+D$12*F218+D$13*F218^2</f>
        <v>-2.3952311659782843E-3</v>
      </c>
      <c r="Q218" s="2">
        <f>+C218-15018.5</f>
        <v>33192.07</v>
      </c>
      <c r="R218" s="15">
        <f>+(P218-G218)^2</f>
        <v>9.369530205795375E-6</v>
      </c>
    </row>
    <row r="219" spans="1:33" x14ac:dyDescent="0.2">
      <c r="A219" s="81" t="s">
        <v>95</v>
      </c>
      <c r="B219" s="90"/>
      <c r="C219" s="82">
        <v>48448.493999999999</v>
      </c>
      <c r="D219" s="82">
        <v>6.0000000000000001E-3</v>
      </c>
      <c r="E219">
        <f>+(C219-C$7)/C$8</f>
        <v>6920.9885054978431</v>
      </c>
      <c r="F219">
        <f>ROUND(2*E219,0)/2</f>
        <v>6921</v>
      </c>
      <c r="G219">
        <f>+C219-(C$7+F219*C$8)</f>
        <v>-9.1162000026088208E-3</v>
      </c>
      <c r="I219">
        <f>G219</f>
        <v>-9.1162000026088208E-3</v>
      </c>
      <c r="O219">
        <f ca="1">+C$11+C$12*F219</f>
        <v>4.5948249185145335E-3</v>
      </c>
      <c r="P219">
        <f>+D$11+D$12*F219+D$13*F219^2</f>
        <v>-2.0664453543768856E-3</v>
      </c>
      <c r="Q219" s="2">
        <f>+C219-15018.5</f>
        <v>33429.993999999999</v>
      </c>
      <c r="R219" s="15">
        <f>+(P219-G219)^2</f>
        <v>4.9699040600267776E-5</v>
      </c>
      <c r="AB219" t="s">
        <v>65</v>
      </c>
      <c r="AC219">
        <v>10</v>
      </c>
      <c r="AG219" t="s">
        <v>72</v>
      </c>
    </row>
    <row r="220" spans="1:33" x14ac:dyDescent="0.2">
      <c r="A220" s="81" t="s">
        <v>95</v>
      </c>
      <c r="B220" s="90"/>
      <c r="C220" s="82">
        <v>48483.392</v>
      </c>
      <c r="D220" s="82">
        <v>7.0000000000000001E-3</v>
      </c>
      <c r="E220">
        <f>+(C220-C$7)/C$8</f>
        <v>6964.9909556543325</v>
      </c>
      <c r="F220">
        <f>ROUND(2*E220,0)/2</f>
        <v>6965</v>
      </c>
      <c r="G220">
        <f>+C220-(C$7+F220*C$8)</f>
        <v>-7.1730000054230914E-3</v>
      </c>
      <c r="I220">
        <f>G220</f>
        <v>-7.1730000054230914E-3</v>
      </c>
      <c r="O220">
        <f ca="1">+C$11+C$12*F220</f>
        <v>4.6223508999804017E-3</v>
      </c>
      <c r="P220">
        <f>+D$11+D$12*F220+D$13*F220^2</f>
        <v>-2.0161428458269487E-3</v>
      </c>
      <c r="Q220" s="2">
        <f>+C220-15018.5</f>
        <v>33464.892</v>
      </c>
      <c r="R220" s="15">
        <f>+(P220-G220)^2</f>
        <v>2.6593175764477995E-5</v>
      </c>
      <c r="AB220" t="s">
        <v>65</v>
      </c>
      <c r="AC220">
        <v>6</v>
      </c>
    </row>
    <row r="221" spans="1:33" x14ac:dyDescent="0.2">
      <c r="A221" s="81" t="s">
        <v>97</v>
      </c>
      <c r="B221" s="90"/>
      <c r="C221" s="82">
        <v>48521.464999999997</v>
      </c>
      <c r="D221" s="82">
        <v>8.0000000000000002E-3</v>
      </c>
      <c r="E221">
        <f>+(C221-C$7)/C$8</f>
        <v>7012.9967234578698</v>
      </c>
      <c r="F221">
        <f>ROUND(2*E221,0)/2</f>
        <v>7013</v>
      </c>
      <c r="G221">
        <f>+C221-(C$7+F221*C$8)</f>
        <v>-2.5986000036937185E-3</v>
      </c>
      <c r="I221">
        <f>G221</f>
        <v>-2.5986000036937185E-3</v>
      </c>
      <c r="O221">
        <f ca="1">+C$11+C$12*F221</f>
        <v>4.6523792433977133E-3</v>
      </c>
      <c r="P221">
        <f>+D$11+D$12*F221+D$13*F221^2</f>
        <v>-1.9606603600661751E-3</v>
      </c>
      <c r="Q221" s="2">
        <f>+C221-15018.5</f>
        <v>33502.964999999997</v>
      </c>
      <c r="R221" s="15">
        <f>+(P221-G221)^2</f>
        <v>4.0696698891163697E-7</v>
      </c>
      <c r="AB221" t="s">
        <v>65</v>
      </c>
      <c r="AC221">
        <v>18</v>
      </c>
    </row>
    <row r="222" spans="1:33" x14ac:dyDescent="0.2">
      <c r="A222" s="81" t="s">
        <v>97</v>
      </c>
      <c r="B222" s="90"/>
      <c r="C222" s="82">
        <v>48533.36</v>
      </c>
      <c r="D222" s="82">
        <v>5.0000000000000001E-3</v>
      </c>
      <c r="E222">
        <f>+(C222-C$7)/C$8</f>
        <v>7027.9949796505352</v>
      </c>
      <c r="F222">
        <f>ROUND(2*E222,0)/2</f>
        <v>7028</v>
      </c>
      <c r="G222">
        <f>+C222-(C$7+F222*C$8)</f>
        <v>-3.9815999989514239E-3</v>
      </c>
      <c r="I222">
        <f>G222</f>
        <v>-3.9815999989514239E-3</v>
      </c>
      <c r="O222">
        <f ca="1">+C$11+C$12*F222</f>
        <v>4.6617631007156227E-3</v>
      </c>
      <c r="P222">
        <f>+D$11+D$12*F222+D$13*F222^2</f>
        <v>-1.9431921838809086E-3</v>
      </c>
      <c r="Q222" s="2">
        <f>+C222-15018.5</f>
        <v>33514.86</v>
      </c>
      <c r="R222" s="15">
        <f>+(P222-G222)^2</f>
        <v>4.1551064205405521E-6</v>
      </c>
      <c r="AB222" t="s">
        <v>65</v>
      </c>
      <c r="AC222">
        <v>46</v>
      </c>
    </row>
    <row r="223" spans="1:33" x14ac:dyDescent="0.2">
      <c r="A223" s="81" t="s">
        <v>98</v>
      </c>
      <c r="B223" s="90"/>
      <c r="C223" s="82">
        <v>48533.368999999999</v>
      </c>
      <c r="D223" s="82">
        <v>7.0000000000000001E-3</v>
      </c>
      <c r="E223">
        <f>+(C223-C$7)/C$8</f>
        <v>7028.006327637564</v>
      </c>
      <c r="F223">
        <f>ROUND(2*E223,0)/2</f>
        <v>7028</v>
      </c>
      <c r="G223">
        <f>+C223-(C$7+F223*C$8)</f>
        <v>5.0183999992441386E-3</v>
      </c>
      <c r="I223">
        <f>G223</f>
        <v>5.0183999992441386E-3</v>
      </c>
      <c r="O223">
        <f ca="1">+C$11+C$12*F223</f>
        <v>4.6617631007156227E-3</v>
      </c>
      <c r="P223">
        <f>+D$11+D$12*F223+D$13*F223^2</f>
        <v>-1.9431921838809086E-3</v>
      </c>
      <c r="Q223" s="2">
        <f>+C223-15018.5</f>
        <v>33514.868999999999</v>
      </c>
      <c r="R223" s="15">
        <f>+(P223-G223)^2</f>
        <v>4.8463765724147758E-5</v>
      </c>
      <c r="AB223" t="s">
        <v>65</v>
      </c>
      <c r="AC223">
        <v>8</v>
      </c>
    </row>
    <row r="224" spans="1:33" x14ac:dyDescent="0.2">
      <c r="A224" s="81" t="s">
        <v>50</v>
      </c>
      <c r="B224" s="90"/>
      <c r="C224" s="82">
        <v>48547.642999999996</v>
      </c>
      <c r="D224" s="82"/>
      <c r="E224">
        <f>+(C224-C$7)/C$8</f>
        <v>7046.0042350687518</v>
      </c>
      <c r="F224">
        <f>ROUND(2*E224,0)/2</f>
        <v>7046</v>
      </c>
      <c r="G224">
        <f>+C224-(C$7+F224*C$8)</f>
        <v>3.3587999932933599E-3</v>
      </c>
      <c r="I224">
        <f>+G224</f>
        <v>3.3587999932933599E-3</v>
      </c>
      <c r="O224">
        <f ca="1">+C$11+C$12*F224</f>
        <v>4.6730237294971147E-3</v>
      </c>
      <c r="P224">
        <f>+D$11+D$12*F224+D$13*F224^2</f>
        <v>-1.9221487214165743E-3</v>
      </c>
      <c r="Q224" s="2">
        <f>+C224-15018.5</f>
        <v>33529.142999999996</v>
      </c>
      <c r="R224" s="15">
        <f>+(P224-G224)^2</f>
        <v>2.7888419327396507E-5</v>
      </c>
    </row>
    <row r="225" spans="1:29" x14ac:dyDescent="0.2">
      <c r="A225" s="81" t="s">
        <v>52</v>
      </c>
      <c r="B225" s="90"/>
      <c r="C225" s="82">
        <v>48838.713000000003</v>
      </c>
      <c r="D225" s="82"/>
      <c r="E225">
        <f>+(C225-C$7)/C$8</f>
        <v>7413.0107445262993</v>
      </c>
      <c r="F225">
        <f>ROUND(2*E225,0)/2</f>
        <v>7413</v>
      </c>
      <c r="G225">
        <f>+C225-(C$7+F225*C$8)</f>
        <v>8.5213999991538003E-3</v>
      </c>
      <c r="I225">
        <f>+G225</f>
        <v>8.5213999991538003E-3</v>
      </c>
      <c r="O225">
        <f ca="1">+C$11+C$12*F225</f>
        <v>4.9026154385419718E-3</v>
      </c>
      <c r="P225">
        <f>+D$11+D$12*F225+D$13*F225^2</f>
        <v>-1.4736735397883598E-3</v>
      </c>
      <c r="Q225" s="2">
        <f>+C225-15018.5</f>
        <v>33820.213000000003</v>
      </c>
      <c r="R225" s="15">
        <f>+(P225-G225)^2</f>
        <v>9.9901495048861758E-5</v>
      </c>
    </row>
    <row r="226" spans="1:29" x14ac:dyDescent="0.2">
      <c r="A226" s="81" t="s">
        <v>99</v>
      </c>
      <c r="B226" s="90"/>
      <c r="C226" s="82">
        <v>48882.332000000002</v>
      </c>
      <c r="D226" s="82">
        <v>5.0000000000000001E-3</v>
      </c>
      <c r="E226">
        <f>+(C226-C$7)/C$8</f>
        <v>7468.0093941158411</v>
      </c>
      <c r="F226">
        <f>ROUND(2*E226,0)/2</f>
        <v>7468</v>
      </c>
      <c r="G226">
        <f>+C226-(C$7+F226*C$8)</f>
        <v>7.4504000003798865E-3</v>
      </c>
      <c r="I226">
        <f>G226</f>
        <v>7.4504000003798865E-3</v>
      </c>
      <c r="O226">
        <f ca="1">+C$11+C$12*F226</f>
        <v>4.9370229153743068E-3</v>
      </c>
      <c r="P226">
        <f>+D$11+D$12*F226+D$13*F226^2</f>
        <v>-1.4032729238411708E-3</v>
      </c>
      <c r="Q226" s="2">
        <f>+C226-15018.5</f>
        <v>33863.832000000002</v>
      </c>
      <c r="R226" s="15">
        <f>+(P226-G226)^2</f>
        <v>7.8387524249085041E-5</v>
      </c>
      <c r="AB226" t="s">
        <v>65</v>
      </c>
      <c r="AC226">
        <v>9</v>
      </c>
    </row>
    <row r="227" spans="1:29" x14ac:dyDescent="0.2">
      <c r="A227" s="81" t="s">
        <v>52</v>
      </c>
      <c r="B227" s="90"/>
      <c r="C227" s="82">
        <v>48888.654999999999</v>
      </c>
      <c r="D227" s="82"/>
      <c r="E227">
        <f>+(C227-C$7)/C$8</f>
        <v>7475.9819854488496</v>
      </c>
      <c r="F227">
        <f>ROUND(2*E227,0)/2</f>
        <v>7476</v>
      </c>
      <c r="G227">
        <f>+C227-(C$7+F227*C$8)</f>
        <v>-1.4287200006947387E-2</v>
      </c>
      <c r="I227">
        <f>+G227</f>
        <v>-1.4287200006947387E-2</v>
      </c>
      <c r="O227">
        <f ca="1">+C$11+C$12*F227</f>
        <v>4.9420276392771918E-3</v>
      </c>
      <c r="P227">
        <f>+D$11+D$12*F227+D$13*F227^2</f>
        <v>-1.3929635545768372E-3</v>
      </c>
      <c r="Q227" s="2">
        <f>+C227-15018.5</f>
        <v>33870.154999999999</v>
      </c>
      <c r="R227" s="15">
        <f>+(P227-G227)^2</f>
        <v>1.662613336896415E-4</v>
      </c>
    </row>
    <row r="228" spans="1:29" x14ac:dyDescent="0.2">
      <c r="A228" s="81" t="s">
        <v>52</v>
      </c>
      <c r="B228" s="90"/>
      <c r="C228" s="82">
        <v>48923.555999999997</v>
      </c>
      <c r="D228" s="82"/>
      <c r="E228">
        <f>+(C228-C$7)/C$8</f>
        <v>7519.9882182676793</v>
      </c>
      <c r="F228">
        <f>ROUND(2*E228,0)/2</f>
        <v>7520</v>
      </c>
      <c r="G228">
        <f>+C228-(C$7+F228*C$8)</f>
        <v>-9.3440000055124983E-3</v>
      </c>
      <c r="I228">
        <f>+G228</f>
        <v>-9.3440000055124983E-3</v>
      </c>
      <c r="O228">
        <f ca="1">+C$11+C$12*F228</f>
        <v>4.9695536207430609E-3</v>
      </c>
      <c r="P228">
        <f>+D$11+D$12*F228+D$13*F228^2</f>
        <v>-1.33594751590562E-3</v>
      </c>
      <c r="Q228" s="2">
        <f>+C228-15018.5</f>
        <v>33905.055999999997</v>
      </c>
      <c r="R228" s="15">
        <f>+(P228-G228)^2</f>
        <v>6.4128904676298914E-5</v>
      </c>
    </row>
    <row r="229" spans="1:29" x14ac:dyDescent="0.2">
      <c r="A229" s="81" t="s">
        <v>52</v>
      </c>
      <c r="B229" s="90"/>
      <c r="C229" s="82">
        <v>49198.764999999999</v>
      </c>
      <c r="D229" s="82"/>
      <c r="E229">
        <f>+(C229-C$7)/C$8</f>
        <v>7866.9957919142271</v>
      </c>
      <c r="F229">
        <f>ROUND(2*E229,0)/2</f>
        <v>7867</v>
      </c>
      <c r="G229">
        <f>+C229-(C$7+F229*C$8)</f>
        <v>-3.3374000049661845E-3</v>
      </c>
      <c r="I229">
        <f>+G229</f>
        <v>-3.3374000049661845E-3</v>
      </c>
      <c r="O229">
        <f ca="1">+C$11+C$12*F229</f>
        <v>5.1866335200307047E-3</v>
      </c>
      <c r="P229">
        <f>+D$11+D$12*F229+D$13*F229^2</f>
        <v>-8.6764818664152726E-4</v>
      </c>
      <c r="Q229" s="2">
        <f>+C229-15018.5</f>
        <v>34180.264999999999</v>
      </c>
      <c r="R229" s="15">
        <f>+(P229-G229)^2</f>
        <v>6.0996740441179507E-6</v>
      </c>
    </row>
    <row r="230" spans="1:29" x14ac:dyDescent="0.2">
      <c r="A230" s="81" t="s">
        <v>52</v>
      </c>
      <c r="B230" s="90"/>
      <c r="C230" s="82">
        <v>49206.7</v>
      </c>
      <c r="D230" s="82"/>
      <c r="E230">
        <f>+(C230-C$7)/C$8</f>
        <v>7877.0009338132368</v>
      </c>
      <c r="F230">
        <f>ROUND(2*E230,0)/2</f>
        <v>7877</v>
      </c>
      <c r="G230">
        <f>+C230-(C$7+F230*C$8)</f>
        <v>7.4059999315068126E-4</v>
      </c>
      <c r="I230">
        <f>+G230</f>
        <v>7.4059999315068126E-4</v>
      </c>
      <c r="O230">
        <f ca="1">+C$11+C$12*F230</f>
        <v>5.1928894249093109E-3</v>
      </c>
      <c r="P230">
        <f>+D$11+D$12*F230+D$13*F230^2</f>
        <v>-8.5366179772756838E-4</v>
      </c>
      <c r="Q230" s="2">
        <f>+C230-15018.5</f>
        <v>34188.199999999997</v>
      </c>
      <c r="R230" s="15">
        <f>+(P230-G230)^2</f>
        <v>2.5416706578543237E-6</v>
      </c>
    </row>
    <row r="231" spans="1:29" x14ac:dyDescent="0.2">
      <c r="A231" s="81" t="s">
        <v>100</v>
      </c>
      <c r="B231" s="90"/>
      <c r="C231" s="82">
        <v>49219.392999999996</v>
      </c>
      <c r="D231" s="82">
        <v>4.0000000000000001E-3</v>
      </c>
      <c r="E231">
        <f>+(C231-C$7)/C$8</f>
        <v>7893.0053781893121</v>
      </c>
      <c r="F231">
        <f>ROUND(2*E231,0)/2</f>
        <v>7893</v>
      </c>
      <c r="G231">
        <f>+C231-(C$7+F231*C$8)</f>
        <v>4.2653999917092733E-3</v>
      </c>
      <c r="I231">
        <f>G231</f>
        <v>4.2653999917092733E-3</v>
      </c>
      <c r="O231">
        <f ca="1">+C$11+C$12*F231</f>
        <v>5.2028988727150817E-3</v>
      </c>
      <c r="P231">
        <f>+D$11+D$12*F231+D$13*F231^2</f>
        <v>-8.3122639224389103E-4</v>
      </c>
      <c r="Q231" s="2">
        <f>+C231-15018.5</f>
        <v>34200.892999999996</v>
      </c>
      <c r="R231" s="15">
        <f>+(P231-G231)^2</f>
        <v>2.5975600497607509E-5</v>
      </c>
      <c r="AB231" t="s">
        <v>65</v>
      </c>
      <c r="AC231">
        <v>9</v>
      </c>
    </row>
    <row r="232" spans="1:29" x14ac:dyDescent="0.2">
      <c r="A232" s="81" t="s">
        <v>52</v>
      </c>
      <c r="B232" s="90"/>
      <c r="C232" s="82">
        <v>49237.625999999997</v>
      </c>
      <c r="D232" s="82"/>
      <c r="E232">
        <f>+(C232-C$7)/C$8</f>
        <v>7915.9951390267033</v>
      </c>
      <c r="F232">
        <f>ROUND(2*E232,0)/2</f>
        <v>7916</v>
      </c>
      <c r="G232">
        <f>+C232-(C$7+F232*C$8)</f>
        <v>-3.8552000041818246E-3</v>
      </c>
      <c r="I232">
        <f>+G232</f>
        <v>-3.8552000041818246E-3</v>
      </c>
      <c r="O232">
        <f ca="1">+C$11+C$12*F232</f>
        <v>5.217287453935876E-3</v>
      </c>
      <c r="P232">
        <f>+D$11+D$12*F232+D$13*F232^2</f>
        <v>-7.9885219554008333E-4</v>
      </c>
      <c r="Q232" s="2">
        <f>+C232-15018.5</f>
        <v>34219.125999999997</v>
      </c>
      <c r="R232" s="15">
        <f>+(P232-G232)^2</f>
        <v>9.3412619273891738E-6</v>
      </c>
    </row>
    <row r="233" spans="1:29" x14ac:dyDescent="0.2">
      <c r="A233" s="81" t="s">
        <v>100</v>
      </c>
      <c r="B233" s="90"/>
      <c r="C233" s="82">
        <v>49250.313999999998</v>
      </c>
      <c r="D233" s="82">
        <v>5.0000000000000001E-3</v>
      </c>
      <c r="E233">
        <f>+(C233-C$7)/C$8</f>
        <v>7931.9932789655422</v>
      </c>
      <c r="F233">
        <f>ROUND(2*E233,0)/2</f>
        <v>7932</v>
      </c>
      <c r="G233">
        <f>+C233-(C$7+F233*C$8)</f>
        <v>-5.3304000030038878E-3</v>
      </c>
      <c r="I233">
        <f>G233</f>
        <v>-5.3304000030038878E-3</v>
      </c>
      <c r="O233">
        <f ca="1">+C$11+C$12*F233</f>
        <v>5.2272969017416468E-3</v>
      </c>
      <c r="P233">
        <f>+D$11+D$12*F233+D$13*F233^2</f>
        <v>-7.7624524039237273E-4</v>
      </c>
      <c r="Q233" s="2">
        <f>+C233-15018.5</f>
        <v>34231.813999999998</v>
      </c>
      <c r="R233" s="15">
        <f>+(P233-G233)^2</f>
        <v>2.0740325601817147E-5</v>
      </c>
      <c r="AB233" t="s">
        <v>65</v>
      </c>
      <c r="AC233">
        <v>7</v>
      </c>
    </row>
    <row r="234" spans="1:29" x14ac:dyDescent="0.2">
      <c r="A234" s="81" t="s">
        <v>52</v>
      </c>
      <c r="B234" s="90"/>
      <c r="C234" s="82">
        <v>49264.593000000001</v>
      </c>
      <c r="D234" s="82"/>
      <c r="E234">
        <f>+(C234-C$7)/C$8</f>
        <v>7949.9974908339764</v>
      </c>
      <c r="F234">
        <f>ROUND(2*E234,0)/2</f>
        <v>7950</v>
      </c>
      <c r="G234">
        <f>+C234-(C$7+F234*C$8)</f>
        <v>-1.9900000042980537E-3</v>
      </c>
      <c r="I234">
        <f>+G234</f>
        <v>-1.9900000042980537E-3</v>
      </c>
      <c r="O234">
        <f ca="1">+C$11+C$12*F234</f>
        <v>5.238557530523138E-3</v>
      </c>
      <c r="P234">
        <f>+D$11+D$12*F234+D$13*F234^2</f>
        <v>-7.5072829053518184E-4</v>
      </c>
      <c r="Q234" s="2">
        <f>+C234-15018.5</f>
        <v>34246.093000000001</v>
      </c>
      <c r="R234" s="15">
        <f>+(P234-G234)^2</f>
        <v>1.5357943805327654E-6</v>
      </c>
    </row>
    <row r="235" spans="1:29" x14ac:dyDescent="0.2">
      <c r="A235" s="81" t="s">
        <v>52</v>
      </c>
      <c r="B235" s="90"/>
      <c r="C235" s="82">
        <v>49264.595000000001</v>
      </c>
      <c r="D235" s="82"/>
      <c r="E235">
        <f>+(C235-C$7)/C$8</f>
        <v>7950.0000126088726</v>
      </c>
      <c r="F235">
        <f>ROUND(2*E235,0)/2</f>
        <v>7950</v>
      </c>
      <c r="G235">
        <f>+C235-(C$7+F235*C$8)</f>
        <v>9.9999961093999445E-6</v>
      </c>
      <c r="I235">
        <f>+G235</f>
        <v>9.9999961093999445E-6</v>
      </c>
      <c r="O235">
        <f ca="1">+C$11+C$12*F235</f>
        <v>5.238557530523138E-3</v>
      </c>
      <c r="P235">
        <f>+D$11+D$12*F235+D$13*F235^2</f>
        <v>-7.5072829053518184E-4</v>
      </c>
      <c r="Q235" s="2">
        <f>+C235-15018.5</f>
        <v>34246.095000000001</v>
      </c>
      <c r="R235" s="15">
        <f>+(P235-G235)^2</f>
        <v>5.7870752610120101E-7</v>
      </c>
    </row>
    <row r="236" spans="1:29" x14ac:dyDescent="0.2">
      <c r="A236" s="81" t="s">
        <v>52</v>
      </c>
      <c r="B236" s="90"/>
      <c r="C236" s="82">
        <v>49271.726000000002</v>
      </c>
      <c r="D236" s="82"/>
      <c r="E236">
        <f>+(C236-C$7)/C$8</f>
        <v>7958.9914009997829</v>
      </c>
      <c r="F236">
        <f>ROUND(2*E236,0)/2</f>
        <v>7959</v>
      </c>
      <c r="G236">
        <f>+C236-(C$7+F236*C$8)</f>
        <v>-6.8198000008123927E-3</v>
      </c>
      <c r="I236">
        <f>+G236</f>
        <v>-6.8198000008123927E-3</v>
      </c>
      <c r="O236">
        <f ca="1">+C$11+C$12*F236</f>
        <v>5.2441878449138845E-3</v>
      </c>
      <c r="P236">
        <f>+D$11+D$12*F236+D$13*F236^2</f>
        <v>-7.3793641290758119E-4</v>
      </c>
      <c r="Q236" s="2">
        <f>+C236-15018.5</f>
        <v>34253.226000000002</v>
      </c>
      <c r="R236" s="15">
        <f>+(P236-G236)^2</f>
        <v>3.6989064701882389E-5</v>
      </c>
    </row>
    <row r="237" spans="1:29" x14ac:dyDescent="0.2">
      <c r="A237" s="81" t="s">
        <v>101</v>
      </c>
      <c r="B237" s="90"/>
      <c r="C237" s="82">
        <v>49560.421000000002</v>
      </c>
      <c r="D237" s="82">
        <v>6.0000000000000001E-3</v>
      </c>
      <c r="E237">
        <f>+(C237-C$7)/C$8</f>
        <v>8323.0033027685804</v>
      </c>
      <c r="F237">
        <f>ROUND(2*E237,0)/2</f>
        <v>8323</v>
      </c>
      <c r="G237">
        <f>+C237-(C$7+F237*C$8)</f>
        <v>2.619400002004113E-3</v>
      </c>
      <c r="I237">
        <f>G237</f>
        <v>2.619400002004113E-3</v>
      </c>
      <c r="O237">
        <f ca="1">+C$11+C$12*F237</f>
        <v>5.4719027824951597E-3</v>
      </c>
      <c r="P237">
        <f>+D$11+D$12*F237+D$13*F237^2</f>
        <v>-2.0191285499169924E-4</v>
      </c>
      <c r="Q237" s="2">
        <f>+C237-15018.5</f>
        <v>34541.921000000002</v>
      </c>
      <c r="R237" s="15">
        <f>+(P237-G237)^2</f>
        <v>7.9598062370498725E-6</v>
      </c>
      <c r="AB237" t="s">
        <v>65</v>
      </c>
      <c r="AC237">
        <v>7</v>
      </c>
    </row>
    <row r="238" spans="1:29" x14ac:dyDescent="0.2">
      <c r="A238" s="81" t="s">
        <v>52</v>
      </c>
      <c r="B238" s="90"/>
      <c r="C238" s="82">
        <v>49616.726999999999</v>
      </c>
      <c r="D238" s="82"/>
      <c r="E238">
        <f>+(C238-C$7)/C$8</f>
        <v>8393.9988314095081</v>
      </c>
      <c r="F238">
        <f>ROUND(2*E238,0)/2</f>
        <v>8394</v>
      </c>
      <c r="G238">
        <f>+C238-(C$7+F238*C$8)</f>
        <v>-9.2680000670952722E-4</v>
      </c>
      <c r="I238">
        <f>+G238</f>
        <v>-9.2680000670952722E-4</v>
      </c>
      <c r="O238">
        <f ca="1">+C$11+C$12*F238</f>
        <v>5.5163197071332656E-3</v>
      </c>
      <c r="P238">
        <f>+D$11+D$12*F238+D$13*F238^2</f>
        <v>-9.3113367548450579E-5</v>
      </c>
      <c r="Q238" s="2">
        <f>+C238-15018.5</f>
        <v>34598.226999999999</v>
      </c>
      <c r="R238" s="15">
        <f>+(P238-G238)^2</f>
        <v>6.9503341231569118E-7</v>
      </c>
    </row>
    <row r="239" spans="1:29" x14ac:dyDescent="0.2">
      <c r="A239" s="81" t="s">
        <v>102</v>
      </c>
      <c r="B239" s="90"/>
      <c r="C239" s="82">
        <v>49633.37</v>
      </c>
      <c r="D239" s="82">
        <v>7.0000000000000001E-3</v>
      </c>
      <c r="E239">
        <f>+(C239-C$7)/C$8</f>
        <v>8414.9837812047572</v>
      </c>
      <c r="F239">
        <f>ROUND(2*E239,0)/2</f>
        <v>8415</v>
      </c>
      <c r="G239">
        <f>+C239-(C$7+F239*C$8)</f>
        <v>-1.2863000003562775E-2</v>
      </c>
      <c r="I239">
        <f>G239</f>
        <v>-1.2863000003562775E-2</v>
      </c>
      <c r="O239">
        <f ca="1">+C$11+C$12*F239</f>
        <v>5.5294571073783386E-3</v>
      </c>
      <c r="P239">
        <f>+D$11+D$12*F239+D$13*F239^2</f>
        <v>-6.0667665383550701E-5</v>
      </c>
      <c r="Q239" s="2">
        <f>+C239-15018.5</f>
        <v>34614.870000000003</v>
      </c>
      <c r="R239" s="15">
        <f>+(P239-G239)^2</f>
        <v>1.638997132971895E-4</v>
      </c>
      <c r="AB239" t="s">
        <v>65</v>
      </c>
      <c r="AC239">
        <v>9</v>
      </c>
    </row>
    <row r="240" spans="1:29" x14ac:dyDescent="0.2">
      <c r="A240" s="81" t="s">
        <v>52</v>
      </c>
      <c r="B240" s="90"/>
      <c r="C240" s="82">
        <v>49655.593000000001</v>
      </c>
      <c r="D240" s="82"/>
      <c r="E240">
        <f>+(C240-C$7)/C$8</f>
        <v>8443.0044829592298</v>
      </c>
      <c r="F240">
        <f>ROUND(2*E240,0)/2</f>
        <v>8443</v>
      </c>
      <c r="G240">
        <f>+C240-(C$7+F240*C$8)</f>
        <v>3.5553999987314455E-3</v>
      </c>
      <c r="I240">
        <f>+G240</f>
        <v>3.5553999987314455E-3</v>
      </c>
      <c r="O240">
        <f ca="1">+C$11+C$12*F240</f>
        <v>5.5469736410384369E-3</v>
      </c>
      <c r="P240">
        <f>+D$11+D$12*F240+D$13*F240^2</f>
        <v>-1.7218134500982668E-5</v>
      </c>
      <c r="Q240" s="2">
        <f>+C240-15018.5</f>
        <v>34637.093000000001</v>
      </c>
      <c r="R240" s="15">
        <f>+(P240-G240)^2</f>
        <v>1.276360032590116E-5</v>
      </c>
    </row>
    <row r="241" spans="1:29" x14ac:dyDescent="0.2">
      <c r="A241" s="81" t="s">
        <v>52</v>
      </c>
      <c r="B241" s="90"/>
      <c r="C241" s="82">
        <v>49659.55</v>
      </c>
      <c r="D241" s="82"/>
      <c r="E241">
        <f>+(C241-C$7)/C$8</f>
        <v>8447.9938145905362</v>
      </c>
      <c r="F241">
        <f>ROUND(2*E241,0)/2</f>
        <v>8448</v>
      </c>
      <c r="G241">
        <f>+C241-(C$7+F241*C$8)</f>
        <v>-4.9055999988922849E-3</v>
      </c>
      <c r="I241">
        <f>+G241</f>
        <v>-4.9055999988922849E-3</v>
      </c>
      <c r="O241">
        <f ca="1">+C$11+C$12*F241</f>
        <v>5.55010159347774E-3</v>
      </c>
      <c r="P241">
        <f>+D$11+D$12*F241+D$13*F241^2</f>
        <v>-9.4366088555213751E-6</v>
      </c>
      <c r="Q241" s="2">
        <f>+C241-15018.5</f>
        <v>34641.050000000003</v>
      </c>
      <c r="R241" s="15">
        <f>+(P241-G241)^2</f>
        <v>2.3972415941936293E-5</v>
      </c>
    </row>
    <row r="242" spans="1:29" x14ac:dyDescent="0.2">
      <c r="A242" s="81" t="s">
        <v>52</v>
      </c>
      <c r="B242" s="90"/>
      <c r="C242" s="82">
        <v>49926.821000000004</v>
      </c>
      <c r="D242" s="82"/>
      <c r="E242">
        <f>+(C242-C$7)/C$8</f>
        <v>8784.992463675726</v>
      </c>
      <c r="F242">
        <f>ROUND(2*E242,0)/2</f>
        <v>8785</v>
      </c>
      <c r="G242">
        <f>+C242-(C$7+F242*C$8)</f>
        <v>-5.9770000007119961E-3</v>
      </c>
      <c r="I242">
        <f>+G242</f>
        <v>-5.9770000007119961E-3</v>
      </c>
      <c r="O242">
        <f ca="1">+C$11+C$12*F242</f>
        <v>5.7609255878867775E-3</v>
      </c>
      <c r="P242">
        <f>+D$11+D$12*F242+D$13*F242^2</f>
        <v>5.3088099607370709E-4</v>
      </c>
      <c r="Q242" s="2">
        <f>+C242-15018.5</f>
        <v>34908.321000000004</v>
      </c>
      <c r="R242" s="15">
        <f>+(P242-G242)^2</f>
        <v>4.2352515068324475E-5</v>
      </c>
    </row>
    <row r="243" spans="1:29" x14ac:dyDescent="0.2">
      <c r="A243" s="81" t="s">
        <v>103</v>
      </c>
      <c r="B243" s="90"/>
      <c r="C243" s="82">
        <v>49928.423999999999</v>
      </c>
      <c r="D243" s="82">
        <v>6.0000000000000001E-3</v>
      </c>
      <c r="E243">
        <f>+(C243-C$7)/C$8</f>
        <v>8787.0136662546884</v>
      </c>
      <c r="F243">
        <f>ROUND(2*E243,0)/2</f>
        <v>8787</v>
      </c>
      <c r="G243">
        <f>+C243-(C$7+F243*C$8)</f>
        <v>1.0838599999260623E-2</v>
      </c>
      <c r="I243">
        <f>G243</f>
        <v>1.0838599999260623E-2</v>
      </c>
      <c r="O243">
        <f ca="1">+C$11+C$12*F243</f>
        <v>5.7621767688624988E-3</v>
      </c>
      <c r="P243">
        <f>+D$11+D$12*F243+D$13*F243^2</f>
        <v>5.3418082639792794E-4</v>
      </c>
      <c r="Q243" s="2">
        <f>+C243-15018.5</f>
        <v>34909.923999999999</v>
      </c>
      <c r="R243" s="15">
        <f>+(P243-G243)^2</f>
        <v>1.0618105449006031E-4</v>
      </c>
      <c r="AB243" t="s">
        <v>65</v>
      </c>
      <c r="AC243">
        <v>7</v>
      </c>
    </row>
    <row r="244" spans="1:29" x14ac:dyDescent="0.2">
      <c r="A244" s="81" t="s">
        <v>30</v>
      </c>
      <c r="B244" s="90"/>
      <c r="C244" s="82">
        <v>49947.4493</v>
      </c>
      <c r="D244" s="82" t="s">
        <v>15</v>
      </c>
      <c r="E244">
        <f>+(C244-C$7)/C$8</f>
        <v>8811.0024282170434</v>
      </c>
      <c r="F244">
        <f>ROUND(2*E244,0)/2</f>
        <v>8811</v>
      </c>
      <c r="G244">
        <f>+C244-(C$7+F244*C$8)</f>
        <v>1.9257999956607819E-3</v>
      </c>
      <c r="J244">
        <f>+G244</f>
        <v>1.9257999956607819E-3</v>
      </c>
      <c r="O244">
        <f ca="1">+C$11+C$12*F244</f>
        <v>5.7771909405711546E-3</v>
      </c>
      <c r="P244">
        <f>+D$11+D$12*F244+D$13*F244^2</f>
        <v>5.7386456512059647E-4</v>
      </c>
      <c r="Q244" s="2">
        <f>+C244-15018.5</f>
        <v>34928.9493</v>
      </c>
      <c r="R244" s="15">
        <f>+(P244-G244)^2</f>
        <v>1.8277294083498765E-6</v>
      </c>
    </row>
    <row r="245" spans="1:29" x14ac:dyDescent="0.2">
      <c r="A245" s="83" t="s">
        <v>30</v>
      </c>
      <c r="B245" s="84"/>
      <c r="C245" s="83">
        <v>49947.4493</v>
      </c>
      <c r="D245" s="83"/>
      <c r="E245">
        <f>+(C245-C$7)/C$8</f>
        <v>8811.0024282170434</v>
      </c>
      <c r="F245">
        <f>ROUND(2*E245,0)/2</f>
        <v>8811</v>
      </c>
      <c r="G245">
        <f>+C245-(C$7+F245*C$8)</f>
        <v>1.9257999956607819E-3</v>
      </c>
      <c r="J245">
        <f>G245</f>
        <v>1.9257999956607819E-3</v>
      </c>
      <c r="O245">
        <f ca="1">+C$11+C$12*F245</f>
        <v>5.7771909405711546E-3</v>
      </c>
      <c r="P245">
        <f>+D$11+D$12*F245+D$13*F245^2</f>
        <v>5.7386456512059647E-4</v>
      </c>
      <c r="Q245" s="2">
        <f>+C245-15018.5</f>
        <v>34928.9493</v>
      </c>
      <c r="R245" s="15">
        <f>+(P245-G245)^2</f>
        <v>1.8277294083498765E-6</v>
      </c>
    </row>
    <row r="246" spans="1:29" x14ac:dyDescent="0.2">
      <c r="A246" s="81" t="s">
        <v>103</v>
      </c>
      <c r="B246" s="90"/>
      <c r="C246" s="82">
        <v>49947.45</v>
      </c>
      <c r="D246" s="82">
        <v>4.0000000000000001E-3</v>
      </c>
      <c r="E246">
        <f>+(C246-C$7)/C$8</f>
        <v>8811.003310838254</v>
      </c>
      <c r="F246">
        <f>ROUND(2*E246,0)/2</f>
        <v>8811</v>
      </c>
      <c r="G246">
        <f>+C246-(C$7+F246*C$8)</f>
        <v>2.6257999925292097E-3</v>
      </c>
      <c r="I246">
        <f>G246</f>
        <v>2.6257999925292097E-3</v>
      </c>
      <c r="O246">
        <f ca="1">+C$11+C$12*F246</f>
        <v>5.7771909405711546E-3</v>
      </c>
      <c r="P246">
        <f>+D$11+D$12*F246+D$13*F246^2</f>
        <v>5.7386456512059647E-4</v>
      </c>
      <c r="Q246" s="2">
        <f>+C246-15018.5</f>
        <v>34928.949999999997</v>
      </c>
      <c r="R246" s="15">
        <f>+(P246-G246)^2</f>
        <v>4.2104389982545679E-6</v>
      </c>
      <c r="AB246" t="s">
        <v>65</v>
      </c>
      <c r="AC246">
        <v>7</v>
      </c>
    </row>
    <row r="247" spans="1:29" x14ac:dyDescent="0.2">
      <c r="A247" s="81" t="s">
        <v>52</v>
      </c>
      <c r="B247" s="90"/>
      <c r="C247" s="82">
        <v>49992.639000000003</v>
      </c>
      <c r="D247" s="82"/>
      <c r="E247">
        <f>+(C247-C$7)/C$8</f>
        <v>8867.9815537209925</v>
      </c>
      <c r="F247">
        <f>ROUND(2*E247,0)/2</f>
        <v>8868</v>
      </c>
      <c r="G247">
        <f>+C247-(C$7+F247*C$8)</f>
        <v>-1.4629600002081133E-2</v>
      </c>
      <c r="I247">
        <f>+G247</f>
        <v>-1.4629600002081133E-2</v>
      </c>
      <c r="O247">
        <f ca="1">+C$11+C$12*F247</f>
        <v>5.8128495983792109E-3</v>
      </c>
      <c r="P247">
        <f>+D$11+D$12*F247+D$13*F247^2</f>
        <v>6.687480958680516E-4</v>
      </c>
      <c r="Q247" s="2">
        <f>+C247-15018.5</f>
        <v>34974.139000000003</v>
      </c>
      <c r="R247" s="15">
        <f>+(P247-G247)^2</f>
        <v>2.3403945452602545E-4</v>
      </c>
    </row>
    <row r="248" spans="1:29" x14ac:dyDescent="0.2">
      <c r="A248" s="81" t="s">
        <v>103</v>
      </c>
      <c r="B248" s="90"/>
      <c r="C248" s="82">
        <v>50013.284</v>
      </c>
      <c r="D248" s="82">
        <v>6.0000000000000001E-3</v>
      </c>
      <c r="E248">
        <f>+(C248-C$7)/C$8</f>
        <v>8894.0125750826919</v>
      </c>
      <c r="F248">
        <f>ROUND(2*E248,0)/2</f>
        <v>8894</v>
      </c>
      <c r="G248">
        <f>+C248-(C$7+F248*C$8)</f>
        <v>9.9731999944197014E-3</v>
      </c>
      <c r="I248">
        <f>G248</f>
        <v>9.9731999944197014E-3</v>
      </c>
      <c r="O248">
        <f ca="1">+C$11+C$12*F248</f>
        <v>5.829114951063588E-3</v>
      </c>
      <c r="P248">
        <f>+D$11+D$12*F248+D$13*F248^2</f>
        <v>7.1232494083638652E-4</v>
      </c>
      <c r="Q248" s="2">
        <f>+C248-15018.5</f>
        <v>34994.784</v>
      </c>
      <c r="R248" s="15">
        <f>+(P248-G248)^2</f>
        <v>8.5763806758081765E-5</v>
      </c>
      <c r="AB248" t="s">
        <v>65</v>
      </c>
      <c r="AC248">
        <v>6</v>
      </c>
    </row>
    <row r="249" spans="1:29" x14ac:dyDescent="0.2">
      <c r="A249" s="81" t="s">
        <v>104</v>
      </c>
      <c r="B249" s="90"/>
      <c r="C249" s="82">
        <v>50040.237000000001</v>
      </c>
      <c r="D249" s="82">
        <v>5.0000000000000001E-3</v>
      </c>
      <c r="E249">
        <f>+(C249-C$7)/C$8</f>
        <v>8927.9972744656898</v>
      </c>
      <c r="F249">
        <f>ROUND(2*E249,0)/2</f>
        <v>8928</v>
      </c>
      <c r="G249">
        <f>+C249-(C$7+F249*C$8)</f>
        <v>-2.1616000012727454E-3</v>
      </c>
      <c r="I249">
        <f>G249</f>
        <v>-2.1616000012727454E-3</v>
      </c>
      <c r="O249">
        <f ca="1">+C$11+C$12*F249</f>
        <v>5.85038502765085E-3</v>
      </c>
      <c r="P249">
        <f>+D$11+D$12*F249+D$13*F249^2</f>
        <v>7.6959046351503246E-4</v>
      </c>
      <c r="Q249" s="2">
        <f>+C249-15018.5</f>
        <v>35021.737000000001</v>
      </c>
      <c r="R249" s="15">
        <f>+(P249-G249)^2</f>
        <v>8.5918775408627887E-6</v>
      </c>
      <c r="AB249" t="s">
        <v>65</v>
      </c>
      <c r="AC249">
        <v>7</v>
      </c>
    </row>
    <row r="250" spans="1:29" x14ac:dyDescent="0.2">
      <c r="A250" s="81" t="s">
        <v>105</v>
      </c>
      <c r="B250" s="90"/>
      <c r="C250" s="82">
        <v>50296.415000000001</v>
      </c>
      <c r="D250" s="82">
        <v>4.0000000000000001E-3</v>
      </c>
      <c r="E250">
        <f>+(C250-C$7)/C$8</f>
        <v>9251.0088990914282</v>
      </c>
      <c r="F250">
        <f>ROUND(2*E250,0)/2</f>
        <v>9251</v>
      </c>
      <c r="G250">
        <f>+C250-(C$7+F250*C$8)</f>
        <v>7.0578000013483688E-3</v>
      </c>
      <c r="I250">
        <f>G250</f>
        <v>7.0578000013483688E-3</v>
      </c>
      <c r="O250">
        <f ca="1">+C$11+C$12*F250</f>
        <v>6.0524507552298388E-3</v>
      </c>
      <c r="P250">
        <f>+D$11+D$12*F250+D$13*F250^2</f>
        <v>1.3294635405881935E-3</v>
      </c>
      <c r="Q250" s="2">
        <f>+C250-15018.5</f>
        <v>35277.915000000001</v>
      </c>
      <c r="R250" s="15">
        <f>+(P250-G250)^2</f>
        <v>3.2813838607674411E-5</v>
      </c>
      <c r="AB250" t="s">
        <v>65</v>
      </c>
      <c r="AC250">
        <v>6</v>
      </c>
    </row>
    <row r="251" spans="1:29" x14ac:dyDescent="0.2">
      <c r="A251" s="81" t="s">
        <v>52</v>
      </c>
      <c r="B251" s="90"/>
      <c r="C251" s="82">
        <v>50310.671000000002</v>
      </c>
      <c r="D251" s="82"/>
      <c r="E251">
        <f>+(C251-C$7)/C$8</f>
        <v>9268.9841105485593</v>
      </c>
      <c r="F251">
        <f>ROUND(2*E251,0)/2</f>
        <v>9269</v>
      </c>
      <c r="G251">
        <f>+C251-(C$7+F251*C$8)</f>
        <v>-1.2601800000993535E-2</v>
      </c>
      <c r="I251">
        <f>+G251</f>
        <v>-1.2601800000993535E-2</v>
      </c>
      <c r="O251">
        <f ca="1">+C$11+C$12*F251</f>
        <v>6.06371138401133E-3</v>
      </c>
      <c r="P251">
        <f>+D$11+D$12*F251+D$13*F251^2</f>
        <v>1.3615076252586292E-3</v>
      </c>
      <c r="Q251" s="2">
        <f>+C251-15018.5</f>
        <v>35292.171000000002</v>
      </c>
      <c r="R251" s="15">
        <f>+(P251-G251)^2</f>
        <v>1.9497395986535184E-4</v>
      </c>
    </row>
    <row r="252" spans="1:29" x14ac:dyDescent="0.2">
      <c r="A252" s="81" t="s">
        <v>107</v>
      </c>
      <c r="B252" s="90"/>
      <c r="C252" s="82">
        <v>50315.451000000001</v>
      </c>
      <c r="D252" s="82">
        <v>5.0000000000000001E-3</v>
      </c>
      <c r="E252">
        <f>+(C252-C$7)/C$8</f>
        <v>9275.011152549474</v>
      </c>
      <c r="F252">
        <f>ROUND(2*E252,0)/2</f>
        <v>9275</v>
      </c>
      <c r="G252">
        <f>+C252-(C$7+F252*C$8)</f>
        <v>8.8449999966542237E-3</v>
      </c>
      <c r="I252">
        <f>G252</f>
        <v>8.8449999966542237E-3</v>
      </c>
      <c r="O252">
        <f ca="1">+C$11+C$12*F252</f>
        <v>6.0674649269384946E-3</v>
      </c>
      <c r="P252">
        <f>+D$11+D$12*F252+D$13*F252^2</f>
        <v>1.372208781007446E-3</v>
      </c>
      <c r="Q252" s="2">
        <f>+C252-15018.5</f>
        <v>35296.951000000001</v>
      </c>
      <c r="R252" s="15">
        <f>+(P252-G252)^2</f>
        <v>5.5842608552647644E-5</v>
      </c>
      <c r="AB252" t="s">
        <v>65</v>
      </c>
      <c r="AC252">
        <v>6</v>
      </c>
    </row>
    <row r="253" spans="1:29" x14ac:dyDescent="0.2">
      <c r="A253" s="81" t="s">
        <v>52</v>
      </c>
      <c r="B253" s="90"/>
      <c r="C253" s="82">
        <v>50345.582999999999</v>
      </c>
      <c r="D253" s="82"/>
      <c r="E253">
        <f>+(C253-C$7)/C$8</f>
        <v>9313.0042131293139</v>
      </c>
      <c r="F253">
        <f>ROUND(2*E253,0)/2</f>
        <v>9313</v>
      </c>
      <c r="G253">
        <f>+C253-(C$7+F253*C$8)</f>
        <v>3.3413999990443699E-3</v>
      </c>
      <c r="I253">
        <f>+G253</f>
        <v>3.3413999990443699E-3</v>
      </c>
      <c r="O253">
        <f ca="1">+C$11+C$12*F253</f>
        <v>6.0912373654771991E-3</v>
      </c>
      <c r="P253">
        <f>+D$11+D$12*F253+D$13*F253^2</f>
        <v>1.4402125999793246E-3</v>
      </c>
      <c r="Q253" s="2">
        <f>+C253-15018.5</f>
        <v>35327.082999999999</v>
      </c>
      <c r="R253" s="15">
        <f>+(P253-G253)^2</f>
        <v>3.6145135263637117E-6</v>
      </c>
    </row>
    <row r="254" spans="1:29" x14ac:dyDescent="0.2">
      <c r="A254" s="81" t="s">
        <v>108</v>
      </c>
      <c r="B254" s="90"/>
      <c r="C254" s="82">
        <v>50346.375999999997</v>
      </c>
      <c r="D254" s="82">
        <v>2.0000000000000001E-4</v>
      </c>
      <c r="E254">
        <f>+(C254-C$7)/C$8</f>
        <v>9314.0040968754874</v>
      </c>
      <c r="F254">
        <f>ROUND(2*E254,0)/2</f>
        <v>9314</v>
      </c>
      <c r="G254">
        <f>+C254-(C$7+F254*C$8)</f>
        <v>3.2491999954800121E-3</v>
      </c>
      <c r="J254">
        <f>G254</f>
        <v>3.2491999954800121E-3</v>
      </c>
      <c r="O254">
        <f ca="1">+C$11+C$12*F254</f>
        <v>6.0918629559650597E-3</v>
      </c>
      <c r="P254">
        <f>+D$11+D$12*F254+D$13*F254^2</f>
        <v>1.442007535089794E-3</v>
      </c>
      <c r="Q254" s="2">
        <f>+C254-15018.5</f>
        <v>35327.875999999997</v>
      </c>
      <c r="R254" s="15">
        <f>+(P254-G254)^2</f>
        <v>3.2659445888912501E-6</v>
      </c>
      <c r="AB254" t="s">
        <v>106</v>
      </c>
    </row>
    <row r="255" spans="1:29" x14ac:dyDescent="0.2">
      <c r="A255" s="81" t="s">
        <v>29</v>
      </c>
      <c r="B255" s="90"/>
      <c r="C255" s="82">
        <v>50346.375999999997</v>
      </c>
      <c r="D255" s="82">
        <v>2.0000000000000001E-4</v>
      </c>
      <c r="E255">
        <f>+(C255-C$7)/C$8</f>
        <v>9314.0040968754874</v>
      </c>
      <c r="F255">
        <f>ROUND(2*E255,0)/2</f>
        <v>9314</v>
      </c>
      <c r="G255">
        <f>+C255-(C$7+F255*C$8)</f>
        <v>3.2491999954800121E-3</v>
      </c>
      <c r="J255">
        <f>+G255</f>
        <v>3.2491999954800121E-3</v>
      </c>
      <c r="O255">
        <f ca="1">+C$11+C$12*F255</f>
        <v>6.0918629559650597E-3</v>
      </c>
      <c r="P255">
        <f>+D$11+D$12*F255+D$13*F255^2</f>
        <v>1.442007535089794E-3</v>
      </c>
      <c r="Q255" s="2">
        <f>+C255-15018.5</f>
        <v>35327.875999999997</v>
      </c>
      <c r="R255" s="15">
        <f>+(P255-G255)^2</f>
        <v>3.2659445888912501E-6</v>
      </c>
    </row>
    <row r="256" spans="1:29" x14ac:dyDescent="0.2">
      <c r="A256" s="81" t="s">
        <v>52</v>
      </c>
      <c r="B256" s="90"/>
      <c r="C256" s="82">
        <v>50364.608</v>
      </c>
      <c r="D256" s="82"/>
      <c r="E256">
        <f>+(C256-C$7)/C$8</f>
        <v>9336.9925968254356</v>
      </c>
      <c r="F256">
        <f>ROUND(2*E256,0)/2</f>
        <v>9337</v>
      </c>
      <c r="G256">
        <f>+C256-(C$7+F256*C$8)</f>
        <v>-5.8714000042527914E-3</v>
      </c>
      <c r="I256">
        <f>+G256</f>
        <v>-5.8714000042527914E-3</v>
      </c>
      <c r="O256">
        <f ca="1">+C$11+C$12*F256</f>
        <v>6.106251537185854E-3</v>
      </c>
      <c r="P256">
        <f>+D$11+D$12*F256+D$13*F256^2</f>
        <v>1.4833669203666543E-3</v>
      </c>
      <c r="Q256" s="2">
        <f>+C256-15018.5</f>
        <v>35346.108</v>
      </c>
      <c r="R256" s="15">
        <f>+(P256-G256)^2</f>
        <v>5.4092596515476178E-5</v>
      </c>
    </row>
    <row r="257" spans="1:29" x14ac:dyDescent="0.2">
      <c r="A257" s="81" t="s">
        <v>107</v>
      </c>
      <c r="B257" s="90"/>
      <c r="C257" s="82">
        <v>50369.38</v>
      </c>
      <c r="D257" s="82">
        <v>5.0000000000000001E-3</v>
      </c>
      <c r="E257">
        <f>+(C257-C$7)/C$8</f>
        <v>9343.0095517267655</v>
      </c>
      <c r="F257">
        <f>ROUND(2*E257,0)/2</f>
        <v>9343</v>
      </c>
      <c r="G257">
        <f>+C257-(C$7+F257*C$8)</f>
        <v>7.5753999917651527E-3</v>
      </c>
      <c r="I257">
        <f>G257</f>
        <v>7.5753999917651527E-3</v>
      </c>
      <c r="O257">
        <f ca="1">+C$11+C$12*F257</f>
        <v>6.1100050801130177E-3</v>
      </c>
      <c r="P257">
        <f>+D$11+D$12*F257+D$13*F257^2</f>
        <v>1.4941802432034915E-3</v>
      </c>
      <c r="Q257" s="2">
        <f>+C257-15018.5</f>
        <v>35350.879999999997</v>
      </c>
      <c r="R257" s="15">
        <f>+(P257-G257)^2</f>
        <v>3.6981233630296353E-5</v>
      </c>
      <c r="AB257" t="s">
        <v>65</v>
      </c>
      <c r="AC257">
        <v>8</v>
      </c>
    </row>
    <row r="258" spans="1:29" x14ac:dyDescent="0.2">
      <c r="A258" s="81" t="s">
        <v>53</v>
      </c>
      <c r="B258" s="90"/>
      <c r="C258" s="82">
        <v>50662.813999999998</v>
      </c>
      <c r="D258" s="82"/>
      <c r="E258">
        <f>+(C258-C$7)/C$8</f>
        <v>9712.9967991111189</v>
      </c>
      <c r="F258">
        <f>ROUND(2*E258,0)/2</f>
        <v>9713</v>
      </c>
      <c r="G258">
        <f>+C258-(C$7+F258*C$8)</f>
        <v>-2.538600005209446E-3</v>
      </c>
      <c r="I258">
        <f>+G258</f>
        <v>-2.538600005209446E-3</v>
      </c>
      <c r="O258">
        <f ca="1">+C$11+C$12*F258</f>
        <v>6.3414735606214575E-3</v>
      </c>
      <c r="P258">
        <f>+D$11+D$12*F258+D$13*F258^2</f>
        <v>2.1801252069721111E-3</v>
      </c>
      <c r="Q258" s="2">
        <f>+C258-15018.5</f>
        <v>35644.313999999998</v>
      </c>
      <c r="R258" s="15">
        <f>+(P258-G258)^2</f>
        <v>2.2266367628077882E-5</v>
      </c>
    </row>
    <row r="259" spans="1:29" x14ac:dyDescent="0.2">
      <c r="A259" s="81" t="s">
        <v>109</v>
      </c>
      <c r="B259" s="90"/>
      <c r="C259" s="82">
        <v>50718.339</v>
      </c>
      <c r="D259" s="82">
        <v>4.0000000000000001E-3</v>
      </c>
      <c r="E259">
        <f>+(C259-C$7)/C$8</f>
        <v>9783.0075746552502</v>
      </c>
      <c r="F259">
        <f>ROUND(2*E259,0)/2</f>
        <v>9783</v>
      </c>
      <c r="G259">
        <f>+C259-(C$7+F259*C$8)</f>
        <v>6.0073999993619509E-3</v>
      </c>
      <c r="I259">
        <f>G259</f>
        <v>6.0073999993619509E-3</v>
      </c>
      <c r="O259">
        <f ca="1">+C$11+C$12*F259</f>
        <v>6.3852648947717028E-3</v>
      </c>
      <c r="P259">
        <f>+D$11+D$12*F259+D$13*F259^2</f>
        <v>2.3141323362300455E-3</v>
      </c>
      <c r="Q259" s="2">
        <f>+C259-15018.5</f>
        <v>35699.839</v>
      </c>
      <c r="R259" s="15">
        <f>+(P259-G259)^2</f>
        <v>1.3640226031535805E-5</v>
      </c>
      <c r="AB259" t="s">
        <v>65</v>
      </c>
      <c r="AC259">
        <v>7</v>
      </c>
    </row>
    <row r="260" spans="1:29" x14ac:dyDescent="0.2">
      <c r="A260" s="81" t="s">
        <v>53</v>
      </c>
      <c r="B260" s="90"/>
      <c r="C260" s="82">
        <v>50732.607000000004</v>
      </c>
      <c r="D260" s="82"/>
      <c r="E260">
        <f>+(C260-C$7)/C$8</f>
        <v>9800.9979167617603</v>
      </c>
      <c r="F260">
        <f>ROUND(2*E260,0)/2</f>
        <v>9801</v>
      </c>
      <c r="G260">
        <f>+C260-(C$7+F260*C$8)</f>
        <v>-1.6522000005352311E-3</v>
      </c>
      <c r="I260">
        <f>+G260</f>
        <v>-1.6522000005352311E-3</v>
      </c>
      <c r="O260">
        <f ca="1">+C$11+C$12*F260</f>
        <v>6.396525523553194E-3</v>
      </c>
      <c r="P260">
        <f>+D$11+D$12*F260+D$13*F260^2</f>
        <v>2.3488090484369856E-3</v>
      </c>
      <c r="Q260" s="2">
        <f>+C260-15018.5</f>
        <v>35714.107000000004</v>
      </c>
      <c r="R260" s="15">
        <f>+(P260-G260)^2</f>
        <v>1.6008073409957563E-5</v>
      </c>
    </row>
    <row r="261" spans="1:29" x14ac:dyDescent="0.2">
      <c r="A261" s="81" t="s">
        <v>53</v>
      </c>
      <c r="B261" s="90"/>
      <c r="C261" s="82">
        <v>51019.71</v>
      </c>
      <c r="D261" s="82"/>
      <c r="E261">
        <f>+(C261-C$7)/C$8</f>
        <v>10163.00248571351</v>
      </c>
      <c r="F261">
        <f>ROUND(2*E261,0)/2</f>
        <v>10163</v>
      </c>
      <c r="G261">
        <f>+C261-(C$7+F261*C$8)</f>
        <v>1.9713999936357141E-3</v>
      </c>
      <c r="I261">
        <f>+G261</f>
        <v>1.9713999936357141E-3</v>
      </c>
      <c r="O261">
        <f ca="1">+C$11+C$12*F261</f>
        <v>6.6229892801587479E-3</v>
      </c>
      <c r="P261">
        <f>+D$11+D$12*F261+D$13*F261^2</f>
        <v>3.0651052123490397E-3</v>
      </c>
      <c r="Q261" s="2">
        <f>+C261-15018.5</f>
        <v>36001.21</v>
      </c>
      <c r="R261" s="15">
        <f>+(P261-G261)^2</f>
        <v>1.1961911054407634E-6</v>
      </c>
    </row>
    <row r="262" spans="1:29" x14ac:dyDescent="0.2">
      <c r="A262" s="81" t="s">
        <v>53</v>
      </c>
      <c r="B262" s="90"/>
      <c r="C262" s="82">
        <v>51019.716</v>
      </c>
      <c r="D262" s="82"/>
      <c r="E262">
        <f>+(C262-C$7)/C$8</f>
        <v>10163.0100510382</v>
      </c>
      <c r="F262">
        <f>ROUND(2*E262,0)/2</f>
        <v>10163</v>
      </c>
      <c r="G262">
        <f>+C262-(C$7+F262*C$8)</f>
        <v>7.9713999948580749E-3</v>
      </c>
      <c r="I262">
        <f>+G262</f>
        <v>7.9713999948580749E-3</v>
      </c>
      <c r="O262">
        <f ca="1">+C$11+C$12*F262</f>
        <v>6.6229892801587479E-3</v>
      </c>
      <c r="P262">
        <f>+D$11+D$12*F262+D$13*F262^2</f>
        <v>3.0651052123490397E-3</v>
      </c>
      <c r="Q262" s="2">
        <f>+C262-15018.5</f>
        <v>36001.216</v>
      </c>
      <c r="R262" s="15">
        <f>+(P262-G262)^2</f>
        <v>2.4071728492875382E-5</v>
      </c>
    </row>
    <row r="263" spans="1:29" x14ac:dyDescent="0.2">
      <c r="A263" s="81" t="s">
        <v>53</v>
      </c>
      <c r="B263" s="90"/>
      <c r="C263" s="82">
        <v>51023.678999999996</v>
      </c>
      <c r="D263" s="82"/>
      <c r="E263">
        <f>+(C263-C$7)/C$8</f>
        <v>10168.006947994185</v>
      </c>
      <c r="F263">
        <f>ROUND(2*E263,0)/2</f>
        <v>10168</v>
      </c>
      <c r="G263">
        <f>+C263-(C$7+F263*C$8)</f>
        <v>5.5103999911807477E-3</v>
      </c>
      <c r="I263">
        <f>+G263</f>
        <v>5.5103999911807477E-3</v>
      </c>
      <c r="O263">
        <f ca="1">+C$11+C$12*F263</f>
        <v>6.626117232598051E-3</v>
      </c>
      <c r="P263">
        <f>+D$11+D$12*F263+D$13*F263^2</f>
        <v>3.0752510442616215E-3</v>
      </c>
      <c r="Q263" s="2">
        <f>+C263-15018.5</f>
        <v>36005.178999999996</v>
      </c>
      <c r="R263" s="15">
        <f>+(P263-G263)^2</f>
        <v>5.9299503936813295E-6</v>
      </c>
    </row>
    <row r="264" spans="1:29" x14ac:dyDescent="0.2">
      <c r="A264" s="81" t="s">
        <v>53</v>
      </c>
      <c r="B264" s="90"/>
      <c r="C264" s="82">
        <v>51046.684000000001</v>
      </c>
      <c r="D264" s="82"/>
      <c r="E264">
        <f>+(C264-C$7)/C$8</f>
        <v>10197.013663732916</v>
      </c>
      <c r="F264">
        <f>ROUND(2*E264,0)/2</f>
        <v>10197</v>
      </c>
      <c r="G264">
        <f>+C264-(C$7+F264*C$8)</f>
        <v>1.0836599998583551E-2</v>
      </c>
      <c r="I264">
        <f>+G264</f>
        <v>1.0836599998583551E-2</v>
      </c>
      <c r="O264">
        <f ca="1">+C$11+C$12*F264</f>
        <v>6.6442593567460099E-3</v>
      </c>
      <c r="P264">
        <f>+D$11+D$12*F264+D$13*F264^2</f>
        <v>3.1342324045859505E-3</v>
      </c>
      <c r="Q264" s="2">
        <f>+C264-15018.5</f>
        <v>36028.184000000001</v>
      </c>
      <c r="R264" s="15">
        <f>+(P264-G264)^2</f>
        <v>5.9326466553064392E-5</v>
      </c>
    </row>
    <row r="265" spans="1:29" x14ac:dyDescent="0.2">
      <c r="A265" s="81" t="s">
        <v>53</v>
      </c>
      <c r="B265" s="90"/>
      <c r="C265" s="82">
        <v>51054.61</v>
      </c>
      <c r="D265" s="82"/>
      <c r="E265">
        <f>+(C265-C$7)/C$8</f>
        <v>10207.007457644897</v>
      </c>
      <c r="F265">
        <f>ROUND(2*E265,0)/2</f>
        <v>10207</v>
      </c>
      <c r="G265">
        <f>+C265-(C$7+F265*C$8)</f>
        <v>5.9145999985048547E-3</v>
      </c>
      <c r="I265">
        <f>+G265</f>
        <v>5.9145999985048547E-3</v>
      </c>
      <c r="O265">
        <f ca="1">+C$11+C$12*F265</f>
        <v>6.6505152616246161E-3</v>
      </c>
      <c r="P265">
        <f>+D$11+D$12*F265+D$13*F265^2</f>
        <v>3.1546244139677975E-3</v>
      </c>
      <c r="Q265" s="2">
        <f>+C265-15018.5</f>
        <v>36036.11</v>
      </c>
      <c r="R265" s="15">
        <f>+(P265-G265)^2</f>
        <v>7.6174652272406705E-6</v>
      </c>
    </row>
    <row r="266" spans="1:29" x14ac:dyDescent="0.2">
      <c r="A266" s="81" t="s">
        <v>53</v>
      </c>
      <c r="B266" s="90"/>
      <c r="C266" s="82">
        <v>51069.675999999999</v>
      </c>
      <c r="D266" s="82"/>
      <c r="E266">
        <f>+(C266-C$7)/C$8</f>
        <v>10226.003987934817</v>
      </c>
      <c r="F266">
        <f>ROUND(2*E266,0)/2</f>
        <v>10226</v>
      </c>
      <c r="G266">
        <f>+C266-(C$7+F266*C$8)</f>
        <v>3.1627999996999279E-3</v>
      </c>
      <c r="I266">
        <f>+G266</f>
        <v>3.1627999996999279E-3</v>
      </c>
      <c r="O266">
        <f ca="1">+C$11+C$12*F266</f>
        <v>6.6624014808939688E-3</v>
      </c>
      <c r="P266">
        <f>+D$11+D$12*F266+D$13*F266^2</f>
        <v>3.1934449720696576E-3</v>
      </c>
      <c r="Q266" s="2">
        <f>+C266-15018.5</f>
        <v>36051.175999999999</v>
      </c>
      <c r="R266" s="15">
        <f>+(P266-G266)^2</f>
        <v>9.3911433154149567E-10</v>
      </c>
    </row>
    <row r="267" spans="1:29" x14ac:dyDescent="0.2">
      <c r="A267" s="81" t="s">
        <v>53</v>
      </c>
      <c r="B267" s="90"/>
      <c r="C267" s="82">
        <v>51069.678999999996</v>
      </c>
      <c r="D267" s="82"/>
      <c r="E267">
        <f>+(C267-C$7)/C$8</f>
        <v>10226.007770597156</v>
      </c>
      <c r="F267">
        <f>ROUND(2*E267,0)/2</f>
        <v>10226</v>
      </c>
      <c r="G267">
        <f>+C267-(C$7+F267*C$8)</f>
        <v>6.1627999966731295E-3</v>
      </c>
      <c r="I267">
        <f>+G267</f>
        <v>6.1627999966731295E-3</v>
      </c>
      <c r="O267">
        <f ca="1">+C$11+C$12*F267</f>
        <v>6.6624014808939688E-3</v>
      </c>
      <c r="P267">
        <f>+D$11+D$12*F267+D$13*F267^2</f>
        <v>3.1934449720696576E-3</v>
      </c>
      <c r="Q267" s="2">
        <f>+C267-15018.5</f>
        <v>36051.178999999996</v>
      </c>
      <c r="R267" s="15">
        <f>+(P267-G267)^2</f>
        <v>8.8170692621378855E-6</v>
      </c>
    </row>
    <row r="268" spans="1:29" x14ac:dyDescent="0.2">
      <c r="A268" s="81" t="s">
        <v>53</v>
      </c>
      <c r="B268" s="90"/>
      <c r="C268" s="82">
        <v>51104.580999999998</v>
      </c>
      <c r="D268" s="82"/>
      <c r="E268">
        <f>+(C268-C$7)/C$8</f>
        <v>10270.015264303438</v>
      </c>
      <c r="F268">
        <f>ROUND(2*E268,0)/2</f>
        <v>10270</v>
      </c>
      <c r="G268">
        <f>+C268-(C$7+F268*C$8)</f>
        <v>1.2105999994673766E-2</v>
      </c>
      <c r="I268">
        <f>+G268</f>
        <v>1.2105999994673766E-2</v>
      </c>
      <c r="O268">
        <f ca="1">+C$11+C$12*F268</f>
        <v>6.6899274623598371E-3</v>
      </c>
      <c r="P268">
        <f>+D$11+D$12*F268+D$13*F268^2</f>
        <v>3.2837262500805611E-3</v>
      </c>
      <c r="Q268" s="2">
        <f>+C268-15018.5</f>
        <v>36086.080999999998</v>
      </c>
      <c r="R268" s="15">
        <f>+(P268-G268)^2</f>
        <v>7.7832514024538615E-5</v>
      </c>
    </row>
    <row r="269" spans="1:29" x14ac:dyDescent="0.2">
      <c r="A269" s="81" t="s">
        <v>53</v>
      </c>
      <c r="B269" s="90"/>
      <c r="C269" s="82">
        <v>51376.610999999997</v>
      </c>
      <c r="D269" s="82"/>
      <c r="E269">
        <f>+(C269-C$7)/C$8</f>
        <v>10613.014476753136</v>
      </c>
      <c r="F269">
        <f>ROUND(2*E269,0)/2</f>
        <v>10613</v>
      </c>
      <c r="G269">
        <f>+C269-(C$7+F269*C$8)</f>
        <v>1.1481399997137487E-2</v>
      </c>
      <c r="I269">
        <f>+G269</f>
        <v>1.1481399997137487E-2</v>
      </c>
      <c r="O269">
        <f ca="1">+C$11+C$12*F269</f>
        <v>6.9045049996960383E-3</v>
      </c>
      <c r="P269">
        <f>+D$11+D$12*F269+D$13*F269^2</f>
        <v>4.0057563827366003E-3</v>
      </c>
      <c r="Q269" s="2">
        <f>+C269-15018.5</f>
        <v>36358.110999999997</v>
      </c>
      <c r="R269" s="15">
        <f>+(P269-G269)^2</f>
        <v>5.5885247449532752E-5</v>
      </c>
    </row>
    <row r="270" spans="1:29" x14ac:dyDescent="0.2">
      <c r="A270" s="81" t="s">
        <v>53</v>
      </c>
      <c r="B270" s="90"/>
      <c r="C270" s="82">
        <v>51406.741999999998</v>
      </c>
      <c r="D270" s="82"/>
      <c r="E270">
        <f>+(C270-C$7)/C$8</f>
        <v>10651.006276445532</v>
      </c>
      <c r="F270">
        <f>ROUND(2*E270,0)/2</f>
        <v>10651</v>
      </c>
      <c r="G270">
        <f>+C270-(C$7+F270*C$8)</f>
        <v>4.9777999956859276E-3</v>
      </c>
      <c r="I270">
        <f>+G270</f>
        <v>4.9777999956859276E-3</v>
      </c>
      <c r="O270">
        <f ca="1">+C$11+C$12*F270</f>
        <v>6.9282774382347428E-3</v>
      </c>
      <c r="P270">
        <f>+D$11+D$12*F270+D$13*F270^2</f>
        <v>4.0877382002951473E-3</v>
      </c>
      <c r="Q270" s="2">
        <f>+C270-15018.5</f>
        <v>36388.241999999998</v>
      </c>
      <c r="R270" s="15">
        <f>+(P270-G270)^2</f>
        <v>7.9220999961425926E-7</v>
      </c>
    </row>
    <row r="271" spans="1:29" x14ac:dyDescent="0.2">
      <c r="A271" s="81" t="s">
        <v>53</v>
      </c>
      <c r="B271" s="90"/>
      <c r="C271" s="82">
        <v>51429.743000000002</v>
      </c>
      <c r="D271" s="82"/>
      <c r="E271">
        <f>+(C271-C$7)/C$8</f>
        <v>10680.007948634471</v>
      </c>
      <c r="F271">
        <f>ROUND(2*E271,0)/2</f>
        <v>10680</v>
      </c>
      <c r="G271">
        <f>+C271-(C$7+F271*C$8)</f>
        <v>6.3039999949978665E-3</v>
      </c>
      <c r="I271">
        <f>+G271</f>
        <v>6.3039999949978665E-3</v>
      </c>
      <c r="O271">
        <f ca="1">+C$11+C$12*F271</f>
        <v>6.9464195623827017E-3</v>
      </c>
      <c r="P271">
        <f>+D$11+D$12*F271+D$13*F271^2</f>
        <v>4.1505703557222114E-3</v>
      </c>
      <c r="Q271" s="2">
        <f>+C271-15018.5</f>
        <v>36411.243000000002</v>
      </c>
      <c r="R271" s="15">
        <f>+(P271-G271)^2</f>
        <v>4.637259211310878E-6</v>
      </c>
    </row>
    <row r="272" spans="1:29" x14ac:dyDescent="0.2">
      <c r="A272" s="81" t="s">
        <v>53</v>
      </c>
      <c r="B272" s="90"/>
      <c r="C272" s="82">
        <v>51433.705999999998</v>
      </c>
      <c r="D272" s="82"/>
      <c r="E272">
        <f>+(C272-C$7)/C$8</f>
        <v>10685.004845590456</v>
      </c>
      <c r="F272">
        <f>ROUND(2*E272,0)/2</f>
        <v>10685</v>
      </c>
      <c r="G272">
        <f>+C272-(C$7+F272*C$8)</f>
        <v>3.8429999913205393E-3</v>
      </c>
      <c r="I272">
        <f>+G272</f>
        <v>3.8429999913205393E-3</v>
      </c>
      <c r="O272">
        <f ca="1">+C$11+C$12*F272</f>
        <v>6.9495475148220048E-3</v>
      </c>
      <c r="P272">
        <f>+D$11+D$12*F272+D$13*F272^2</f>
        <v>4.161426854111595E-3</v>
      </c>
      <c r="Q272" s="2">
        <f>+C272-15018.5</f>
        <v>36415.205999999998</v>
      </c>
      <c r="R272" s="15">
        <f>+(P272-G272)^2</f>
        <v>1.0139566694695383E-7</v>
      </c>
    </row>
    <row r="273" spans="1:18" x14ac:dyDescent="0.2">
      <c r="A273" s="81" t="s">
        <v>53</v>
      </c>
      <c r="B273" s="90"/>
      <c r="C273" s="82">
        <v>51437.671000000002</v>
      </c>
      <c r="D273" s="82"/>
      <c r="E273">
        <f>+(C273-C$7)/C$8</f>
        <v>10690.004264321347</v>
      </c>
      <c r="F273">
        <f>ROUND(2*E273,0)/2</f>
        <v>10690</v>
      </c>
      <c r="G273">
        <f>+C273-(C$7+F273*C$8)</f>
        <v>3.3819999953266233E-3</v>
      </c>
      <c r="I273">
        <f>+G273</f>
        <v>3.3819999953266233E-3</v>
      </c>
      <c r="O273">
        <f ca="1">+C$11+C$12*F273</f>
        <v>6.9526754672613079E-3</v>
      </c>
      <c r="P273">
        <f>+D$11+D$12*F273+D$13*F273^2</f>
        <v>4.1722902254843122E-3</v>
      </c>
      <c r="Q273" s="2">
        <f>+C273-15018.5</f>
        <v>36419.171000000002</v>
      </c>
      <c r="R273" s="15">
        <f>+(P273-G273)^2</f>
        <v>6.2455864788269276E-7</v>
      </c>
    </row>
    <row r="274" spans="1:18" x14ac:dyDescent="0.2">
      <c r="A274" s="81" t="s">
        <v>53</v>
      </c>
      <c r="B274" s="90"/>
      <c r="C274" s="82">
        <v>51476.540999999997</v>
      </c>
      <c r="D274" s="82"/>
      <c r="E274">
        <f>+(C274-C$7)/C$8</f>
        <v>10739.014959420852</v>
      </c>
      <c r="F274">
        <f>ROUND(2*E274,0)/2</f>
        <v>10739</v>
      </c>
      <c r="G274">
        <f>+C274-(C$7+F274*C$8)</f>
        <v>1.1864199994306546E-2</v>
      </c>
      <c r="I274">
        <f>+G274</f>
        <v>1.1864199994306546E-2</v>
      </c>
      <c r="O274">
        <f ca="1">+C$11+C$12*F274</f>
        <v>6.9833294011664802E-3</v>
      </c>
      <c r="P274">
        <f>+D$11+D$12*F274+D$13*F274^2</f>
        <v>4.2791149832150203E-3</v>
      </c>
      <c r="Q274" s="2">
        <f>+C274-15018.5</f>
        <v>36458.040999999997</v>
      </c>
      <c r="R274" s="15">
        <f>+(P274-G274)^2</f>
        <v>5.7533514625485326E-5</v>
      </c>
    </row>
    <row r="275" spans="1:18" x14ac:dyDescent="0.2">
      <c r="A275" s="81" t="s">
        <v>53</v>
      </c>
      <c r="B275" s="90"/>
      <c r="C275" s="82">
        <v>51491.597999999998</v>
      </c>
      <c r="D275" s="82"/>
      <c r="E275">
        <f>+(C275-C$7)/C$8</f>
        <v>10758.000141723744</v>
      </c>
      <c r="F275">
        <f>ROUND(2*E275,0)/2</f>
        <v>10758</v>
      </c>
      <c r="G275">
        <f>+C275-(C$7+F275*C$8)</f>
        <v>1.1239999730605632E-4</v>
      </c>
      <c r="I275">
        <f>+G275</f>
        <v>1.1239999730605632E-4</v>
      </c>
      <c r="O275">
        <f ca="1">+C$11+C$12*F275</f>
        <v>6.995215620435832E-3</v>
      </c>
      <c r="P275">
        <f>+D$11+D$12*F275+D$13*F275^2</f>
        <v>4.3207144259387441E-3</v>
      </c>
      <c r="Q275" s="2">
        <f>+C275-15018.5</f>
        <v>36473.097999999998</v>
      </c>
      <c r="R275" s="15">
        <f>+(P275-G275)^2</f>
        <v>1.7709910330238067E-5</v>
      </c>
    </row>
    <row r="276" spans="1:18" x14ac:dyDescent="0.2">
      <c r="A276" s="81" t="s">
        <v>53</v>
      </c>
      <c r="B276" s="90"/>
      <c r="C276" s="82">
        <v>51693.841</v>
      </c>
      <c r="D276" s="82"/>
      <c r="E276">
        <f>+(C276-C$7)/C$8</f>
        <v>11013.005801847499</v>
      </c>
      <c r="F276">
        <f>ROUND(2*E276,0)/2</f>
        <v>11013</v>
      </c>
      <c r="G276">
        <f>+C276-(C$7+F276*C$8)</f>
        <v>4.6013999963179231E-3</v>
      </c>
      <c r="I276">
        <f>+G276</f>
        <v>4.6013999963179231E-3</v>
      </c>
      <c r="O276">
        <f ca="1">+C$11+C$12*F276</f>
        <v>7.1547411948402967E-3</v>
      </c>
      <c r="P276">
        <f>+D$11+D$12*F276+D$13*F276^2</f>
        <v>4.8886270430900224E-3</v>
      </c>
      <c r="Q276" s="2">
        <f>+C276-15018.5</f>
        <v>36675.341</v>
      </c>
      <c r="R276" s="15">
        <f>+(P276-G276)^2</f>
        <v>8.2499376397421748E-8</v>
      </c>
    </row>
    <row r="277" spans="1:18" x14ac:dyDescent="0.2">
      <c r="A277" s="81" t="s">
        <v>53</v>
      </c>
      <c r="B277" s="90"/>
      <c r="C277" s="82">
        <v>51705.737300000001</v>
      </c>
      <c r="D277" s="82"/>
      <c r="E277">
        <f>+(C277-C$7)/C$8</f>
        <v>11028.005697193841</v>
      </c>
      <c r="F277">
        <f>ROUND(2*E277,0)/2</f>
        <v>11028</v>
      </c>
      <c r="G277">
        <f>+C277-(C$7+F277*C$8)</f>
        <v>4.5183999973232858E-3</v>
      </c>
      <c r="I277">
        <f>+G277</f>
        <v>4.5183999973232858E-3</v>
      </c>
      <c r="O277">
        <f ca="1">+C$11+C$12*F277</f>
        <v>7.1641250521582069E-3</v>
      </c>
      <c r="P277">
        <f>+D$11+D$12*F277+D$13*F277^2</f>
        <v>4.9225903792784395E-3</v>
      </c>
      <c r="Q277" s="2">
        <f>+C277-15018.5</f>
        <v>36687.237300000001</v>
      </c>
      <c r="R277" s="15">
        <f>+(P277-G277)^2</f>
        <v>1.6336986486505307E-7</v>
      </c>
    </row>
    <row r="278" spans="1:18" x14ac:dyDescent="0.2">
      <c r="A278" s="104" t="s">
        <v>869</v>
      </c>
      <c r="B278" s="62" t="s">
        <v>116</v>
      </c>
      <c r="C278" s="104">
        <v>51813.588000000003</v>
      </c>
      <c r="D278" s="104" t="s">
        <v>226</v>
      </c>
      <c r="E278">
        <f>+(C278-C$7)/C$8</f>
        <v>11163.993291070068</v>
      </c>
      <c r="F278">
        <f>ROUND(2*E278,0)/2</f>
        <v>11164</v>
      </c>
      <c r="G278">
        <f>+C278-(C$7+F278*C$8)</f>
        <v>-5.3208000026643276E-3</v>
      </c>
      <c r="K278">
        <f>+G278</f>
        <v>-5.3208000026643276E-3</v>
      </c>
      <c r="P278">
        <f>+D$11+D$12*F278+D$13*F278^2</f>
        <v>5.2333474991019587E-3</v>
      </c>
      <c r="Q278" s="2">
        <f>+C278-15018.5</f>
        <v>36795.088000000003</v>
      </c>
      <c r="R278" s="15">
        <f>+(P278-G278)^2</f>
        <v>1.1139002948903955E-4</v>
      </c>
    </row>
    <row r="279" spans="1:18" x14ac:dyDescent="0.2">
      <c r="A279" s="104" t="s">
        <v>869</v>
      </c>
      <c r="B279" s="62" t="s">
        <v>116</v>
      </c>
      <c r="C279" s="104">
        <v>51836.593000000001</v>
      </c>
      <c r="D279" s="104" t="s">
        <v>226</v>
      </c>
      <c r="E279">
        <f>+(C279-C$7)/C$8</f>
        <v>11193.00000680879</v>
      </c>
      <c r="F279">
        <f>ROUND(2*E279,0)/2</f>
        <v>11193</v>
      </c>
      <c r="G279">
        <f>+C279-(C$7+F279*C$8)</f>
        <v>5.3999974625185132E-6</v>
      </c>
      <c r="K279">
        <f>+G279</f>
        <v>5.3999974625185132E-6</v>
      </c>
      <c r="P279">
        <f>+D$11+D$12*F279+D$13*F279^2</f>
        <v>5.3002696294518047E-3</v>
      </c>
      <c r="Q279" s="2">
        <f>+C279-15018.5</f>
        <v>36818.093000000001</v>
      </c>
      <c r="R279" s="15">
        <f>+(P279-G279)^2</f>
        <v>2.8035644419762359E-5</v>
      </c>
    </row>
    <row r="280" spans="1:18" x14ac:dyDescent="0.2">
      <c r="A280" s="104" t="s">
        <v>869</v>
      </c>
      <c r="B280" s="62" t="s">
        <v>116</v>
      </c>
      <c r="C280" s="104">
        <v>51836.597800000003</v>
      </c>
      <c r="D280" s="104" t="s">
        <v>226</v>
      </c>
      <c r="E280">
        <f>+(C280-C$7)/C$8</f>
        <v>11193.006059068543</v>
      </c>
      <c r="F280">
        <f>ROUND(2*E280,0)/2</f>
        <v>11193</v>
      </c>
      <c r="G280">
        <f>+C280-(C$7+F280*C$8)</f>
        <v>4.8053999998955987E-3</v>
      </c>
      <c r="K280">
        <f>+G280</f>
        <v>4.8053999998955987E-3</v>
      </c>
      <c r="P280">
        <f>+D$11+D$12*F280+D$13*F280^2</f>
        <v>5.3002696294518047E-3</v>
      </c>
      <c r="Q280" s="2">
        <f>+C280-15018.5</f>
        <v>36818.097800000003</v>
      </c>
      <c r="R280" s="15">
        <f>+(P280-G280)^2</f>
        <v>2.4489595025709652E-7</v>
      </c>
    </row>
    <row r="281" spans="1:18" x14ac:dyDescent="0.2">
      <c r="A281" s="104" t="s">
        <v>869</v>
      </c>
      <c r="B281" s="62" t="s">
        <v>116</v>
      </c>
      <c r="C281" s="104">
        <v>51863.564200000001</v>
      </c>
      <c r="D281" s="104" t="s">
        <v>226</v>
      </c>
      <c r="E281">
        <f>+(C281-C$7)/C$8</f>
        <v>11227.007654343339</v>
      </c>
      <c r="F281">
        <f>ROUND(2*E281,0)/2</f>
        <v>11227</v>
      </c>
      <c r="G281">
        <f>+C281-(C$7+F281*C$8)</f>
        <v>6.0706000003847294E-3</v>
      </c>
      <c r="K281">
        <f>+G281</f>
        <v>6.0706000003847294E-3</v>
      </c>
      <c r="P281">
        <f>+D$11+D$12*F281+D$13*F281^2</f>
        <v>5.3790244967438887E-3</v>
      </c>
      <c r="Q281" s="2">
        <f>+C281-15018.5</f>
        <v>36845.064200000001</v>
      </c>
      <c r="R281" s="15">
        <f>+(P281-G281)^2</f>
        <v>4.7827667723608241E-7</v>
      </c>
    </row>
    <row r="282" spans="1:18" x14ac:dyDescent="0.2">
      <c r="A282" s="104" t="s">
        <v>869</v>
      </c>
      <c r="B282" s="62" t="s">
        <v>116</v>
      </c>
      <c r="C282" s="104">
        <v>51871.496099999997</v>
      </c>
      <c r="D282" s="104" t="s">
        <v>226</v>
      </c>
      <c r="E282">
        <f>+(C282-C$7)/C$8</f>
        <v>11237.008887491258</v>
      </c>
      <c r="F282">
        <f>ROUND(2*E282,0)/2</f>
        <v>11237</v>
      </c>
      <c r="G282">
        <f>+C282-(C$7+F282*C$8)</f>
        <v>7.0485999967786483E-3</v>
      </c>
      <c r="K282">
        <f>+G282</f>
        <v>7.0485999967786483E-3</v>
      </c>
      <c r="P282">
        <f>+D$11+D$12*F282+D$13*F282^2</f>
        <v>5.402248175259609E-3</v>
      </c>
      <c r="Q282" s="2">
        <f>+C282-15018.5</f>
        <v>36852.996099999997</v>
      </c>
      <c r="R282" s="15">
        <f>+(P282-G282)^2</f>
        <v>2.7104743202190585E-6</v>
      </c>
    </row>
    <row r="283" spans="1:18" x14ac:dyDescent="0.2">
      <c r="A283" s="104" t="s">
        <v>869</v>
      </c>
      <c r="B283" s="62" t="s">
        <v>116</v>
      </c>
      <c r="C283" s="104">
        <v>52073.732600000003</v>
      </c>
      <c r="D283" s="104" t="s">
        <v>226</v>
      </c>
      <c r="E283">
        <f>+(C283-C$7)/C$8</f>
        <v>11492.006351846609</v>
      </c>
      <c r="F283">
        <f>ROUND(2*E283,0)/2</f>
        <v>11492</v>
      </c>
      <c r="G283">
        <f>+C283-(C$7+F283*C$8)</f>
        <v>5.037599999923259E-3</v>
      </c>
      <c r="K283">
        <f>+G283</f>
        <v>5.037599999923259E-3</v>
      </c>
      <c r="P283">
        <f>+D$11+D$12*F283+D$13*F283^2</f>
        <v>6.0037408143873029E-3</v>
      </c>
      <c r="Q283" s="2">
        <f>+C283-15018.5</f>
        <v>37055.232600000003</v>
      </c>
      <c r="R283" s="15">
        <f>+(P283-G283)^2</f>
        <v>9.3342807337324593E-7</v>
      </c>
    </row>
    <row r="284" spans="1:18" x14ac:dyDescent="0.2">
      <c r="A284" s="104" t="s">
        <v>869</v>
      </c>
      <c r="B284" s="62" t="s">
        <v>116</v>
      </c>
      <c r="C284" s="104">
        <v>52169.698299999996</v>
      </c>
      <c r="D284" s="104" t="s">
        <v>226</v>
      </c>
      <c r="E284">
        <f>+(C284-C$7)/C$8</f>
        <v>11613.008298404642</v>
      </c>
      <c r="F284">
        <f>ROUND(2*E284,0)/2</f>
        <v>11613</v>
      </c>
      <c r="G284">
        <f>+C284-(C$7+F284*C$8)</f>
        <v>6.5813999899546616E-3</v>
      </c>
      <c r="K284">
        <f>+G284</f>
        <v>6.5813999899546616E-3</v>
      </c>
      <c r="P284">
        <f>+D$11+D$12*F284+D$13*F284^2</f>
        <v>6.2954088336359092E-3</v>
      </c>
      <c r="Q284" s="2">
        <f>+C284-15018.5</f>
        <v>37151.198299999996</v>
      </c>
      <c r="R284" s="15">
        <f>+(P284-G284)^2</f>
        <v>8.1790941492537078E-8</v>
      </c>
    </row>
    <row r="285" spans="1:18" x14ac:dyDescent="0.2">
      <c r="A285" s="104" t="s">
        <v>869</v>
      </c>
      <c r="B285" s="62" t="s">
        <v>116</v>
      </c>
      <c r="C285" s="104">
        <v>52506.758000000002</v>
      </c>
      <c r="D285" s="104" t="s">
        <v>226</v>
      </c>
      <c r="E285">
        <f>+(C285-C$7)/C$8</f>
        <v>12038.002643324444</v>
      </c>
      <c r="F285">
        <f>ROUND(2*E285,0)/2</f>
        <v>12038</v>
      </c>
      <c r="G285">
        <f>+C285-(C$7+F285*C$8)</f>
        <v>2.0963999995728955E-3</v>
      </c>
      <c r="K285">
        <f>+G285</f>
        <v>2.0963999995728955E-3</v>
      </c>
      <c r="P285">
        <f>+D$11+D$12*F285+D$13*F285^2</f>
        <v>7.3517601359090173E-3</v>
      </c>
      <c r="Q285" s="2">
        <f>+C285-15018.5</f>
        <v>37488.258000000002</v>
      </c>
      <c r="R285" s="15">
        <f>+(P285-G285)^2</f>
        <v>2.7618810162590822E-5</v>
      </c>
    </row>
    <row r="286" spans="1:18" x14ac:dyDescent="0.2">
      <c r="A286" s="104" t="s">
        <v>869</v>
      </c>
      <c r="B286" s="62" t="s">
        <v>116</v>
      </c>
      <c r="C286" s="104">
        <v>52518.6584</v>
      </c>
      <c r="D286" s="104" t="s">
        <v>226</v>
      </c>
      <c r="E286">
        <f>+(C286-C$7)/C$8</f>
        <v>12053.00770830932</v>
      </c>
      <c r="F286">
        <f>ROUND(2*E286,0)/2</f>
        <v>12053</v>
      </c>
      <c r="G286">
        <f>+C286-(C$7+F286*C$8)</f>
        <v>6.113399998866953E-3</v>
      </c>
      <c r="K286">
        <f>+G286</f>
        <v>6.113399998866953E-3</v>
      </c>
      <c r="P286">
        <f>+D$11+D$12*F286+D$13*F286^2</f>
        <v>7.3899503568482412E-3</v>
      </c>
      <c r="Q286" s="2">
        <f>+C286-15018.5</f>
        <v>37500.1584</v>
      </c>
      <c r="R286" s="15">
        <f>+(P286-G286)^2</f>
        <v>1.6295808164621553E-6</v>
      </c>
    </row>
    <row r="287" spans="1:18" x14ac:dyDescent="0.2">
      <c r="A287" s="81" t="s">
        <v>112</v>
      </c>
      <c r="B287" s="90"/>
      <c r="C287" s="82">
        <v>52531.349600000001</v>
      </c>
      <c r="D287" s="82">
        <v>5.9999999999999995E-4</v>
      </c>
      <c r="E287">
        <f>+(C287-C$7)/C$8</f>
        <v>12069.009883087992</v>
      </c>
      <c r="F287">
        <f>ROUND(2*E287,0)/2</f>
        <v>12069</v>
      </c>
      <c r="G287">
        <f>+C287-(C$7+F287*C$8)</f>
        <v>7.838199999241624E-3</v>
      </c>
      <c r="J287">
        <f>G287</f>
        <v>7.838199999241624E-3</v>
      </c>
      <c r="O287">
        <f ca="1">+C$11+C$12*F287</f>
        <v>7.8153647500211389E-3</v>
      </c>
      <c r="P287">
        <f>+D$11+D$12*F287+D$13*F287^2</f>
        <v>7.4307547725114293E-3</v>
      </c>
      <c r="Q287" s="2">
        <f>+C287-15018.5</f>
        <v>37512.849600000001</v>
      </c>
      <c r="R287" s="15">
        <f>+(P287-G287)^2</f>
        <v>1.6601161278521978E-7</v>
      </c>
    </row>
    <row r="288" spans="1:18" x14ac:dyDescent="0.2">
      <c r="A288" s="104" t="s">
        <v>869</v>
      </c>
      <c r="B288" s="62" t="s">
        <v>116</v>
      </c>
      <c r="C288" s="104">
        <v>52553.555999999997</v>
      </c>
      <c r="D288" s="104" t="s">
        <v>226</v>
      </c>
      <c r="E288">
        <f>+(C288-C$7)/C$8</f>
        <v>12097.009654110827</v>
      </c>
      <c r="F288">
        <f>ROUND(2*E288,0)/2</f>
        <v>12097</v>
      </c>
      <c r="G288">
        <f>+C288-(C$7+F288*C$8)</f>
        <v>7.6565999916056171E-3</v>
      </c>
      <c r="K288">
        <f>+G288</f>
        <v>7.6565999916056171E-3</v>
      </c>
      <c r="P288">
        <f>+D$11+D$12*F288+D$13*F288^2</f>
        <v>7.5023318502313689E-3</v>
      </c>
      <c r="Q288" s="2">
        <f>+C288-15018.5</f>
        <v>37535.055999999997</v>
      </c>
      <c r="R288" s="15">
        <f>+(P288-G288)^2</f>
        <v>2.3798659443065025E-8</v>
      </c>
    </row>
    <row r="289" spans="1:18" x14ac:dyDescent="0.2">
      <c r="A289" s="104" t="s">
        <v>869</v>
      </c>
      <c r="B289" s="62" t="s">
        <v>116</v>
      </c>
      <c r="C289" s="104">
        <v>52603.523000000001</v>
      </c>
      <c r="D289" s="104" t="s">
        <v>226</v>
      </c>
      <c r="E289">
        <f>+(C289-C$7)/C$8</f>
        <v>12160.012417219585</v>
      </c>
      <c r="F289">
        <f>ROUND(2*E289,0)/2</f>
        <v>12160</v>
      </c>
      <c r="G289">
        <f>+C289-(C$7+F289*C$8)</f>
        <v>9.8480000015115365E-3</v>
      </c>
      <c r="K289">
        <f>+G289</f>
        <v>9.8480000015115365E-3</v>
      </c>
      <c r="P289">
        <f>+D$11+D$12*F289+D$13*F289^2</f>
        <v>7.6641683313703815E-3</v>
      </c>
      <c r="Q289" s="2">
        <f>+C289-15018.5</f>
        <v>37585.023000000001</v>
      </c>
      <c r="R289" s="15">
        <f>+(P289-G289)^2</f>
        <v>4.7691207635115069E-6</v>
      </c>
    </row>
    <row r="290" spans="1:18" x14ac:dyDescent="0.2">
      <c r="A290" s="104" t="s">
        <v>869</v>
      </c>
      <c r="B290" s="62" t="s">
        <v>116</v>
      </c>
      <c r="C290" s="104">
        <v>52913.620199999998</v>
      </c>
      <c r="D290" s="104" t="s">
        <v>226</v>
      </c>
      <c r="E290">
        <f>+(C290-C$7)/C$8</f>
        <v>12551.010084325624</v>
      </c>
      <c r="F290">
        <f>ROUND(2*E290,0)/2</f>
        <v>12551</v>
      </c>
      <c r="G290">
        <f>+C290-(C$7+F290*C$8)</f>
        <v>7.9977999921538867E-3</v>
      </c>
      <c r="K290">
        <f>+G290</f>
        <v>7.9977999921538867E-3</v>
      </c>
      <c r="P290">
        <f>+D$11+D$12*F290+D$13*F290^2</f>
        <v>8.6929830629191903E-3</v>
      </c>
      <c r="Q290" s="2">
        <f>+C290-15018.5</f>
        <v>37895.120199999998</v>
      </c>
      <c r="R290" s="15">
        <f>+(P290-G290)^2</f>
        <v>4.8327950187867711E-7</v>
      </c>
    </row>
    <row r="291" spans="1:18" x14ac:dyDescent="0.2">
      <c r="A291" s="104" t="s">
        <v>911</v>
      </c>
      <c r="B291" s="62" t="s">
        <v>116</v>
      </c>
      <c r="C291" s="104">
        <v>53199.133699999998</v>
      </c>
      <c r="D291" s="104" t="s">
        <v>226</v>
      </c>
      <c r="E291">
        <f>+(C291-C$7)/C$8</f>
        <v>12911.01047267896</v>
      </c>
      <c r="F291">
        <f>ROUND(2*E291,0)/2</f>
        <v>12911</v>
      </c>
      <c r="G291">
        <f>+C291-(C$7+F291*C$8)</f>
        <v>8.3057999945594929E-3</v>
      </c>
      <c r="K291">
        <f>+G291</f>
        <v>8.3057999945594929E-3</v>
      </c>
      <c r="P291">
        <f>+D$11+D$12*F291+D$13*F291^2</f>
        <v>9.6773929585535247E-3</v>
      </c>
      <c r="Q291" s="2">
        <f>+C291-15018.5</f>
        <v>38180.633699999998</v>
      </c>
      <c r="R291" s="15">
        <f>+(P291-G291)^2</f>
        <v>1.8812672588779333E-6</v>
      </c>
    </row>
    <row r="292" spans="1:18" x14ac:dyDescent="0.2">
      <c r="A292" s="104" t="s">
        <v>915</v>
      </c>
      <c r="B292" s="62" t="s">
        <v>116</v>
      </c>
      <c r="C292" s="104">
        <v>53258.616900000001</v>
      </c>
      <c r="D292" s="104" t="s">
        <v>226</v>
      </c>
      <c r="E292">
        <f>+(C292-C$7)/C$8</f>
        <v>12986.012092919333</v>
      </c>
      <c r="F292">
        <f>ROUND(2*E292,0)/2</f>
        <v>12986</v>
      </c>
      <c r="G292">
        <f>+C292-(C$7+F292*C$8)</f>
        <v>9.59080000029644E-3</v>
      </c>
      <c r="K292">
        <f>+G292</f>
        <v>9.59080000029644E-3</v>
      </c>
      <c r="P292">
        <f>+D$11+D$12*F292+D$13*F292^2</f>
        <v>9.8869629751032004E-3</v>
      </c>
      <c r="Q292" s="2">
        <f>+C292-15018.5</f>
        <v>38240.116900000001</v>
      </c>
      <c r="R292" s="15">
        <f>+(P292-G292)^2</f>
        <v>8.7712507646389845E-8</v>
      </c>
    </row>
    <row r="293" spans="1:18" x14ac:dyDescent="0.2">
      <c r="A293" s="79" t="s">
        <v>213</v>
      </c>
      <c r="B293" s="78" t="s">
        <v>116</v>
      </c>
      <c r="C293" s="79">
        <v>53525.890500000001</v>
      </c>
      <c r="D293" s="79">
        <v>6.9999999999999999E-4</v>
      </c>
      <c r="E293">
        <f>+(C293-C$7)/C$8</f>
        <v>13323.014020311886</v>
      </c>
      <c r="F293">
        <f>ROUND(2*E293,0)/2</f>
        <v>13323</v>
      </c>
      <c r="G293">
        <f>+C293-(C$7+F293*C$8)</f>
        <v>1.1119399998278823E-2</v>
      </c>
      <c r="K293">
        <f>G293</f>
        <v>1.1119399998278823E-2</v>
      </c>
      <c r="O293">
        <f ca="1">+C$11+C$12*F293</f>
        <v>8.5998552217983887E-3</v>
      </c>
      <c r="P293">
        <f>+D$11+D$12*F293+D$13*F293^2</f>
        <v>1.084771636609539E-2</v>
      </c>
      <c r="Q293" s="2">
        <f>+C293-15018.5</f>
        <v>38507.390500000001</v>
      </c>
      <c r="R293" s="15">
        <f>+(P293-G293)^2</f>
        <v>7.3811995996382545E-8</v>
      </c>
    </row>
    <row r="294" spans="1:18" x14ac:dyDescent="0.2">
      <c r="A294" s="79" t="s">
        <v>213</v>
      </c>
      <c r="B294" s="78" t="s">
        <v>116</v>
      </c>
      <c r="C294" s="79">
        <v>53529.854899999998</v>
      </c>
      <c r="D294" s="79">
        <v>5.0000000000000001E-4</v>
      </c>
      <c r="E294">
        <f>+(C294-C$7)/C$8</f>
        <v>13328.0126825103</v>
      </c>
      <c r="F294">
        <f>ROUND(2*E294,0)/2</f>
        <v>13328</v>
      </c>
      <c r="G294">
        <f>+C294-(C$7+F294*C$8)</f>
        <v>1.0058399995614309E-2</v>
      </c>
      <c r="K294">
        <f>G294</f>
        <v>1.0058399995614309E-2</v>
      </c>
      <c r="O294">
        <f ca="1">+C$11+C$12*F294</f>
        <v>8.6029831742376918E-3</v>
      </c>
      <c r="P294">
        <f>+D$11+D$12*F294+D$13*F294^2</f>
        <v>1.0862205923475469E-2</v>
      </c>
      <c r="Q294" s="2">
        <f>+C294-15018.5</f>
        <v>38511.354899999998</v>
      </c>
      <c r="R294" s="15">
        <f>+(P294-G294)^2</f>
        <v>6.4610396966474134E-7</v>
      </c>
    </row>
    <row r="295" spans="1:18" x14ac:dyDescent="0.2">
      <c r="A295" s="79" t="s">
        <v>213</v>
      </c>
      <c r="B295" s="78" t="s">
        <v>116</v>
      </c>
      <c r="C295" s="79">
        <v>53548.8894</v>
      </c>
      <c r="D295" s="79">
        <v>4.0000000000000002E-4</v>
      </c>
      <c r="E295">
        <f>+(C295-C$7)/C$8</f>
        <v>13352.013044637177</v>
      </c>
      <c r="F295">
        <f>ROUND(2*E295,0)/2</f>
        <v>13352</v>
      </c>
      <c r="G295">
        <f>+C295-(C$7+F295*C$8)</f>
        <v>1.034559999970952E-2</v>
      </c>
      <c r="K295">
        <f>G295</f>
        <v>1.034559999970952E-2</v>
      </c>
      <c r="O295">
        <f ca="1">+C$11+C$12*F295</f>
        <v>8.6179973459463485E-3</v>
      </c>
      <c r="P295">
        <f>+D$11+D$12*F295+D$13*F295^2</f>
        <v>1.093185147082786E-2</v>
      </c>
      <c r="Q295" s="2">
        <f>+C295-15018.5</f>
        <v>38530.3894</v>
      </c>
      <c r="R295" s="15">
        <f>+(P295-G295)^2</f>
        <v>3.4369078738841778E-7</v>
      </c>
    </row>
    <row r="296" spans="1:18" x14ac:dyDescent="0.2">
      <c r="A296" s="79" t="s">
        <v>213</v>
      </c>
      <c r="B296" s="78" t="s">
        <v>116</v>
      </c>
      <c r="C296" s="79">
        <v>53552.853300000002</v>
      </c>
      <c r="D296" s="79">
        <v>6.9999999999999999E-4</v>
      </c>
      <c r="E296">
        <f>+(C296-C$7)/C$8</f>
        <v>13357.011076391875</v>
      </c>
      <c r="F296">
        <f>ROUND(2*E296,0)/2</f>
        <v>13357</v>
      </c>
      <c r="G296">
        <f>+C296-(C$7+F296*C$8)</f>
        <v>8.7846000024001114E-3</v>
      </c>
      <c r="K296">
        <f>G296</f>
        <v>8.7846000024001114E-3</v>
      </c>
      <c r="O296">
        <f ca="1">+C$11+C$12*F296</f>
        <v>8.6211252983856516E-3</v>
      </c>
      <c r="P296">
        <f>+D$11+D$12*F296+D$13*F296^2</f>
        <v>1.0946380891511278E-2</v>
      </c>
      <c r="Q296" s="2">
        <f>+C296-15018.5</f>
        <v>38534.353300000002</v>
      </c>
      <c r="R296" s="15">
        <f>+(P296-G296)^2</f>
        <v>4.6732966125262673E-6</v>
      </c>
    </row>
    <row r="297" spans="1:18" x14ac:dyDescent="0.2">
      <c r="A297" s="85" t="s">
        <v>124</v>
      </c>
      <c r="B297" s="86" t="s">
        <v>116</v>
      </c>
      <c r="C297" s="85">
        <v>53581.40554</v>
      </c>
      <c r="D297" s="85">
        <v>1.1999999999999999E-3</v>
      </c>
      <c r="E297">
        <f>+(C297-C$7)/C$8</f>
        <v>13393.012237417033</v>
      </c>
      <c r="F297">
        <f>ROUND(2*E297,0)/2</f>
        <v>13393</v>
      </c>
      <c r="G297">
        <f>+C297-(C$7+F297*C$8)</f>
        <v>9.7053999998024665E-3</v>
      </c>
      <c r="K297">
        <f>G297</f>
        <v>9.7053999998024665E-3</v>
      </c>
      <c r="O297">
        <f ca="1">+C$11+C$12*F297</f>
        <v>8.643646555948634E-3</v>
      </c>
      <c r="P297">
        <f>+D$11+D$12*F297+D$13*F297^2</f>
        <v>1.1051195610899928E-2</v>
      </c>
      <c r="Q297" s="2">
        <f>+C297-15018.5</f>
        <v>38562.90554</v>
      </c>
      <c r="R297" s="15">
        <f>+(P297-G297)^2</f>
        <v>1.8111658268491889E-6</v>
      </c>
    </row>
    <row r="298" spans="1:18" x14ac:dyDescent="0.2">
      <c r="A298" s="87" t="s">
        <v>120</v>
      </c>
      <c r="B298" s="88" t="s">
        <v>116</v>
      </c>
      <c r="C298" s="89">
        <v>53612.337500000001</v>
      </c>
      <c r="D298" s="89">
        <v>2.0000000000000001E-4</v>
      </c>
      <c r="E298">
        <f>+(C298-C$7)/C$8</f>
        <v>13432.013957519692</v>
      </c>
      <c r="F298">
        <f>ROUND(2*E298,0)/2</f>
        <v>13432</v>
      </c>
      <c r="G298">
        <f>+C298-(C$7+F298*C$8)</f>
        <v>1.1069599997426849E-2</v>
      </c>
      <c r="K298">
        <f>G298</f>
        <v>1.1069599997426849E-2</v>
      </c>
      <c r="O298">
        <f ca="1">+C$11+C$12*F298</f>
        <v>8.6680445849752E-3</v>
      </c>
      <c r="P298">
        <f>+D$11+D$12*F298+D$13*F298^2</f>
        <v>1.1165146959762711E-2</v>
      </c>
      <c r="Q298" s="2">
        <f>+C298-15018.5</f>
        <v>38593.837500000001</v>
      </c>
      <c r="R298" s="15">
        <f>+(P298-G298)^2</f>
        <v>9.1292220116106725E-9</v>
      </c>
    </row>
    <row r="299" spans="1:18" x14ac:dyDescent="0.2">
      <c r="A299" s="104" t="s">
        <v>915</v>
      </c>
      <c r="B299" s="62" t="s">
        <v>116</v>
      </c>
      <c r="C299" s="104">
        <v>53618.684000000001</v>
      </c>
      <c r="D299" s="104" t="s">
        <v>226</v>
      </c>
      <c r="E299">
        <f>+(C299-C$7)/C$8</f>
        <v>13440.016179707729</v>
      </c>
      <c r="F299">
        <f>ROUND(2*E299,0)/2</f>
        <v>13440</v>
      </c>
      <c r="G299">
        <f>+C299-(C$7+F299*C$8)</f>
        <v>1.2832000000344124E-2</v>
      </c>
      <c r="I299">
        <f>+G299</f>
        <v>1.2832000000344124E-2</v>
      </c>
      <c r="P299">
        <f>+D$11+D$12*F299+D$13*F299^2</f>
        <v>1.1188573280261547E-2</v>
      </c>
      <c r="Q299" s="2">
        <f>+C299-15018.5</f>
        <v>38600.184000000001</v>
      </c>
      <c r="R299" s="15">
        <f>+(P299-G299)^2</f>
        <v>2.7008513842813764E-6</v>
      </c>
    </row>
    <row r="300" spans="1:18" x14ac:dyDescent="0.2">
      <c r="A300" s="85" t="s">
        <v>124</v>
      </c>
      <c r="B300" s="86" t="s">
        <v>116</v>
      </c>
      <c r="C300" s="85">
        <v>53639.299890000002</v>
      </c>
      <c r="D300" s="85">
        <v>8.9999999999999998E-4</v>
      </c>
      <c r="E300">
        <f>+(C300-C$7)/C$8</f>
        <v>13466.010496635825</v>
      </c>
      <c r="F300">
        <f>ROUND(2*E300,0)/2</f>
        <v>13466</v>
      </c>
      <c r="G300">
        <f>+C300-(C$7+F300*C$8)</f>
        <v>8.3248000009916723E-3</v>
      </c>
      <c r="K300">
        <f>G300</f>
        <v>8.3248000009916723E-3</v>
      </c>
      <c r="O300">
        <f ca="1">+C$11+C$12*F300</f>
        <v>8.6893146615624611E-3</v>
      </c>
      <c r="P300">
        <f>+D$11+D$12*F300+D$13*F300^2</f>
        <v>1.1264830336228125E-2</v>
      </c>
      <c r="Q300" s="2">
        <f>+C300-15018.5</f>
        <v>38620.799890000002</v>
      </c>
      <c r="R300" s="15">
        <f>+(P300-G300)^2</f>
        <v>8.6437783721105692E-6</v>
      </c>
    </row>
    <row r="301" spans="1:18" x14ac:dyDescent="0.2">
      <c r="A301" s="87" t="s">
        <v>121</v>
      </c>
      <c r="B301" s="90" t="s">
        <v>122</v>
      </c>
      <c r="C301" s="82">
        <v>53966.461799999997</v>
      </c>
      <c r="D301" s="82">
        <v>6.3E-3</v>
      </c>
      <c r="E301">
        <f>+(C301-C$7)/C$8</f>
        <v>13878.524842382758</v>
      </c>
      <c r="F301">
        <f>ROUND(2*E301,0)/2</f>
        <v>13878.5</v>
      </c>
      <c r="G301">
        <f>+C301-(C$7+F301*C$8)</f>
        <v>1.970229999278672E-2</v>
      </c>
      <c r="J301">
        <f>G301</f>
        <v>1.970229999278672E-2</v>
      </c>
      <c r="O301">
        <f ca="1">+C$11+C$12*F301</f>
        <v>8.9473707378049782E-3</v>
      </c>
      <c r="P301">
        <f>+D$11+D$12*F301+D$13*F301^2</f>
        <v>1.249954173511077E-2</v>
      </c>
      <c r="Q301" s="2">
        <f>+C301-15018.5</f>
        <v>38947.961799999997</v>
      </c>
      <c r="R301" s="15">
        <f>+(P301-G301)^2</f>
        <v>5.1879726518519088E-5</v>
      </c>
    </row>
    <row r="302" spans="1:18" x14ac:dyDescent="0.2">
      <c r="A302" s="104" t="s">
        <v>955</v>
      </c>
      <c r="B302" s="62" t="s">
        <v>116</v>
      </c>
      <c r="C302" s="104">
        <v>53981.123399999997</v>
      </c>
      <c r="D302" s="104" t="s">
        <v>226</v>
      </c>
      <c r="E302">
        <f>+(C302-C$7)/C$8</f>
        <v>13897.011469788751</v>
      </c>
      <c r="F302">
        <f>ROUND(2*E302,0)/2</f>
        <v>13897</v>
      </c>
      <c r="G302">
        <f>+C302-(C$7+F302*C$8)</f>
        <v>9.0965999916079454E-3</v>
      </c>
      <c r="K302">
        <f>+G302</f>
        <v>9.0965999916079454E-3</v>
      </c>
      <c r="P302">
        <f>+D$11+D$12*F302+D$13*F302^2</f>
        <v>1.2556012705228187E-2</v>
      </c>
      <c r="Q302" s="2">
        <f>+C302-15018.5</f>
        <v>38962.623399999997</v>
      </c>
      <c r="R302" s="15">
        <f>+(P302-G302)^2</f>
        <v>1.1967536323157361E-5</v>
      </c>
    </row>
    <row r="303" spans="1:18" x14ac:dyDescent="0.2">
      <c r="A303" s="87" t="s">
        <v>121</v>
      </c>
      <c r="B303" s="88" t="s">
        <v>116</v>
      </c>
      <c r="C303" s="82">
        <v>53991.434600000001</v>
      </c>
      <c r="D303" s="82">
        <v>2.0000000000000001E-4</v>
      </c>
      <c r="E303">
        <f>+(C303-C$7)/C$8</f>
        <v>13910.012732441446</v>
      </c>
      <c r="F303">
        <f>ROUND(2*E303,0)/2</f>
        <v>13910</v>
      </c>
      <c r="G303">
        <f>+C303-(C$7+F303*C$8)</f>
        <v>1.0097999998833984E-2</v>
      </c>
      <c r="J303">
        <f>G303</f>
        <v>1.0097999998833984E-2</v>
      </c>
      <c r="O303">
        <f ca="1">+C$11+C$12*F303</f>
        <v>8.9670768381725878E-3</v>
      </c>
      <c r="P303">
        <f>+D$11+D$12*F303+D$13*F303^2</f>
        <v>1.2595751298287449E-2</v>
      </c>
      <c r="Q303" s="2">
        <f>+C303-15018.5</f>
        <v>38972.934600000001</v>
      </c>
      <c r="R303" s="15">
        <f>+(P303-G303)^2</f>
        <v>6.2387615539214728E-6</v>
      </c>
    </row>
    <row r="304" spans="1:18" x14ac:dyDescent="0.2">
      <c r="A304" s="87" t="s">
        <v>121</v>
      </c>
      <c r="B304" s="88" t="s">
        <v>116</v>
      </c>
      <c r="C304" s="82">
        <v>53999.366399999999</v>
      </c>
      <c r="D304" s="82">
        <v>2.9999999999999997E-4</v>
      </c>
      <c r="E304">
        <f>+(C304-C$7)/C$8</f>
        <v>13920.013839500623</v>
      </c>
      <c r="F304">
        <f>ROUND(2*E304,0)/2</f>
        <v>13920</v>
      </c>
      <c r="G304">
        <f>+C304-(C$7+F304*C$8)</f>
        <v>1.0975999997754116E-2</v>
      </c>
      <c r="J304">
        <f>G304</f>
        <v>1.0975999997754116E-2</v>
      </c>
      <c r="O304">
        <f ca="1">+C$11+C$12*F304</f>
        <v>8.973332743051194E-3</v>
      </c>
      <c r="P304">
        <f>+D$11+D$12*F304+D$13*F304^2</f>
        <v>1.2626351062517914E-2</v>
      </c>
      <c r="Q304" s="2">
        <f>+C304-15018.5</f>
        <v>38980.866399999999</v>
      </c>
      <c r="R304" s="15">
        <f>+(P304-G304)^2</f>
        <v>2.7236586369670018E-6</v>
      </c>
    </row>
    <row r="305" spans="1:18" x14ac:dyDescent="0.2">
      <c r="A305" s="87" t="s">
        <v>121</v>
      </c>
      <c r="B305" s="90" t="s">
        <v>122</v>
      </c>
      <c r="C305" s="82">
        <v>54001.346599999997</v>
      </c>
      <c r="D305" s="82">
        <v>3.0000000000000001E-3</v>
      </c>
      <c r="E305" s="76">
        <f>+(C305-C$7)/C$8</f>
        <v>13922.510648824935</v>
      </c>
      <c r="F305">
        <f>ROUND(2*E305,0)/2</f>
        <v>13922.5</v>
      </c>
      <c r="G305">
        <f>+C305-(C$7+F305*C$8)</f>
        <v>8.445499996014405E-3</v>
      </c>
      <c r="J305">
        <f>G305</f>
        <v>8.445499996014405E-3</v>
      </c>
      <c r="O305">
        <f ca="1">+C$11+C$12*F305</f>
        <v>8.9748967192708456E-3</v>
      </c>
      <c r="P305">
        <f>+D$11+D$12*F305+D$13*F305^2</f>
        <v>1.2634005299190114E-2</v>
      </c>
      <c r="Q305" s="2">
        <f>+C305-15018.5</f>
        <v>38982.846599999997</v>
      </c>
      <c r="R305" s="15">
        <f>+(P305-G305)^2</f>
        <v>1.7543576674731037E-5</v>
      </c>
    </row>
    <row r="306" spans="1:18" x14ac:dyDescent="0.2">
      <c r="A306" s="87" t="s">
        <v>121</v>
      </c>
      <c r="B306" s="90" t="s">
        <v>122</v>
      </c>
      <c r="C306" s="82">
        <v>54001.350299999998</v>
      </c>
      <c r="D306" s="82">
        <v>8.0000000000000002E-3</v>
      </c>
      <c r="E306" s="76">
        <f>+(C306-C$7)/C$8</f>
        <v>13922.515314108492</v>
      </c>
      <c r="F306">
        <f>ROUND(2*E306,0)/2</f>
        <v>13922.5</v>
      </c>
      <c r="G306">
        <f>+C306-(C$7+F306*C$8)</f>
        <v>1.2145499997131992E-2</v>
      </c>
      <c r="J306">
        <f>G306</f>
        <v>1.2145499997131992E-2</v>
      </c>
      <c r="O306">
        <f ca="1">+C$11+C$12*F306</f>
        <v>8.9748967192708456E-3</v>
      </c>
      <c r="P306">
        <f>+D$11+D$12*F306+D$13*F306^2</f>
        <v>1.2634005299190114E-2</v>
      </c>
      <c r="Q306" s="2">
        <f>+C306-15018.5</f>
        <v>38982.850299999998</v>
      </c>
      <c r="R306" s="15">
        <f>+(P306-G306)^2</f>
        <v>2.386374301388968E-7</v>
      </c>
    </row>
    <row r="307" spans="1:18" x14ac:dyDescent="0.2">
      <c r="A307" s="87" t="s">
        <v>121</v>
      </c>
      <c r="B307" s="88" t="s">
        <v>116</v>
      </c>
      <c r="C307" s="82">
        <v>54003.331100000003</v>
      </c>
      <c r="D307" s="82">
        <v>2.9999999999999997E-4</v>
      </c>
      <c r="E307" s="76">
        <f>+(C307-C$7)/C$8</f>
        <v>13925.012879965281</v>
      </c>
      <c r="F307">
        <f>ROUND(2*E307,0)/2</f>
        <v>13925</v>
      </c>
      <c r="G307">
        <f>+C307-(C$7+F307*C$8)</f>
        <v>1.021500000206288E-2</v>
      </c>
      <c r="J307">
        <f>G307</f>
        <v>1.021500000206288E-2</v>
      </c>
      <c r="O307">
        <f ca="1">+C$11+C$12*F307</f>
        <v>8.9764606954904971E-3</v>
      </c>
      <c r="P307">
        <f>+D$11+D$12*F307+D$13*F307^2</f>
        <v>1.2641661254108148E-2</v>
      </c>
      <c r="Q307" s="2">
        <f>+C307-15018.5</f>
        <v>38984.831100000003</v>
      </c>
      <c r="R307" s="15">
        <f>+(P307-G307)^2</f>
        <v>5.88868483217791E-6</v>
      </c>
    </row>
    <row r="308" spans="1:18" x14ac:dyDescent="0.2">
      <c r="A308" s="104" t="s">
        <v>915</v>
      </c>
      <c r="B308" s="62" t="s">
        <v>116</v>
      </c>
      <c r="C308" s="104">
        <v>54273.775699999998</v>
      </c>
      <c r="D308" s="104" t="s">
        <v>226</v>
      </c>
      <c r="E308">
        <f>+(C308-C$7)/C$8</f>
        <v>14266.013081455088</v>
      </c>
      <c r="F308">
        <f>ROUND(2*E308,0)/2</f>
        <v>14266</v>
      </c>
      <c r="G308">
        <f>+C308-(C$7+F308*C$8)</f>
        <v>1.0374799996498041E-2</v>
      </c>
      <c r="K308">
        <f>+G308</f>
        <v>1.0374799996498041E-2</v>
      </c>
      <c r="P308">
        <f>+D$11+D$12*F308+D$13*F308^2</f>
        <v>1.3702034636796546E-2</v>
      </c>
      <c r="Q308" s="2">
        <f>+C308-15018.5</f>
        <v>39255.275699999998</v>
      </c>
      <c r="R308" s="15">
        <f>+(P308-G308)^2</f>
        <v>1.1070490351602324E-5</v>
      </c>
    </row>
    <row r="309" spans="1:18" x14ac:dyDescent="0.2">
      <c r="A309" s="104" t="s">
        <v>985</v>
      </c>
      <c r="B309" s="62" t="s">
        <v>116</v>
      </c>
      <c r="C309" s="104">
        <v>54313.430399999997</v>
      </c>
      <c r="D309" s="104" t="s">
        <v>226</v>
      </c>
      <c r="E309">
        <f>+(C309-C$7)/C$8</f>
        <v>14316.013194934958</v>
      </c>
      <c r="F309">
        <f>ROUND(2*E309,0)/2</f>
        <v>14316</v>
      </c>
      <c r="G309">
        <f>+C309-(C$7+F309*C$8)</f>
        <v>1.0464799997862428E-2</v>
      </c>
      <c r="K309">
        <f>+G309</f>
        <v>1.0464799997862428E-2</v>
      </c>
      <c r="P309">
        <f>+D$11+D$12*F309+D$13*F309^2</f>
        <v>1.3860201941416518E-2</v>
      </c>
      <c r="Q309" s="2">
        <f>+C309-15018.5</f>
        <v>39294.930399999997</v>
      </c>
      <c r="R309" s="15">
        <f>+(P309-G309)^2</f>
        <v>1.1528754358290893E-5</v>
      </c>
    </row>
    <row r="310" spans="1:18" x14ac:dyDescent="0.2">
      <c r="A310" s="104" t="s">
        <v>985</v>
      </c>
      <c r="B310" s="62" t="s">
        <v>116</v>
      </c>
      <c r="C310" s="104">
        <v>54375.290999999997</v>
      </c>
      <c r="D310" s="104" t="s">
        <v>226</v>
      </c>
      <c r="E310">
        <f>+(C310-C$7)/C$8</f>
        <v>14394.012448993944</v>
      </c>
      <c r="F310">
        <f>ROUND(2*E310,0)/2</f>
        <v>14394</v>
      </c>
      <c r="G310">
        <f>+C310-(C$7+F310*C$8)</f>
        <v>9.8731999969459139E-3</v>
      </c>
      <c r="I310">
        <f>+G310</f>
        <v>9.8731999969459139E-3</v>
      </c>
      <c r="P310">
        <f>+D$11+D$12*F310+D$13*F310^2</f>
        <v>1.4108315333935943E-2</v>
      </c>
      <c r="Q310" s="2">
        <f>+C310-15018.5</f>
        <v>39356.790999999997</v>
      </c>
      <c r="R310" s="15">
        <f>+(P310-G310)^2</f>
        <v>1.7936201917608168E-5</v>
      </c>
    </row>
    <row r="311" spans="1:18" x14ac:dyDescent="0.2">
      <c r="A311" s="87" t="s">
        <v>216</v>
      </c>
      <c r="B311" s="90" t="s">
        <v>116</v>
      </c>
      <c r="C311" s="82">
        <v>54610.840799999998</v>
      </c>
      <c r="D311" s="82">
        <v>2.0000000000000001E-4</v>
      </c>
      <c r="E311" s="76">
        <f>+(C311-C$7)/C$8</f>
        <v>14691.014235167104</v>
      </c>
      <c r="F311">
        <f>ROUND(2*E311,0)/2</f>
        <v>14691</v>
      </c>
      <c r="G311">
        <f>+C311-(C$7+F311*C$8)</f>
        <v>1.128979999339208E-2</v>
      </c>
      <c r="K311">
        <f>G311</f>
        <v>1.128979999339208E-2</v>
      </c>
      <c r="O311">
        <f ca="1">+C$11+C$12*F311</f>
        <v>9.4556630091917528E-3</v>
      </c>
      <c r="P311">
        <f>+D$11+D$12*F311+D$13*F311^2</f>
        <v>1.506836436044552E-2</v>
      </c>
      <c r="Q311" s="2">
        <f>+C311-15018.5</f>
        <v>39592.340799999998</v>
      </c>
      <c r="R311" s="15">
        <f>+(P311-G311)^2</f>
        <v>1.4277548675965961E-5</v>
      </c>
    </row>
    <row r="312" spans="1:18" x14ac:dyDescent="0.2">
      <c r="A312" s="87" t="s">
        <v>216</v>
      </c>
      <c r="B312" s="90" t="s">
        <v>116</v>
      </c>
      <c r="C312" s="82">
        <v>54637.805800000002</v>
      </c>
      <c r="D312" s="82">
        <v>1E-4</v>
      </c>
      <c r="E312" s="76">
        <f>+(C312-C$7)/C$8</f>
        <v>14725.014065199481</v>
      </c>
      <c r="F312">
        <f>ROUND(2*E312,0)/2</f>
        <v>14725</v>
      </c>
      <c r="G312">
        <f>+C312-(C$7+F312*C$8)</f>
        <v>1.1155000000144355E-2</v>
      </c>
      <c r="K312">
        <f>G312</f>
        <v>1.1155000000144355E-2</v>
      </c>
      <c r="O312">
        <f ca="1">+C$11+C$12*F312</f>
        <v>9.476933085779014E-3</v>
      </c>
      <c r="P312">
        <f>+D$11+D$12*F312+D$13*F312^2</f>
        <v>1.5179815933895847E-2</v>
      </c>
      <c r="Q312" s="2">
        <f>+C312-15018.5</f>
        <v>39619.305800000002</v>
      </c>
      <c r="R312" s="15">
        <f>+(P312-G312)^2</f>
        <v>1.6199143300579894E-5</v>
      </c>
    </row>
    <row r="313" spans="1:18" x14ac:dyDescent="0.2">
      <c r="A313" s="87" t="s">
        <v>217</v>
      </c>
      <c r="B313" s="90" t="s">
        <v>116</v>
      </c>
      <c r="C313" s="82">
        <v>54718.700599999996</v>
      </c>
      <c r="D313" s="82">
        <v>2.0000000000000001E-4</v>
      </c>
      <c r="E313" s="76">
        <f>+(C313-C$7)/C$8</f>
        <v>14827.0133031191</v>
      </c>
      <c r="F313">
        <f>ROUND(2*E313,0)/2</f>
        <v>14827</v>
      </c>
      <c r="G313">
        <f>+C313-(C$7+F313*C$8)</f>
        <v>1.0550599996349774E-2</v>
      </c>
      <c r="K313">
        <f>G313</f>
        <v>1.0550599996349774E-2</v>
      </c>
      <c r="O313">
        <f ca="1">+C$11+C$12*F313</f>
        <v>9.5407433155408009E-3</v>
      </c>
      <c r="P313">
        <f>+D$11+D$12*F313+D$13*F313^2</f>
        <v>1.5516077494743194E-2</v>
      </c>
      <c r="Q313" s="2">
        <f>+C313-15018.5</f>
        <v>39700.200599999996</v>
      </c>
      <c r="R313" s="15">
        <f>+(P313-G313)^2</f>
        <v>2.4655966787051372E-5</v>
      </c>
    </row>
    <row r="314" spans="1:18" x14ac:dyDescent="0.2">
      <c r="A314" s="87" t="s">
        <v>217</v>
      </c>
      <c r="B314" s="90" t="s">
        <v>116</v>
      </c>
      <c r="C314" s="82">
        <v>54722.668100000003</v>
      </c>
      <c r="D314" s="82">
        <v>2.0000000000000001E-4</v>
      </c>
      <c r="E314" s="76">
        <f>+(C314-C$7)/C$8</f>
        <v>14832.015874068613</v>
      </c>
      <c r="F314">
        <f>ROUND(2*E314,0)/2</f>
        <v>14832</v>
      </c>
      <c r="G314">
        <f>+C314-(C$7+F314*C$8)</f>
        <v>1.2589600002684165E-2</v>
      </c>
      <c r="K314">
        <f>G314</f>
        <v>1.2589600002684165E-2</v>
      </c>
      <c r="O314">
        <f ca="1">+C$11+C$12*F314</f>
        <v>9.543871267980104E-3</v>
      </c>
      <c r="P314">
        <f>+D$11+D$12*F314+D$13*F314^2</f>
        <v>1.5532634445510334E-2</v>
      </c>
      <c r="Q314" s="2">
        <f>+C314-15018.5</f>
        <v>39704.168100000003</v>
      </c>
      <c r="R314" s="15">
        <f>+(P314-G314)^2</f>
        <v>8.6614517316611367E-6</v>
      </c>
    </row>
    <row r="315" spans="1:18" x14ac:dyDescent="0.2">
      <c r="A315" s="87" t="s">
        <v>215</v>
      </c>
      <c r="B315" s="90" t="s">
        <v>116</v>
      </c>
      <c r="C315" s="82">
        <v>55055.764799999997</v>
      </c>
      <c r="D315" s="82">
        <v>2.0000000000000001E-4</v>
      </c>
      <c r="E315" s="76">
        <f>+(C315-C$7)/C$8</f>
        <v>15252.013322032411</v>
      </c>
      <c r="F315">
        <f>ROUND(2*E315,0)/2</f>
        <v>15252</v>
      </c>
      <c r="G315">
        <f>+C315-(C$7+F315*C$8)</f>
        <v>1.0565599994151853E-2</v>
      </c>
      <c r="K315">
        <f>G315</f>
        <v>1.0565599994151853E-2</v>
      </c>
      <c r="O315">
        <f ca="1">+C$11+C$12*F315</f>
        <v>9.8066192728815758E-3</v>
      </c>
      <c r="P315">
        <f>+D$11+D$12*F315+D$13*F315^2</f>
        <v>1.6947954860454688E-2</v>
      </c>
      <c r="Q315" s="2">
        <f>+C315-15018.5</f>
        <v>40037.264799999997</v>
      </c>
      <c r="R315" s="15">
        <f>+(P315-G315)^2</f>
        <v>4.0734453639419479E-5</v>
      </c>
    </row>
    <row r="316" spans="1:18" x14ac:dyDescent="0.2">
      <c r="A316" s="104" t="s">
        <v>1017</v>
      </c>
      <c r="B316" s="62" t="s">
        <v>116</v>
      </c>
      <c r="C316" s="104">
        <v>55085.108</v>
      </c>
      <c r="D316" s="104" t="s">
        <v>226</v>
      </c>
      <c r="E316">
        <f>+(C316-C$7)/C$8</f>
        <v>15289.011794593362</v>
      </c>
      <c r="F316">
        <f>ROUND(2*E316,0)/2</f>
        <v>15289</v>
      </c>
      <c r="G316">
        <f>+C316-(C$7+F316*C$8)</f>
        <v>9.3541999958688393E-3</v>
      </c>
      <c r="I316">
        <f>+G316</f>
        <v>9.3541999958688393E-3</v>
      </c>
      <c r="P316">
        <f>+D$11+D$12*F316+D$13*F316^2</f>
        <v>1.7074962154894374E-2</v>
      </c>
      <c r="Q316" s="2">
        <f>+C316-15018.5</f>
        <v>40066.608</v>
      </c>
      <c r="R316" s="15">
        <f>+(P316-G316)^2</f>
        <v>5.9610168316240638E-5</v>
      </c>
    </row>
    <row r="317" spans="1:18" x14ac:dyDescent="0.2">
      <c r="A317" s="87" t="s">
        <v>212</v>
      </c>
      <c r="B317" s="90" t="s">
        <v>116</v>
      </c>
      <c r="C317" s="82">
        <v>55118.418890000001</v>
      </c>
      <c r="D317" s="82">
        <v>1.1000000000000001E-3</v>
      </c>
      <c r="E317" s="76">
        <f>+(C317-C$7)/C$8</f>
        <v>15331.013077672429</v>
      </c>
      <c r="F317">
        <f>ROUND(2*E317,0)/2</f>
        <v>15331</v>
      </c>
      <c r="G317">
        <f>+C317-(C$7+F317*C$8)</f>
        <v>1.0371799995482434E-2</v>
      </c>
      <c r="K317">
        <f>G317</f>
        <v>1.0371799995482434E-2</v>
      </c>
      <c r="O317">
        <f ca="1">+C$11+C$12*F317</f>
        <v>9.8560409214225667E-3</v>
      </c>
      <c r="P317">
        <f>+D$11+D$12*F317+D$13*F317^2</f>
        <v>1.7219588688405403E-2</v>
      </c>
      <c r="Q317" s="2">
        <f>+C317-15018.5</f>
        <v>40099.918890000001</v>
      </c>
      <c r="R317" s="15">
        <f>+(P317-G317)^2</f>
        <v>4.6892209982923672E-5</v>
      </c>
    </row>
    <row r="318" spans="1:18" x14ac:dyDescent="0.2">
      <c r="A318" s="104" t="s">
        <v>1025</v>
      </c>
      <c r="B318" s="62" t="s">
        <v>116</v>
      </c>
      <c r="C318" s="104">
        <v>55118.419800000003</v>
      </c>
      <c r="D318" s="104" t="s">
        <v>226</v>
      </c>
      <c r="E318">
        <f>+(C318-C$7)/C$8</f>
        <v>15331.014225080011</v>
      </c>
      <c r="F318">
        <f>ROUND(2*E318,0)/2</f>
        <v>15331</v>
      </c>
      <c r="G318">
        <f>+C318-(C$7+F318*C$8)</f>
        <v>1.1281799997959752E-2</v>
      </c>
      <c r="K318">
        <f>+G318</f>
        <v>1.1281799997959752E-2</v>
      </c>
      <c r="P318">
        <f>+D$11+D$12*F318+D$13*F318^2</f>
        <v>1.7219588688405403E-2</v>
      </c>
      <c r="Q318" s="2">
        <f>+C318-15018.5</f>
        <v>40099.919800000003</v>
      </c>
      <c r="R318" s="15">
        <f>+(P318-G318)^2</f>
        <v>3.5257334532384282E-5</v>
      </c>
    </row>
    <row r="319" spans="1:18" x14ac:dyDescent="0.2">
      <c r="A319" s="79" t="s">
        <v>214</v>
      </c>
      <c r="B319" s="78" t="s">
        <v>122</v>
      </c>
      <c r="C319" s="79">
        <v>55384.502699999997</v>
      </c>
      <c r="D319" s="79">
        <v>2.9999999999999997E-4</v>
      </c>
      <c r="E319" s="76">
        <f>+(C319-C$7)/C$8</f>
        <v>15666.514813788352</v>
      </c>
      <c r="F319">
        <f>ROUND(2*E319,0)/2</f>
        <v>15666.5</v>
      </c>
      <c r="G319">
        <f>+C319-(C$7+F319*C$8)</f>
        <v>1.1748699995223433E-2</v>
      </c>
      <c r="J319">
        <f>G319</f>
        <v>1.1748699995223433E-2</v>
      </c>
      <c r="O319">
        <f ca="1">+C$11+C$12*F319</f>
        <v>1.0065926530099812E-2</v>
      </c>
      <c r="P319">
        <f>+D$11+D$12*F319+D$13*F319^2</f>
        <v>1.8392288650658294E-2</v>
      </c>
      <c r="Q319" s="2">
        <f>+C319-15018.5</f>
        <v>40366.002699999997</v>
      </c>
      <c r="R319" s="15">
        <f>+(P319-G319)^2</f>
        <v>4.4137270222622789E-5</v>
      </c>
    </row>
    <row r="320" spans="1:18" x14ac:dyDescent="0.2">
      <c r="A320" s="104" t="s">
        <v>1038</v>
      </c>
      <c r="B320" s="62" t="s">
        <v>116</v>
      </c>
      <c r="C320" s="104">
        <v>55442.000999999997</v>
      </c>
      <c r="D320" s="104" t="s">
        <v>226</v>
      </c>
      <c r="E320">
        <f>+(C320-C$7)/C$8</f>
        <v>15739.013698533403</v>
      </c>
      <c r="F320">
        <f>ROUND(2*E320,0)/2</f>
        <v>15739</v>
      </c>
      <c r="G320">
        <f>+C320-(C$7+F320*C$8)</f>
        <v>1.086419999046484E-2</v>
      </c>
      <c r="I320">
        <f>+G320</f>
        <v>1.086419999046484E-2</v>
      </c>
      <c r="P320">
        <f>+D$11+D$12*F320+D$13*F320^2</f>
        <v>1.8649769751603054E-2</v>
      </c>
      <c r="Q320" s="2">
        <f>+C320-15018.5</f>
        <v>40423.500999999997</v>
      </c>
      <c r="R320" s="15">
        <f>+(P320-G320)^2</f>
        <v>6.0615096505549749E-5</v>
      </c>
    </row>
    <row r="321" spans="1:18" x14ac:dyDescent="0.2">
      <c r="A321" s="82" t="s">
        <v>218</v>
      </c>
      <c r="B321" s="90" t="s">
        <v>122</v>
      </c>
      <c r="C321" s="82">
        <v>55485.620900000002</v>
      </c>
      <c r="D321" s="82">
        <v>1E-4</v>
      </c>
      <c r="E321" s="76">
        <f>+(C321-C$7)/C$8</f>
        <v>15794.013482921657</v>
      </c>
      <c r="F321">
        <f>ROUND(2*E321,0)/2</f>
        <v>15794</v>
      </c>
      <c r="G321">
        <f>+C321-(C$7+F321*C$8)</f>
        <v>1.0693199998058844E-2</v>
      </c>
      <c r="K321">
        <f>G321</f>
        <v>1.0693199998058844E-2</v>
      </c>
      <c r="O321">
        <f ca="1">+C$11+C$12*F321</f>
        <v>1.0145689317302045E-2</v>
      </c>
      <c r="P321">
        <f>+D$11+D$12*F321+D$13*F321^2</f>
        <v>1.8846064177887617E-2</v>
      </c>
      <c r="Q321" s="2">
        <f>+C321-15018.5</f>
        <v>40467.120900000002</v>
      </c>
      <c r="R321" s="15">
        <f>+(P321-G321)^2</f>
        <v>6.6469194334735089E-5</v>
      </c>
    </row>
    <row r="322" spans="1:18" x14ac:dyDescent="0.2">
      <c r="A322" s="87" t="s">
        <v>219</v>
      </c>
      <c r="B322" s="90" t="s">
        <v>116</v>
      </c>
      <c r="C322" s="82">
        <v>56488.881800000003</v>
      </c>
      <c r="D322" s="82">
        <v>2.9999999999999997E-4</v>
      </c>
      <c r="E322" s="76">
        <f>+(C322-C$7)/C$8</f>
        <v>17059.01255869116</v>
      </c>
      <c r="F322">
        <f>ROUND(2*E322,0)/2</f>
        <v>17059</v>
      </c>
      <c r="G322">
        <f>+C322-(C$7+F322*C$8)</f>
        <v>9.9601999972946942E-3</v>
      </c>
      <c r="K322">
        <f>G322</f>
        <v>9.9601999972946942E-3</v>
      </c>
      <c r="O322">
        <f ca="1">+C$11+C$12*F322</f>
        <v>1.0937061284445762E-2</v>
      </c>
      <c r="P322">
        <f>+D$11+D$12*F322+D$13*F322^2</f>
        <v>2.3590366133876498E-2</v>
      </c>
      <c r="Q322" s="2">
        <f>+C322-15018.5</f>
        <v>41470.381800000003</v>
      </c>
      <c r="R322" s="15">
        <f>+(P322-G322)^2</f>
        <v>1.8578142891082134E-4</v>
      </c>
    </row>
    <row r="323" spans="1:18" x14ac:dyDescent="0.2">
      <c r="A323" s="87" t="s">
        <v>219</v>
      </c>
      <c r="B323" s="90" t="s">
        <v>116</v>
      </c>
      <c r="C323" s="82">
        <v>56508.709000000003</v>
      </c>
      <c r="D323" s="82">
        <v>1E-4</v>
      </c>
      <c r="E323" s="76">
        <f>+(C323-C$7)/C$8</f>
        <v>17084.012426297977</v>
      </c>
      <c r="F323">
        <f>ROUND(2*E323,0)/2</f>
        <v>17084</v>
      </c>
      <c r="G323">
        <f>+C323-(C$7+F323*C$8)</f>
        <v>9.8551999981282279E-3</v>
      </c>
      <c r="K323">
        <f>G323</f>
        <v>9.8551999981282279E-3</v>
      </c>
      <c r="O323">
        <f ca="1">+C$11+C$12*F323</f>
        <v>1.0952701046642279E-2</v>
      </c>
      <c r="P323">
        <f>+D$11+D$12*F323+D$13*F323^2</f>
        <v>2.3688560116348466E-2</v>
      </c>
      <c r="Q323" s="2">
        <f>+C323-15018.5</f>
        <v>41490.209000000003</v>
      </c>
      <c r="R323" s="15">
        <f>+(P323-G323)^2</f>
        <v>1.9136185216036625E-4</v>
      </c>
    </row>
    <row r="324" spans="1:18" x14ac:dyDescent="0.2">
      <c r="A324" s="104" t="s">
        <v>1056</v>
      </c>
      <c r="B324" s="62" t="s">
        <v>116</v>
      </c>
      <c r="C324" s="104">
        <v>56527.743000000002</v>
      </c>
      <c r="D324" s="104" t="s">
        <v>226</v>
      </c>
      <c r="E324">
        <f>+(C324-C$7)/C$8</f>
        <v>17108.012157981128</v>
      </c>
      <c r="F324">
        <f>ROUND(2*E324,0)/2</f>
        <v>17108</v>
      </c>
      <c r="G324">
        <f>+C324-(C$7+F324*C$8)</f>
        <v>9.6424000003025867E-3</v>
      </c>
      <c r="K324">
        <f>+G324</f>
        <v>9.6424000003025867E-3</v>
      </c>
      <c r="P324">
        <f>+D$11+D$12*F324+D$13*F324^2</f>
        <v>2.3782987992089596E-2</v>
      </c>
      <c r="Q324" s="2">
        <f>+C324-15018.5</f>
        <v>41509.243000000002</v>
      </c>
      <c r="R324" s="15">
        <f>+(P324-G324)^2</f>
        <v>1.9995622875347097E-4</v>
      </c>
    </row>
    <row r="325" spans="1:18" x14ac:dyDescent="0.2">
      <c r="A325" s="114" t="s">
        <v>1083</v>
      </c>
      <c r="B325" s="115" t="s">
        <v>116</v>
      </c>
      <c r="C325" s="116">
        <v>56527.743000000002</v>
      </c>
      <c r="D325" s="116">
        <v>2.0000000000000001E-4</v>
      </c>
      <c r="E325">
        <f>+(C325-C$7)/C$8</f>
        <v>17108.012157981128</v>
      </c>
      <c r="F325">
        <f>ROUND(2*E325,0)/2</f>
        <v>17108</v>
      </c>
      <c r="G325">
        <f>+C325-(C$7+F325*C$8)</f>
        <v>9.6424000003025867E-3</v>
      </c>
      <c r="K325">
        <f>+G325</f>
        <v>9.6424000003025867E-3</v>
      </c>
      <c r="P325">
        <f>+D$11+D$12*F325+D$13*F325^2</f>
        <v>2.3782987992089596E-2</v>
      </c>
      <c r="Q325" s="2">
        <f>+C325-15018.5</f>
        <v>41509.243000000002</v>
      </c>
      <c r="R325" s="15">
        <f>+(P325-G325)^2</f>
        <v>1.9995622875347097E-4</v>
      </c>
    </row>
    <row r="326" spans="1:18" x14ac:dyDescent="0.2">
      <c r="A326" s="87" t="s">
        <v>219</v>
      </c>
      <c r="B326" s="90" t="s">
        <v>116</v>
      </c>
      <c r="C326" s="82">
        <v>56539.639499999997</v>
      </c>
      <c r="D326" s="82">
        <v>1E-4</v>
      </c>
      <c r="E326" s="76">
        <f>+(C326-C$7)/C$8</f>
        <v>17123.012305504952</v>
      </c>
      <c r="F326">
        <f>ROUND(2*E326,0)/2</f>
        <v>17123</v>
      </c>
      <c r="G326">
        <f>+C326-(C$7+F326*C$8)</f>
        <v>9.7593999962555245E-3</v>
      </c>
      <c r="K326">
        <f>G326</f>
        <v>9.7593999962555245E-3</v>
      </c>
      <c r="O326">
        <f ca="1">+C$11+C$12*F326</f>
        <v>1.0977099075668843E-2</v>
      </c>
      <c r="P326">
        <f>+D$11+D$12*F326+D$13*F326^2</f>
        <v>2.3842085828332811E-2</v>
      </c>
      <c r="Q326" s="2">
        <f>+C326-15018.5</f>
        <v>41521.139499999997</v>
      </c>
      <c r="R326" s="15">
        <f>+(P326-G326)^2</f>
        <v>1.9832204024499033E-4</v>
      </c>
    </row>
    <row r="327" spans="1:18" x14ac:dyDescent="0.2">
      <c r="A327" s="87" t="s">
        <v>219</v>
      </c>
      <c r="B327" s="90" t="s">
        <v>116</v>
      </c>
      <c r="C327" s="82">
        <v>56562.638899999998</v>
      </c>
      <c r="D327" s="82">
        <v>1E-4</v>
      </c>
      <c r="E327" s="76">
        <f>+(C327-C$7)/C$8</f>
        <v>17152.011960273969</v>
      </c>
      <c r="F327">
        <f>ROUND(2*E327,0)/2</f>
        <v>17152</v>
      </c>
      <c r="G327">
        <f>+C327-(C$7+F327*C$8)</f>
        <v>9.485599999607075E-3</v>
      </c>
      <c r="K327">
        <f>G327</f>
        <v>9.485599999607075E-3</v>
      </c>
      <c r="O327">
        <f ca="1">+C$11+C$12*F327</f>
        <v>1.0995241199816801E-2</v>
      </c>
      <c r="P327">
        <f>+D$11+D$12*F327+D$13*F327^2</f>
        <v>2.3956517043604398E-2</v>
      </c>
      <c r="Q327" s="2">
        <f>+C327-15018.5</f>
        <v>41544.138899999998</v>
      </c>
      <c r="R327" s="15">
        <f>+(P327-G327)^2</f>
        <v>2.0940744009425222E-4</v>
      </c>
    </row>
    <row r="328" spans="1:18" x14ac:dyDescent="0.2">
      <c r="A328" s="87" t="s">
        <v>219</v>
      </c>
      <c r="B328" s="90" t="s">
        <v>116</v>
      </c>
      <c r="C328" s="82">
        <v>56562.6391</v>
      </c>
      <c r="D328" s="82">
        <v>1E-4</v>
      </c>
      <c r="E328" s="76">
        <f>+(C328-C$7)/C$8</f>
        <v>17152.012212451464</v>
      </c>
      <c r="F328">
        <f>ROUND(2*E328,0)/2</f>
        <v>17152</v>
      </c>
      <c r="G328">
        <f>+C328-(C$7+F328*C$8)</f>
        <v>9.6856000018306077E-3</v>
      </c>
      <c r="K328">
        <f>G328</f>
        <v>9.6856000018306077E-3</v>
      </c>
      <c r="O328">
        <f ca="1">+C$11+C$12*F328</f>
        <v>1.0995241199816801E-2</v>
      </c>
      <c r="P328">
        <f>+D$11+D$12*F328+D$13*F328^2</f>
        <v>2.3956517043604398E-2</v>
      </c>
      <c r="Q328" s="2">
        <f>+C328-15018.5</f>
        <v>41544.1391</v>
      </c>
      <c r="R328" s="15">
        <f>+(P328-G328)^2</f>
        <v>2.036590732131896E-4</v>
      </c>
    </row>
    <row r="329" spans="1:18" x14ac:dyDescent="0.2">
      <c r="A329" s="108" t="s">
        <v>221</v>
      </c>
      <c r="B329" s="109" t="s">
        <v>116</v>
      </c>
      <c r="C329" s="110">
        <v>56593.57</v>
      </c>
      <c r="D329" s="110">
        <v>1E-4</v>
      </c>
      <c r="E329" s="76">
        <f>+(C329-C$7)/C$8</f>
        <v>17191.012596013425</v>
      </c>
      <c r="F329">
        <f>ROUND(2*E329,0)/2</f>
        <v>17191</v>
      </c>
      <c r="G329">
        <f>+C329-(C$7+F329*C$8)</f>
        <v>9.9897999971290119E-3</v>
      </c>
      <c r="K329">
        <f>G329</f>
        <v>9.9897999971290119E-3</v>
      </c>
      <c r="O329">
        <f ca="1">+C$11+C$12*F329</f>
        <v>1.1019639228843367E-2</v>
      </c>
      <c r="P329">
        <f>+D$11+D$12*F329+D$13*F329^2</f>
        <v>2.4110771841660876E-2</v>
      </c>
      <c r="Q329" s="2">
        <f>+C329-15018.5</f>
        <v>41575.07</v>
      </c>
      <c r="R329" s="15">
        <f>+(P329-G329)^2</f>
        <v>1.9940184583406163E-4</v>
      </c>
    </row>
    <row r="330" spans="1:18" x14ac:dyDescent="0.2">
      <c r="A330" s="110" t="s">
        <v>220</v>
      </c>
      <c r="B330" s="109" t="s">
        <v>116</v>
      </c>
      <c r="C330" s="110">
        <v>56835.460400000004</v>
      </c>
      <c r="D330" s="110">
        <v>2.0000000000000001E-4</v>
      </c>
      <c r="E330" s="76">
        <f>+(C330-C$7)/C$8</f>
        <v>17496.009165138683</v>
      </c>
      <c r="F330">
        <f>ROUND(2*E330,0)/2</f>
        <v>17496</v>
      </c>
      <c r="G330">
        <f>+C330-(C$7+F330*C$8)</f>
        <v>7.2688000000198372E-3</v>
      </c>
      <c r="K330">
        <f>G330</f>
        <v>7.2688000000198372E-3</v>
      </c>
      <c r="O330">
        <f ca="1">+C$11+C$12*F330</f>
        <v>1.1210444327640864E-2</v>
      </c>
      <c r="P330">
        <f>+D$11+D$12*F330+D$13*F330^2</f>
        <v>2.533154573571661E-2</v>
      </c>
      <c r="Q330" s="2">
        <f>+C330-15018.5</f>
        <v>41816.960400000004</v>
      </c>
      <c r="R330" s="15">
        <f>+(P330-G330)^2</f>
        <v>3.2626278351243192E-4</v>
      </c>
    </row>
    <row r="331" spans="1:18" x14ac:dyDescent="0.2">
      <c r="A331" s="110" t="s">
        <v>1056</v>
      </c>
      <c r="B331" s="109" t="s">
        <v>116</v>
      </c>
      <c r="C331" s="110">
        <v>56903.669800000003</v>
      </c>
      <c r="D331" s="110" t="s">
        <v>226</v>
      </c>
      <c r="E331">
        <f>+(C331-C$7)/C$8</f>
        <v>17582.013541426837</v>
      </c>
      <c r="F331">
        <f>ROUND(2*E331,0)/2</f>
        <v>17582</v>
      </c>
      <c r="G331">
        <f>+C331-(C$7+F331*C$8)</f>
        <v>1.0739600002125371E-2</v>
      </c>
      <c r="K331">
        <f>+G331</f>
        <v>1.0739600002125371E-2</v>
      </c>
      <c r="O331">
        <f ca="1">+C$11+C$12*F331</f>
        <v>1.1264245109596879E-2</v>
      </c>
      <c r="P331">
        <f>+D$11+D$12*F331+D$13*F331^2</f>
        <v>2.5680386167218967E-2</v>
      </c>
      <c r="Q331" s="2">
        <f>+C331-15018.5</f>
        <v>41885.169800000003</v>
      </c>
      <c r="R331" s="15">
        <f>+(P331-G331)^2</f>
        <v>2.232270912310522E-4</v>
      </c>
    </row>
    <row r="332" spans="1:18" x14ac:dyDescent="0.2">
      <c r="A332" s="114" t="s">
        <v>1083</v>
      </c>
      <c r="B332" s="115" t="s">
        <v>116</v>
      </c>
      <c r="C332" s="116">
        <v>56903.669800000003</v>
      </c>
      <c r="D332" s="116">
        <v>1E-4</v>
      </c>
      <c r="E332">
        <f>+(C332-C$7)/C$8</f>
        <v>17582.013541426837</v>
      </c>
      <c r="F332">
        <f>ROUND(2*E332,0)/2</f>
        <v>17582</v>
      </c>
      <c r="G332">
        <f>+C332-(C$7+F332*C$8)</f>
        <v>1.0739600002125371E-2</v>
      </c>
      <c r="K332">
        <f>+G332</f>
        <v>1.0739600002125371E-2</v>
      </c>
      <c r="O332">
        <f ca="1">+C$11+C$12*F332</f>
        <v>1.1264245109596879E-2</v>
      </c>
      <c r="P332">
        <f>+D$11+D$12*F332+D$13*F332^2</f>
        <v>2.5680386167218967E-2</v>
      </c>
      <c r="Q332" s="2">
        <f>+C332-15018.5</f>
        <v>41885.169800000003</v>
      </c>
      <c r="R332" s="15">
        <f>+(P332-G332)^2</f>
        <v>2.232270912310522E-4</v>
      </c>
    </row>
    <row r="333" spans="1:18" x14ac:dyDescent="0.2">
      <c r="A333" s="114" t="s">
        <v>1084</v>
      </c>
      <c r="B333" s="115" t="s">
        <v>116</v>
      </c>
      <c r="C333" s="116">
        <v>56903.669800000003</v>
      </c>
      <c r="D333" s="116">
        <v>1E-4</v>
      </c>
      <c r="E333">
        <f>+(C333-C$7)/C$8</f>
        <v>17582.013541426837</v>
      </c>
      <c r="F333">
        <f>ROUND(2*E333,0)/2</f>
        <v>17582</v>
      </c>
      <c r="G333">
        <f>+C333-(C$7+F333*C$8)</f>
        <v>1.0739600002125371E-2</v>
      </c>
      <c r="K333">
        <f>+G333</f>
        <v>1.0739600002125371E-2</v>
      </c>
      <c r="O333">
        <f ca="1">+C$11+C$12*F333</f>
        <v>1.1264245109596879E-2</v>
      </c>
      <c r="P333">
        <f>+D$11+D$12*F333+D$13*F333^2</f>
        <v>2.5680386167218967E-2</v>
      </c>
      <c r="Q333" s="2">
        <f>+C333-15018.5</f>
        <v>41885.169800000003</v>
      </c>
      <c r="R333" s="15">
        <f>+(P333-G333)^2</f>
        <v>2.232270912310522E-4</v>
      </c>
    </row>
    <row r="334" spans="1:18" x14ac:dyDescent="0.2">
      <c r="A334" s="111" t="s">
        <v>1</v>
      </c>
      <c r="B334" s="112" t="s">
        <v>116</v>
      </c>
      <c r="C334" s="113">
        <v>57245.491499999996</v>
      </c>
      <c r="D334" s="113">
        <v>2.0000000000000001E-4</v>
      </c>
      <c r="E334">
        <f>+(C334-C$7)/C$8</f>
        <v>18013.012232373479</v>
      </c>
      <c r="F334">
        <f>ROUND(2*E334,0)/2</f>
        <v>18013</v>
      </c>
      <c r="G334">
        <f>+C334-(C$7+F334*C$8)</f>
        <v>9.7013999911723658E-3</v>
      </c>
      <c r="K334">
        <f>+G334</f>
        <v>9.7013999911723658E-3</v>
      </c>
      <c r="O334">
        <f ca="1">+C$11+C$12*F334</f>
        <v>1.1533874609864818E-2</v>
      </c>
      <c r="P334">
        <f>+D$11+D$12*F334+D$13*F334^2</f>
        <v>2.7459274333968178E-2</v>
      </c>
      <c r="Q334" s="2">
        <f>+C334-15018.5</f>
        <v>42226.991499999996</v>
      </c>
      <c r="R334" s="15">
        <f>+(P334-G334)^2</f>
        <v>3.1534210117452582E-4</v>
      </c>
    </row>
    <row r="335" spans="1:18" x14ac:dyDescent="0.2">
      <c r="A335" s="114" t="s">
        <v>1085</v>
      </c>
      <c r="B335" s="115" t="s">
        <v>116</v>
      </c>
      <c r="C335" s="116">
        <v>57256.595500000003</v>
      </c>
      <c r="D335" s="116">
        <v>2.0000000000000001E-4</v>
      </c>
      <c r="E335">
        <f>+(C335-C$7)/C$8</f>
        <v>18027.013126594866</v>
      </c>
      <c r="F335">
        <f>ROUND(2*E335,0)/2</f>
        <v>18027</v>
      </c>
      <c r="G335">
        <f>+C335-(C$7+F335*C$8)</f>
        <v>1.0410599999886472E-2</v>
      </c>
      <c r="K335">
        <f>+G335</f>
        <v>1.0410599999886472E-2</v>
      </c>
      <c r="O335">
        <f ca="1">+C$11+C$12*F335</f>
        <v>1.1542632876694867E-2</v>
      </c>
      <c r="P335">
        <f>+D$11+D$12*F335+D$13*F335^2</f>
        <v>2.7517913617980505E-2</v>
      </c>
      <c r="Q335" s="2">
        <f>+C335-15018.5</f>
        <v>42238.095500000003</v>
      </c>
      <c r="R335" s="15">
        <f>+(P335-G335)^2</f>
        <v>2.9266017922782554E-4</v>
      </c>
    </row>
    <row r="336" spans="1:18" x14ac:dyDescent="0.2">
      <c r="A336" s="114" t="s">
        <v>1087</v>
      </c>
      <c r="B336" s="115" t="s">
        <v>116</v>
      </c>
      <c r="C336" s="116">
        <v>57263.733200000002</v>
      </c>
      <c r="D336" s="116">
        <v>1E-4</v>
      </c>
      <c r="E336">
        <f>+(C336-C$7)/C$8</f>
        <v>18036.012962931673</v>
      </c>
      <c r="F336">
        <f>ROUND(2*E336,0)/2</f>
        <v>18036</v>
      </c>
      <c r="G336">
        <f>+C336-(C$7+F336*C$8)</f>
        <v>1.0280800001055468E-2</v>
      </c>
      <c r="K336">
        <f>+G336</f>
        <v>1.0280800001055468E-2</v>
      </c>
      <c r="O336">
        <f ca="1">+C$11+C$12*F336</f>
        <v>1.1548263191085614E-2</v>
      </c>
      <c r="P336">
        <f>+D$11+D$12*F336+D$13*F336^2</f>
        <v>2.7555638754710871E-2</v>
      </c>
      <c r="Q336" s="2">
        <f>+C336-15018.5</f>
        <v>42245.233200000002</v>
      </c>
      <c r="R336" s="15">
        <f>+(P336-G336)^2</f>
        <v>2.9842005396479453E-4</v>
      </c>
    </row>
    <row r="337" spans="1:18" x14ac:dyDescent="0.2">
      <c r="A337" s="111" t="s">
        <v>1</v>
      </c>
      <c r="B337" s="112" t="s">
        <v>116</v>
      </c>
      <c r="C337" s="113">
        <v>57265.319080000001</v>
      </c>
      <c r="D337" s="113">
        <v>4.0000000000000002E-4</v>
      </c>
      <c r="E337">
        <f>+(C337-C$7)/C$8</f>
        <v>18038.012579117534</v>
      </c>
      <c r="F337">
        <f>ROUND(2*E337,0)/2</f>
        <v>18038</v>
      </c>
      <c r="G337">
        <f>+C337-(C$7+F337*C$8)</f>
        <v>9.9763999969582073E-3</v>
      </c>
      <c r="K337">
        <f>+G337</f>
        <v>9.9763999969582073E-3</v>
      </c>
      <c r="O337">
        <f ca="1">+C$11+C$12*F337</f>
        <v>1.1549514372061335E-2</v>
      </c>
      <c r="P337">
        <f>+D$11+D$12*F337+D$13*F337^2</f>
        <v>2.7564025142541394E-2</v>
      </c>
      <c r="Q337" s="2">
        <f>+C337-15018.5</f>
        <v>42246.819080000001</v>
      </c>
      <c r="R337" s="15">
        <f>+(P337-G337)^2</f>
        <v>3.0932455826155003E-4</v>
      </c>
    </row>
    <row r="338" spans="1:18" x14ac:dyDescent="0.2">
      <c r="A338" s="114" t="s">
        <v>1085</v>
      </c>
      <c r="B338" s="115" t="s">
        <v>116</v>
      </c>
      <c r="C338" s="116">
        <v>57279.594700000001</v>
      </c>
      <c r="D338" s="116">
        <v>1E-4</v>
      </c>
      <c r="E338">
        <f>+(C338-C$7)/C$8</f>
        <v>18056.012529186391</v>
      </c>
      <c r="F338">
        <f>ROUND(2*E338,0)/2</f>
        <v>18056</v>
      </c>
      <c r="G338">
        <f>+C338-(C$7+F338*C$8)</f>
        <v>9.9368000010144897E-3</v>
      </c>
      <c r="K338">
        <f>+G338</f>
        <v>9.9368000010144897E-3</v>
      </c>
      <c r="O338">
        <f ca="1">+C$11+C$12*F338</f>
        <v>1.1560775000842826E-2</v>
      </c>
      <c r="P338">
        <f>+D$11+D$12*F338+D$13*F338^2</f>
        <v>2.7639552118496141E-2</v>
      </c>
      <c r="Q338" s="2">
        <f>+C338-15018.5</f>
        <v>42261.094700000001</v>
      </c>
      <c r="R338" s="15">
        <f>+(P338-G338)^2</f>
        <v>3.133874325330011E-4</v>
      </c>
    </row>
    <row r="339" spans="1:18" x14ac:dyDescent="0.2">
      <c r="A339" s="114" t="s">
        <v>1085</v>
      </c>
      <c r="B339" s="115" t="s">
        <v>116</v>
      </c>
      <c r="C339" s="116">
        <v>57283.560599999997</v>
      </c>
      <c r="D339" s="116">
        <v>1E-4</v>
      </c>
      <c r="E339">
        <f>+(C339-C$7)/C$8</f>
        <v>18061.013082715974</v>
      </c>
      <c r="F339">
        <f>ROUND(2*E339,0)/2</f>
        <v>18061</v>
      </c>
      <c r="G339">
        <f>+C339-(C$7+F339*C$8)</f>
        <v>1.0375799996836577E-2</v>
      </c>
      <c r="K339">
        <f>+G339</f>
        <v>1.0375799996836577E-2</v>
      </c>
      <c r="O339">
        <f ca="1">+C$11+C$12*F339</f>
        <v>1.1563902953282129E-2</v>
      </c>
      <c r="P339">
        <f>+D$11+D$12*F339+D$13*F339^2</f>
        <v>2.766054764190079E-2</v>
      </c>
      <c r="Q339" s="2">
        <f>+C339-15018.5</f>
        <v>42265.060599999997</v>
      </c>
      <c r="R339" s="15">
        <f>+(P339-G339)^2</f>
        <v>2.987625011535529E-4</v>
      </c>
    </row>
    <row r="340" spans="1:18" x14ac:dyDescent="0.2">
      <c r="A340" s="114" t="s">
        <v>1086</v>
      </c>
      <c r="B340" s="115" t="s">
        <v>116</v>
      </c>
      <c r="C340" s="116">
        <v>57573.8315</v>
      </c>
      <c r="D340" s="116">
        <v>1E-4</v>
      </c>
      <c r="E340">
        <f>+(C340-C$7)/C$8</f>
        <v>18427.012017013909</v>
      </c>
      <c r="F340">
        <f>ROUND(2*E340,0)/2</f>
        <v>18427</v>
      </c>
      <c r="G340">
        <f>+C340-(C$7+F340*C$8)</f>
        <v>9.5306000002892688E-3</v>
      </c>
      <c r="K340">
        <f>+G340</f>
        <v>9.5306000002892688E-3</v>
      </c>
      <c r="O340">
        <f ca="1">+C$11+C$12*F340</f>
        <v>1.1792869071839126E-2</v>
      </c>
      <c r="P340">
        <f>+D$11+D$12*F340+D$13*F340^2</f>
        <v>2.9216085053422974E-2</v>
      </c>
      <c r="Q340" s="2">
        <f>+C340-15018.5</f>
        <v>42555.3315</v>
      </c>
      <c r="R340" s="15">
        <f>+(P340-G340)^2</f>
        <v>3.875183217771505E-4</v>
      </c>
    </row>
    <row r="341" spans="1:18" x14ac:dyDescent="0.2">
      <c r="A341" s="114" t="s">
        <v>1088</v>
      </c>
      <c r="B341" s="115" t="s">
        <v>116</v>
      </c>
      <c r="C341" s="116">
        <v>57631.726799999997</v>
      </c>
      <c r="D341" s="116">
        <v>1E-4</v>
      </c>
      <c r="E341">
        <f>+(C341-C$7)/C$8</f>
        <v>18500.011474075767</v>
      </c>
      <c r="F341">
        <f>ROUND(2*E341,0)/2</f>
        <v>18500</v>
      </c>
      <c r="G341">
        <f>+C341-(C$7+F341*C$8)</f>
        <v>9.09999999566935E-3</v>
      </c>
      <c r="K341">
        <f>+G341</f>
        <v>9.09999999566935E-3</v>
      </c>
      <c r="O341">
        <f ca="1">+C$11+C$12*F341</f>
        <v>1.1838537177452953E-2</v>
      </c>
      <c r="P341">
        <f>+D$11+D$12*F341+D$13*F341^2</f>
        <v>2.9530747685222465E-2</v>
      </c>
      <c r="Q341" s="2">
        <f>+C341-15018.5</f>
        <v>42613.226799999997</v>
      </c>
      <c r="R341" s="15">
        <f>+(P341-G341)^2</f>
        <v>4.1741545115417996E-4</v>
      </c>
    </row>
    <row r="342" spans="1:18" x14ac:dyDescent="0.2">
      <c r="A342" s="114" t="s">
        <v>1088</v>
      </c>
      <c r="B342" s="115" t="s">
        <v>116</v>
      </c>
      <c r="C342" s="116">
        <v>57643.624400000001</v>
      </c>
      <c r="D342" s="116">
        <v>1E-4</v>
      </c>
      <c r="E342">
        <f>+(C342-C$7)/C$8</f>
        <v>18515.013008575796</v>
      </c>
      <c r="F342">
        <f>ROUND(2*E342,0)/2</f>
        <v>18515</v>
      </c>
      <c r="G342">
        <f>+C342-(C$7+F342*C$8)</f>
        <v>1.0317000000213739E-2</v>
      </c>
      <c r="K342">
        <f>+G342</f>
        <v>1.0317000000213739E-2</v>
      </c>
      <c r="O342">
        <f ca="1">+C$11+C$12*F342</f>
        <v>1.1847921034770862E-2</v>
      </c>
      <c r="P342">
        <f>+D$11+D$12*F342+D$13*F342^2</f>
        <v>2.959558583714678E-2</v>
      </c>
      <c r="Q342" s="2">
        <f>+C342-15018.5</f>
        <v>42625.124400000001</v>
      </c>
      <c r="R342" s="15">
        <f>+(P342-G342)^2</f>
        <v>3.7166387187199522E-4</v>
      </c>
    </row>
    <row r="343" spans="1:18" x14ac:dyDescent="0.2">
      <c r="A343" s="114" t="s">
        <v>1088</v>
      </c>
      <c r="B343" s="115" t="s">
        <v>116</v>
      </c>
      <c r="C343" s="116">
        <v>57697.554600000003</v>
      </c>
      <c r="D343" s="116">
        <v>1E-4</v>
      </c>
      <c r="E343">
        <f>+(C343-C$7)/C$8</f>
        <v>18583.012920818033</v>
      </c>
      <c r="F343">
        <f>ROUND(2*E343,0)/2</f>
        <v>18583</v>
      </c>
      <c r="G343">
        <f>+C343-(C$7+F343*C$8)</f>
        <v>1.0247400001389906E-2</v>
      </c>
      <c r="K343">
        <f>+G343</f>
        <v>1.0247400001389906E-2</v>
      </c>
      <c r="O343">
        <f ca="1">+C$11+C$12*F343</f>
        <v>1.1890461187945386E-2</v>
      </c>
      <c r="P343">
        <f>+D$11+D$12*F343+D$13*F343^2</f>
        <v>2.9890294614895816E-2</v>
      </c>
      <c r="Q343" s="2">
        <f>+C343-15018.5</f>
        <v>42679.054600000003</v>
      </c>
      <c r="R343" s="15">
        <f>+(P343-G343)^2</f>
        <v>3.858433087972995E-4</v>
      </c>
    </row>
    <row r="344" spans="1:18" x14ac:dyDescent="0.2">
      <c r="A344" s="117" t="s">
        <v>1089</v>
      </c>
      <c r="B344" s="118" t="s">
        <v>116</v>
      </c>
      <c r="C344" s="119">
        <v>57964.827400000002</v>
      </c>
      <c r="D344" s="119">
        <v>1E-4</v>
      </c>
      <c r="E344">
        <f>+(C344-C$7)/C$8</f>
        <v>18920.013839500625</v>
      </c>
      <c r="F344">
        <f>ROUND(2*E344,0)/2</f>
        <v>18920</v>
      </c>
      <c r="G344">
        <f>+C344-(C$7+F344*C$8)</f>
        <v>1.0975999997754116E-2</v>
      </c>
      <c r="K344">
        <f>+G344</f>
        <v>1.0975999997754116E-2</v>
      </c>
      <c r="O344">
        <f ca="1">+C$11+C$12*F344</f>
        <v>1.2101285182354425E-2</v>
      </c>
      <c r="P344">
        <f>+D$11+D$12*F344+D$13*F344^2</f>
        <v>3.1369597828407703E-2</v>
      </c>
      <c r="Q344" s="2">
        <f>+C344-15018.5</f>
        <v>42946.327400000002</v>
      </c>
      <c r="R344" s="15">
        <f>+(P344-G344)^2</f>
        <v>4.1589883247843866E-4</v>
      </c>
    </row>
    <row r="345" spans="1:18" x14ac:dyDescent="0.2">
      <c r="A345" s="122" t="s">
        <v>1090</v>
      </c>
      <c r="B345" s="123" t="s">
        <v>116</v>
      </c>
      <c r="C345" s="124">
        <v>58337.581599999998</v>
      </c>
      <c r="D345" s="124">
        <v>2.0000000000000001E-4</v>
      </c>
      <c r="E345">
        <f>+(C345-C$7)/C$8</f>
        <v>19390.014931429152</v>
      </c>
      <c r="F345">
        <f>ROUND(2*E345,0)/2</f>
        <v>19390</v>
      </c>
      <c r="G345">
        <f>+C345-(C$7+F345*C$8)</f>
        <v>1.1841999992611818E-2</v>
      </c>
      <c r="K345">
        <f>+G345</f>
        <v>1.1841999992611818E-2</v>
      </c>
      <c r="O345">
        <f ca="1">+C$11+C$12*F345</f>
        <v>1.2395312711648928E-2</v>
      </c>
      <c r="P345">
        <f>+D$11+D$12*F345+D$13*F345^2</f>
        <v>3.3484858081502179E-2</v>
      </c>
      <c r="Q345" s="2">
        <f>+C345-15018.5</f>
        <v>43319.081599999998</v>
      </c>
      <c r="R345" s="15">
        <f>+(P345-G345)^2</f>
        <v>4.6841330625584695E-4</v>
      </c>
    </row>
    <row r="346" spans="1:18" x14ac:dyDescent="0.2">
      <c r="A346" s="120" t="s">
        <v>0</v>
      </c>
      <c r="B346" s="121" t="s">
        <v>116</v>
      </c>
      <c r="C346" s="120">
        <v>58371.686399999999</v>
      </c>
      <c r="D346" s="120">
        <v>2.0000000000000001E-4</v>
      </c>
      <c r="E346">
        <f>+(C346-C$7)/C$8</f>
        <v>19433.017245661973</v>
      </c>
      <c r="F346">
        <f>ROUND(2*E346,0)/2</f>
        <v>19433</v>
      </c>
      <c r="G346">
        <f>+C346-(C$7+F346*C$8)</f>
        <v>1.367739999841433E-2</v>
      </c>
      <c r="K346">
        <f>+G346</f>
        <v>1.367739999841433E-2</v>
      </c>
      <c r="O346">
        <f ca="1">+C$11+C$12*F346</f>
        <v>1.2422213102626936E-2</v>
      </c>
      <c r="P346">
        <f>+D$11+D$12*F346+D$13*F346^2</f>
        <v>3.3681414114679252E-2</v>
      </c>
      <c r="Q346" s="2">
        <f>+C346-15018.5</f>
        <v>43353.186399999999</v>
      </c>
      <c r="R346" s="15">
        <f>+(P346-G346)^2</f>
        <v>4.0016058076372627E-4</v>
      </c>
    </row>
    <row r="347" spans="1:18" x14ac:dyDescent="0.2">
      <c r="A347" s="120" t="s">
        <v>0</v>
      </c>
      <c r="B347" s="121" t="s">
        <v>116</v>
      </c>
      <c r="C347" s="120">
        <v>58375.648699999998</v>
      </c>
      <c r="D347" s="120">
        <v>1E-4</v>
      </c>
      <c r="E347">
        <f>+(C347-C$7)/C$8</f>
        <v>19438.013259996751</v>
      </c>
      <c r="F347">
        <f>ROUND(2*E347,0)/2</f>
        <v>19438</v>
      </c>
      <c r="G347">
        <f>+C347-(C$7+F347*C$8)</f>
        <v>1.0516399990592618E-2</v>
      </c>
      <c r="K347">
        <f>+G347</f>
        <v>1.0516399990592618E-2</v>
      </c>
      <c r="O347">
        <f ca="1">+C$11+C$12*F347</f>
        <v>1.2425341055066239E-2</v>
      </c>
      <c r="P347">
        <f>+D$11+D$12*F347+D$13*F347^2</f>
        <v>3.3704302457694263E-2</v>
      </c>
      <c r="Q347" s="2">
        <f>+C347-15018.5</f>
        <v>43357.148699999998</v>
      </c>
      <c r="R347" s="15">
        <f>+(P347-G347)^2</f>
        <v>5.3767882082381862E-4</v>
      </c>
    </row>
    <row r="348" spans="1:18" x14ac:dyDescent="0.2">
      <c r="A348" s="125" t="s">
        <v>1091</v>
      </c>
      <c r="B348" s="121" t="s">
        <v>116</v>
      </c>
      <c r="C348" s="120">
        <v>58696.852899999998</v>
      </c>
      <c r="D348" s="120">
        <v>1E-4</v>
      </c>
      <c r="E348">
        <f>+(C348-C$7)/C$8</f>
        <v>19843.015603986518</v>
      </c>
      <c r="F348">
        <f>ROUND(2*E348,0)/2</f>
        <v>19843</v>
      </c>
      <c r="G348">
        <f>+C348-(C$7+F348*C$8)</f>
        <v>1.2375399994198233E-2</v>
      </c>
      <c r="K348">
        <f>+G348</f>
        <v>1.2375399994198233E-2</v>
      </c>
      <c r="O348">
        <f ca="1">+C$11+C$12*F348</f>
        <v>1.26787052026498E-2</v>
      </c>
      <c r="P348">
        <f>+D$11+D$12*F348+D$13*F348^2</f>
        <v>3.5581083419564827E-2</v>
      </c>
      <c r="Q348" s="2">
        <f>+C348-15018.5</f>
        <v>43678.352899999998</v>
      </c>
      <c r="R348" s="15">
        <f>+(P348-G348)^2</f>
        <v>5.3850374323833391E-4</v>
      </c>
    </row>
    <row r="349" spans="1:18" x14ac:dyDescent="0.2">
      <c r="A349" s="125" t="s">
        <v>1091</v>
      </c>
      <c r="B349" s="121" t="s">
        <v>116</v>
      </c>
      <c r="C349" s="120">
        <v>58752.369500000001</v>
      </c>
      <c r="D349" s="120">
        <v>1E-4</v>
      </c>
      <c r="E349">
        <f>+(C349-C$7)/C$8</f>
        <v>19913.015788076089</v>
      </c>
      <c r="F349">
        <f>ROUND(2*E349,0)/2</f>
        <v>19913</v>
      </c>
      <c r="G349">
        <f>+C349-(C$7+F349*C$8)</f>
        <v>1.2521399999968708E-2</v>
      </c>
      <c r="K349">
        <f>+G349</f>
        <v>1.2521399999968708E-2</v>
      </c>
      <c r="O349">
        <f ca="1">+C$11+C$12*F349</f>
        <v>1.2722496536800045E-2</v>
      </c>
      <c r="P349">
        <f>+D$11+D$12*F349+D$13*F349^2</f>
        <v>3.5910035848126652E-2</v>
      </c>
      <c r="Q349" s="2">
        <f>+C349-15018.5</f>
        <v>43733.869500000001</v>
      </c>
      <c r="R349" s="15">
        <f>+(P349-G349)^2</f>
        <v>5.4702828683773886E-4</v>
      </c>
    </row>
    <row r="350" spans="1:18" x14ac:dyDescent="0.2">
      <c r="A350" s="125" t="s">
        <v>1091</v>
      </c>
      <c r="B350" s="121" t="s">
        <v>116</v>
      </c>
      <c r="C350" s="120">
        <v>58756.334999999999</v>
      </c>
      <c r="D350" s="120">
        <v>1E-4</v>
      </c>
      <c r="E350">
        <f>+(C350-C$7)/C$8</f>
        <v>19918.015837250696</v>
      </c>
      <c r="F350">
        <f>ROUND(2*E350,0)/2</f>
        <v>19918</v>
      </c>
      <c r="G350">
        <f>+C350-(C$7+F350*C$8)</f>
        <v>1.2560399998619687E-2</v>
      </c>
      <c r="K350">
        <f>+G350</f>
        <v>1.2560399998619687E-2</v>
      </c>
      <c r="O350">
        <f ca="1">+C$11+C$12*F350</f>
        <v>1.2725624489239348E-2</v>
      </c>
      <c r="P350">
        <f>+D$11+D$12*F350+D$13*F350^2</f>
        <v>3.593358399754179E-2</v>
      </c>
      <c r="Q350" s="2">
        <f>+C350-15018.5</f>
        <v>43737.834999999999</v>
      </c>
      <c r="R350" s="15">
        <f>+(P350-G350)^2</f>
        <v>5.4630573024746826E-4</v>
      </c>
    </row>
    <row r="351" spans="1:18" ht="12" customHeight="1" x14ac:dyDescent="0.2">
      <c r="A351" s="125" t="s">
        <v>1092</v>
      </c>
      <c r="B351" s="121" t="s">
        <v>116</v>
      </c>
      <c r="C351" s="120">
        <v>59018.849300000002</v>
      </c>
      <c r="D351" s="120">
        <v>2.0000000000000001E-4</v>
      </c>
      <c r="E351">
        <f>+(C351-C$7)/C$8</f>
        <v>20249.016823012505</v>
      </c>
      <c r="F351">
        <f>ROUND(2*E351,0)/2</f>
        <v>20249</v>
      </c>
      <c r="G351">
        <f>+C351-(C$7+F351*C$8)</f>
        <v>1.3342199999897275E-2</v>
      </c>
      <c r="K351">
        <f>+G351</f>
        <v>1.3342199999897275E-2</v>
      </c>
      <c r="O351">
        <f ca="1">+C$11+C$12*F351</f>
        <v>1.2932694940721223E-2</v>
      </c>
      <c r="P351">
        <f>+D$11+D$12*F351+D$13*F351^2</f>
        <v>3.7507759203115033E-2</v>
      </c>
      <c r="Q351" s="2">
        <f>+C351-15018.5</f>
        <v>44000.349300000002</v>
      </c>
      <c r="R351" s="15">
        <f>+(P351-G351)^2</f>
        <v>5.839742516042225E-4</v>
      </c>
    </row>
    <row r="352" spans="1:18" ht="12" customHeight="1" x14ac:dyDescent="0.2">
      <c r="A352" s="122" t="s">
        <v>1093</v>
      </c>
      <c r="B352" s="123" t="s">
        <v>116</v>
      </c>
      <c r="C352" s="124">
        <v>59068.813800000004</v>
      </c>
      <c r="D352" s="124">
        <v>2.0000000000000001E-4</v>
      </c>
      <c r="E352">
        <f>+(C352-C$7)/C$8</f>
        <v>20312.016433902641</v>
      </c>
      <c r="F352">
        <f>ROUND(2*E352,0)/2</f>
        <v>20312</v>
      </c>
      <c r="G352">
        <f>+C352-(C$7+F352*C$8)</f>
        <v>1.3033600000198931E-2</v>
      </c>
      <c r="K352">
        <f>+G352</f>
        <v>1.3033600000198931E-2</v>
      </c>
      <c r="O352">
        <f ca="1">+C$11+C$12*F352</f>
        <v>1.2972107141456444E-2</v>
      </c>
      <c r="P352">
        <f>+D$11+D$12*F352+D$13*F352^2</f>
        <v>3.7810787655817017E-2</v>
      </c>
      <c r="Q352" s="2">
        <f>+C352-15018.5</f>
        <v>44050.313800000004</v>
      </c>
      <c r="R352" s="15">
        <f>+(P352-G352)^2</f>
        <v>6.1390902812171334E-4</v>
      </c>
    </row>
    <row r="353" spans="1:18" ht="12" customHeight="1" x14ac:dyDescent="0.2">
      <c r="A353" s="129" t="s">
        <v>1095</v>
      </c>
      <c r="B353" s="127" t="s">
        <v>116</v>
      </c>
      <c r="C353" s="128">
        <v>59070.399400000002</v>
      </c>
      <c r="D353" s="129">
        <v>6.9999999999999999E-4</v>
      </c>
      <c r="E353">
        <f>+(C353-C$7)/C$8</f>
        <v>20314.015697040017</v>
      </c>
      <c r="F353">
        <f>ROUND(2*E353,0)/2</f>
        <v>20314</v>
      </c>
      <c r="G353">
        <f>+C353-(C$7+F353*C$8)</f>
        <v>1.2449199995899107E-2</v>
      </c>
      <c r="K353">
        <f>+G353</f>
        <v>1.2449199995899107E-2</v>
      </c>
      <c r="O353">
        <f ca="1">+C$11+C$12*F353</f>
        <v>1.2973358322432165E-2</v>
      </c>
      <c r="P353">
        <f>+D$11+D$12*F353+D$13*F353^2</f>
        <v>3.7820425476453118E-2</v>
      </c>
      <c r="Q353" s="2">
        <f>+C353-15018.5</f>
        <v>44051.899400000002</v>
      </c>
      <c r="R353" s="15">
        <f>+(P353-G353)^2</f>
        <v>6.4369908238511313E-4</v>
      </c>
    </row>
    <row r="354" spans="1:18" ht="12" customHeight="1" x14ac:dyDescent="0.2">
      <c r="A354" s="122" t="s">
        <v>1093</v>
      </c>
      <c r="B354" s="123" t="s">
        <v>116</v>
      </c>
      <c r="C354" s="124">
        <v>59085.470500000003</v>
      </c>
      <c r="D354" s="124">
        <v>2.0000000000000001E-4</v>
      </c>
      <c r="E354">
        <f>+(C354-C$7)/C$8</f>
        <v>20333.018657855922</v>
      </c>
      <c r="F354">
        <f>ROUND(2*E354,0)/2</f>
        <v>20333</v>
      </c>
      <c r="G354">
        <f>+C354-(C$7+F354*C$8)</f>
        <v>1.4797399999224581E-2</v>
      </c>
      <c r="K354">
        <f>+G354</f>
        <v>1.4797399999224581E-2</v>
      </c>
      <c r="O354">
        <f ca="1">+C$11+C$12*F354</f>
        <v>1.2985244541701517E-2</v>
      </c>
      <c r="P354">
        <f>+D$11+D$12*F354+D$13*F354^2</f>
        <v>3.7912039618903062E-2</v>
      </c>
      <c r="Q354" s="2">
        <f>+C354-15018.5</f>
        <v>44066.970500000003</v>
      </c>
      <c r="R354" s="15">
        <f>+(P354-G354)^2</f>
        <v>5.3428656474761014E-4</v>
      </c>
    </row>
    <row r="355" spans="1:18" ht="12" customHeight="1" x14ac:dyDescent="0.2">
      <c r="A355" s="122" t="s">
        <v>1094</v>
      </c>
      <c r="B355" s="123" t="s">
        <v>116</v>
      </c>
      <c r="C355" s="124">
        <v>59103.709799999997</v>
      </c>
      <c r="D355" s="124">
        <v>2.0000000000000001E-4</v>
      </c>
      <c r="E355">
        <f>+(C355-C$7)/C$8</f>
        <v>20356.016362284226</v>
      </c>
      <c r="F355">
        <f>ROUND(2*E355,0)/2</f>
        <v>20356</v>
      </c>
      <c r="G355">
        <f>+C355-(C$7+F355*C$8)</f>
        <v>1.2976799989701249E-2</v>
      </c>
      <c r="K355">
        <f>+G355</f>
        <v>1.2976799989701249E-2</v>
      </c>
      <c r="O355">
        <f ca="1">+C$11+C$12*F355</f>
        <v>1.2999633122922311E-2</v>
      </c>
      <c r="P355">
        <f>+D$11+D$12*F355+D$13*F355^2</f>
        <v>3.8023073735275227E-2</v>
      </c>
      <c r="Q355" s="2">
        <f>+C355-15018.5</f>
        <v>44085.209799999997</v>
      </c>
      <c r="R355" s="15">
        <f>+(P355-G355)^2</f>
        <v>6.273158285382284E-4</v>
      </c>
    </row>
    <row r="356" spans="1:18" ht="12" customHeight="1" x14ac:dyDescent="0.2">
      <c r="A356" s="122" t="s">
        <v>1093</v>
      </c>
      <c r="B356" s="123" t="s">
        <v>116</v>
      </c>
      <c r="C356" s="124">
        <v>59165.570800000001</v>
      </c>
      <c r="D356" s="124">
        <v>1E-4</v>
      </c>
      <c r="E356">
        <f>+(C356-C$7)/C$8</f>
        <v>20434.016120698197</v>
      </c>
      <c r="F356">
        <f>ROUND(2*E356,0)/2</f>
        <v>20434</v>
      </c>
      <c r="G356">
        <f>+C356-(C$7+F356*C$8)</f>
        <v>1.2785200000507757E-2</v>
      </c>
      <c r="K356">
        <f>+G356</f>
        <v>1.2785200000507757E-2</v>
      </c>
      <c r="O356">
        <f ca="1">+C$11+C$12*F356</f>
        <v>1.3048429180975442E-2</v>
      </c>
      <c r="P356">
        <f>+D$11+D$12*F356+D$13*F356^2</f>
        <v>3.8400707124139385E-2</v>
      </c>
      <c r="Q356" s="2">
        <f>+C356-15018.5</f>
        <v>44147.070800000001</v>
      </c>
      <c r="R356" s="15">
        <f>+(P356-G356)^2</f>
        <v>6.5615420520082274E-4</v>
      </c>
    </row>
    <row r="357" spans="1:18" ht="12" customHeight="1" x14ac:dyDescent="0.2">
      <c r="A357" s="122" t="s">
        <v>1094</v>
      </c>
      <c r="B357" s="123" t="s">
        <v>116</v>
      </c>
      <c r="C357" s="124">
        <v>59417.777199999997</v>
      </c>
      <c r="D357" s="124">
        <v>5.9999999999999995E-4</v>
      </c>
      <c r="E357">
        <f>+(C357-C$7)/C$8</f>
        <v>20752.020004735885</v>
      </c>
      <c r="F357">
        <f>ROUND(2*E357,0)/2</f>
        <v>20752</v>
      </c>
      <c r="G357">
        <f>+C357-(C$7+F357*C$8)</f>
        <v>1.5865599998505786E-2</v>
      </c>
      <c r="K357">
        <f>+G357</f>
        <v>1.5865599998505786E-2</v>
      </c>
      <c r="O357">
        <f ca="1">+C$11+C$12*F357</f>
        <v>1.3247366956115128E-2</v>
      </c>
      <c r="P357">
        <f>+D$11+D$12*F357+D$13*F357^2</f>
        <v>3.9957599422723651E-2</v>
      </c>
      <c r="Q357" s="2">
        <f>+C357-15018.5</f>
        <v>44399.277199999997</v>
      </c>
      <c r="R357" s="15">
        <f>+(P357-G357)^2</f>
        <v>5.8042443625651394E-4</v>
      </c>
    </row>
    <row r="358" spans="1:18" ht="12" customHeight="1" x14ac:dyDescent="0.2">
      <c r="A358" s="122" t="s">
        <v>1094</v>
      </c>
      <c r="B358" s="123" t="s">
        <v>116</v>
      </c>
      <c r="C358" s="124">
        <v>59421.7408</v>
      </c>
      <c r="D358" s="124">
        <v>2.0000000000000001E-4</v>
      </c>
      <c r="E358">
        <f>+(C358-C$7)/C$8</f>
        <v>20757.017658224348</v>
      </c>
      <c r="F358">
        <f>ROUND(2*E358,0)/2</f>
        <v>20757</v>
      </c>
      <c r="G358">
        <f>+C358-(C$7+F358*C$8)</f>
        <v>1.4004600001499057E-2</v>
      </c>
      <c r="K358">
        <f>+G358</f>
        <v>1.4004600001499057E-2</v>
      </c>
      <c r="O358">
        <f ca="1">+C$11+C$12*F358</f>
        <v>1.3250494908554431E-2</v>
      </c>
      <c r="P358">
        <f>+D$11+D$12*F358+D$13*F358^2</f>
        <v>3.998230085874234E-2</v>
      </c>
      <c r="Q358" s="2">
        <f>+C358-15018.5</f>
        <v>44403.2408</v>
      </c>
      <c r="R358" s="15">
        <f>+(P358-G358)^2</f>
        <v>6.7484094182841843E-4</v>
      </c>
    </row>
    <row r="359" spans="1:18" ht="12" customHeight="1" x14ac:dyDescent="0.2">
      <c r="A359" s="126" t="s">
        <v>1096</v>
      </c>
      <c r="B359" s="127" t="s">
        <v>116</v>
      </c>
      <c r="C359" s="128">
        <v>59434.430099999998</v>
      </c>
      <c r="D359" s="129">
        <v>1E-4</v>
      </c>
      <c r="E359">
        <f>+(C359-C$7)/C$8</f>
        <v>20773.017437316867</v>
      </c>
      <c r="F359">
        <f>ROUND(2*E359,0)/2</f>
        <v>20773</v>
      </c>
      <c r="G359">
        <f>+C359-(C$7+F359*C$8)</f>
        <v>1.3829399991664104E-2</v>
      </c>
      <c r="K359">
        <f>+G359</f>
        <v>1.3829399991664104E-2</v>
      </c>
      <c r="O359">
        <f ca="1">+C$11+C$12*F359</f>
        <v>1.3260504356360201E-2</v>
      </c>
      <c r="P359">
        <f>+D$11+D$12*F359+D$13*F359^2</f>
        <v>4.0061391640450181E-2</v>
      </c>
      <c r="Q359" s="2">
        <f>+C359-15018.5</f>
        <v>44415.930099999998</v>
      </c>
      <c r="R359" s="15">
        <f>+(P359-G359)^2</f>
        <v>6.8811738586198247E-4</v>
      </c>
    </row>
    <row r="360" spans="1:18" ht="12" customHeight="1" x14ac:dyDescent="0.2">
      <c r="A360" s="129" t="s">
        <v>1097</v>
      </c>
      <c r="B360" s="127" t="s">
        <v>116</v>
      </c>
      <c r="C360" s="128">
        <v>59460.611000000034</v>
      </c>
      <c r="D360" s="129"/>
      <c r="E360">
        <f>+(C360-C$7)/C$8</f>
        <v>20806.028605501393</v>
      </c>
      <c r="F360">
        <f>ROUND(2*E360,0)/2</f>
        <v>20806</v>
      </c>
      <c r="G360">
        <f>+C360-(C$7+F360*C$8)</f>
        <v>2.2686800031806342E-2</v>
      </c>
      <c r="K360">
        <f>+G360</f>
        <v>2.2686800031806342E-2</v>
      </c>
      <c r="O360">
        <f ca="1">+C$11+C$12*F360</f>
        <v>1.3281148842459602E-2</v>
      </c>
      <c r="P360">
        <f>+D$11+D$12*F360+D$13*F360^2</f>
        <v>4.0224738650003616E-2</v>
      </c>
      <c r="Q360" s="2">
        <f>+C360-15018.5</f>
        <v>44442.111000000034</v>
      </c>
      <c r="R360" s="15">
        <f>+(P360-G360)^2</f>
        <v>3.0757929097565529E-4</v>
      </c>
    </row>
    <row r="361" spans="1:18" ht="12" customHeight="1" x14ac:dyDescent="0.2">
      <c r="A361" s="126" t="s">
        <v>1096</v>
      </c>
      <c r="B361" s="127" t="s">
        <v>116</v>
      </c>
      <c r="C361" s="128">
        <v>59488.360699999997</v>
      </c>
      <c r="D361" s="129">
        <v>1E-4</v>
      </c>
      <c r="E361">
        <f>+(C361-C$7)/C$8</f>
        <v>20841.017853914076</v>
      </c>
      <c r="F361">
        <f>ROUND(2*E361,0)/2</f>
        <v>20841</v>
      </c>
      <c r="G361">
        <f>+C361-(C$7+F361*C$8)</f>
        <v>1.4159799997287337E-2</v>
      </c>
      <c r="K361">
        <f>+G361</f>
        <v>1.4159799997287337E-2</v>
      </c>
      <c r="O361">
        <f ca="1">+C$11+C$12*F361</f>
        <v>1.3303044509534725E-2</v>
      </c>
      <c r="P361">
        <f>+D$11+D$12*F361+D$13*F361^2</f>
        <v>4.0398312632324601E-2</v>
      </c>
      <c r="Q361" s="2">
        <f>+C361-15018.5</f>
        <v>44469.860699999997</v>
      </c>
      <c r="R361" s="15">
        <f>+(P361-G361)^2</f>
        <v>6.8845954529901015E-4</v>
      </c>
    </row>
    <row r="362" spans="1:18" ht="12" customHeight="1" x14ac:dyDescent="0.2">
      <c r="A362" s="129" t="s">
        <v>1098</v>
      </c>
      <c r="B362" s="127" t="s">
        <v>116</v>
      </c>
      <c r="C362" s="128">
        <v>59754.840100000001</v>
      </c>
      <c r="D362" s="129">
        <v>1E-4</v>
      </c>
      <c r="E362">
        <f>+(C362-C$7)/C$8</f>
        <v>21177.018384495521</v>
      </c>
      <c r="F362">
        <f>ROUND(2*E362,0)/2</f>
        <v>21177</v>
      </c>
      <c r="G362">
        <f>+C362-(C$7+F362*C$8)</f>
        <v>1.4580600000044797E-2</v>
      </c>
      <c r="K362">
        <f>+G362</f>
        <v>1.4580600000044797E-2</v>
      </c>
      <c r="O362">
        <f ca="1">+C$11+C$12*F362</f>
        <v>1.3513242913455903E-2</v>
      </c>
      <c r="P362">
        <f>+D$11+D$12*F362+D$13*F362^2</f>
        <v>4.2081758034817354E-2</v>
      </c>
      <c r="Q362" s="2">
        <f>+C362-15018.5</f>
        <v>44736.340100000001</v>
      </c>
      <c r="R362" s="15">
        <f>+(P362-G362)^2</f>
        <v>7.5631369325353519E-4</v>
      </c>
    </row>
    <row r="363" spans="1:18" ht="12" customHeight="1" x14ac:dyDescent="0.2">
      <c r="A363" s="129" t="s">
        <v>1098</v>
      </c>
      <c r="B363" s="127" t="s">
        <v>116</v>
      </c>
      <c r="C363" s="128">
        <v>59770.7022</v>
      </c>
      <c r="D363" s="129">
        <v>5.9999999999999995E-4</v>
      </c>
      <c r="E363">
        <f>+(C363-C$7)/C$8</f>
        <v>21197.018707282707</v>
      </c>
      <c r="F363">
        <f>ROUND(2*E363,0)/2</f>
        <v>21197</v>
      </c>
      <c r="G363">
        <f>+C363-(C$7+F363*C$8)</f>
        <v>1.4836599992122501E-2</v>
      </c>
      <c r="K363">
        <f>+G363</f>
        <v>1.4836599992122501E-2</v>
      </c>
      <c r="O363">
        <f ca="1">+C$11+C$12*F363</f>
        <v>1.3525754723213115E-2</v>
      </c>
      <c r="P363">
        <f>+D$11+D$12*F363+D$13*F363^2</f>
        <v>4.2182941831125934E-2</v>
      </c>
      <c r="Q363" s="2">
        <f>+C363-15018.5</f>
        <v>44752.2022</v>
      </c>
      <c r="R363" s="15">
        <f>+(P363-G363)^2</f>
        <v>7.4782241197562959E-4</v>
      </c>
    </row>
    <row r="364" spans="1:18" ht="12" customHeight="1" x14ac:dyDescent="0.2">
      <c r="Q364" s="2"/>
    </row>
    <row r="365" spans="1:18" ht="12" customHeight="1" x14ac:dyDescent="0.2">
      <c r="Q365" s="2"/>
    </row>
    <row r="366" spans="1:18" ht="12" customHeight="1" x14ac:dyDescent="0.2">
      <c r="Q366" s="2"/>
    </row>
    <row r="367" spans="1:18" x14ac:dyDescent="0.2">
      <c r="Q367" s="2"/>
    </row>
    <row r="368" spans="1:18" x14ac:dyDescent="0.2">
      <c r="Q368" s="2"/>
    </row>
    <row r="369" spans="17:17" x14ac:dyDescent="0.2">
      <c r="Q369" s="2"/>
    </row>
    <row r="370" spans="17:17" x14ac:dyDescent="0.2">
      <c r="Q370" s="2"/>
    </row>
    <row r="371" spans="17:17" x14ac:dyDescent="0.2">
      <c r="Q371" s="2"/>
    </row>
    <row r="372" spans="17:17" x14ac:dyDescent="0.2">
      <c r="Q372" s="2"/>
    </row>
    <row r="373" spans="17:17" x14ac:dyDescent="0.2">
      <c r="Q373" s="2"/>
    </row>
    <row r="374" spans="17:17" x14ac:dyDescent="0.2">
      <c r="Q374" s="2"/>
    </row>
    <row r="375" spans="17:17" x14ac:dyDescent="0.2">
      <c r="Q375" s="2"/>
    </row>
    <row r="376" spans="17:17" x14ac:dyDescent="0.2">
      <c r="Q376" s="2"/>
    </row>
    <row r="377" spans="17:17" x14ac:dyDescent="0.2">
      <c r="Q377" s="2"/>
    </row>
    <row r="378" spans="17:17" x14ac:dyDescent="0.2">
      <c r="Q378" s="2"/>
    </row>
    <row r="379" spans="17:17" x14ac:dyDescent="0.2">
      <c r="Q379" s="2"/>
    </row>
    <row r="380" spans="17:17" x14ac:dyDescent="0.2">
      <c r="Q380" s="2"/>
    </row>
    <row r="381" spans="17:17" x14ac:dyDescent="0.2">
      <c r="Q381" s="2"/>
    </row>
    <row r="382" spans="17:17" x14ac:dyDescent="0.2">
      <c r="Q382" s="2"/>
    </row>
    <row r="383" spans="17:17" x14ac:dyDescent="0.2">
      <c r="Q383" s="2"/>
    </row>
    <row r="384" spans="17:17" x14ac:dyDescent="0.2">
      <c r="Q384" s="2"/>
    </row>
    <row r="385" spans="17:17" x14ac:dyDescent="0.2">
      <c r="Q385" s="2"/>
    </row>
    <row r="386" spans="17:17" x14ac:dyDescent="0.2">
      <c r="Q386" s="2"/>
    </row>
    <row r="387" spans="17:17" x14ac:dyDescent="0.2">
      <c r="Q387" s="2"/>
    </row>
    <row r="388" spans="17:17" x14ac:dyDescent="0.2">
      <c r="Q388" s="2"/>
    </row>
    <row r="389" spans="17:17" x14ac:dyDescent="0.2">
      <c r="Q389" s="2"/>
    </row>
    <row r="390" spans="17:17" x14ac:dyDescent="0.2">
      <c r="Q390" s="2"/>
    </row>
    <row r="391" spans="17:17" x14ac:dyDescent="0.2">
      <c r="Q391" s="2"/>
    </row>
    <row r="392" spans="17:17" x14ac:dyDescent="0.2">
      <c r="Q392" s="2"/>
    </row>
    <row r="393" spans="17:17" x14ac:dyDescent="0.2">
      <c r="Q393" s="2"/>
    </row>
    <row r="394" spans="17:17" x14ac:dyDescent="0.2">
      <c r="Q394" s="2"/>
    </row>
    <row r="395" spans="17:17" x14ac:dyDescent="0.2">
      <c r="Q395" s="2"/>
    </row>
    <row r="396" spans="17:17" x14ac:dyDescent="0.2">
      <c r="Q396" s="2"/>
    </row>
    <row r="397" spans="17:17" x14ac:dyDescent="0.2">
      <c r="Q397" s="2"/>
    </row>
    <row r="398" spans="17:17" x14ac:dyDescent="0.2">
      <c r="Q398" s="2"/>
    </row>
    <row r="399" spans="17:17" x14ac:dyDescent="0.2">
      <c r="Q399" s="2"/>
    </row>
    <row r="400" spans="17:17" x14ac:dyDescent="0.2">
      <c r="Q400" s="2"/>
    </row>
    <row r="401" spans="17:17" x14ac:dyDescent="0.2">
      <c r="Q401" s="2"/>
    </row>
    <row r="402" spans="17:17" x14ac:dyDescent="0.2">
      <c r="Q402" s="2"/>
    </row>
    <row r="403" spans="17:17" x14ac:dyDescent="0.2">
      <c r="Q403" s="2"/>
    </row>
    <row r="404" spans="17:17" x14ac:dyDescent="0.2">
      <c r="Q404" s="2"/>
    </row>
    <row r="405" spans="17:17" x14ac:dyDescent="0.2">
      <c r="Q405" s="2"/>
    </row>
    <row r="406" spans="17:17" x14ac:dyDescent="0.2">
      <c r="Q406" s="2"/>
    </row>
    <row r="407" spans="17:17" x14ac:dyDescent="0.2">
      <c r="Q407" s="2"/>
    </row>
    <row r="408" spans="17:17" x14ac:dyDescent="0.2">
      <c r="Q408" s="2"/>
    </row>
    <row r="409" spans="17:17" x14ac:dyDescent="0.2">
      <c r="Q409" s="2"/>
    </row>
    <row r="410" spans="17:17" x14ac:dyDescent="0.2">
      <c r="Q410" s="2"/>
    </row>
    <row r="411" spans="17:17" x14ac:dyDescent="0.2">
      <c r="Q411" s="2"/>
    </row>
    <row r="412" spans="17:17" x14ac:dyDescent="0.2">
      <c r="Q412" s="2"/>
    </row>
    <row r="413" spans="17:17" x14ac:dyDescent="0.2">
      <c r="Q413" s="2"/>
    </row>
    <row r="414" spans="17:17" x14ac:dyDescent="0.2">
      <c r="Q414" s="2"/>
    </row>
    <row r="415" spans="17:17" x14ac:dyDescent="0.2">
      <c r="Q415" s="2"/>
    </row>
    <row r="416" spans="17:17" x14ac:dyDescent="0.2">
      <c r="Q416" s="2"/>
    </row>
    <row r="417" spans="17:17" x14ac:dyDescent="0.2">
      <c r="Q417" s="2"/>
    </row>
    <row r="418" spans="17:17" x14ac:dyDescent="0.2">
      <c r="Q418" s="2"/>
    </row>
    <row r="419" spans="17:17" x14ac:dyDescent="0.2">
      <c r="Q419" s="2"/>
    </row>
    <row r="420" spans="17:17" x14ac:dyDescent="0.2">
      <c r="Q420" s="2"/>
    </row>
    <row r="421" spans="17:17" x14ac:dyDescent="0.2">
      <c r="Q421" s="2"/>
    </row>
    <row r="422" spans="17:17" x14ac:dyDescent="0.2">
      <c r="Q422" s="2"/>
    </row>
    <row r="423" spans="17:17" x14ac:dyDescent="0.2">
      <c r="Q423" s="2"/>
    </row>
    <row r="424" spans="17:17" x14ac:dyDescent="0.2">
      <c r="Q424" s="2"/>
    </row>
    <row r="425" spans="17:17" x14ac:dyDescent="0.2">
      <c r="Q425" s="2"/>
    </row>
    <row r="426" spans="17:17" x14ac:dyDescent="0.2">
      <c r="Q426" s="2"/>
    </row>
    <row r="427" spans="17:17" x14ac:dyDescent="0.2">
      <c r="Q427" s="2"/>
    </row>
    <row r="428" spans="17:17" x14ac:dyDescent="0.2">
      <c r="Q428" s="2"/>
    </row>
    <row r="429" spans="17:17" x14ac:dyDescent="0.2">
      <c r="Q429" s="2"/>
    </row>
    <row r="430" spans="17:17" x14ac:dyDescent="0.2">
      <c r="Q430" s="2"/>
    </row>
    <row r="431" spans="17:17" x14ac:dyDescent="0.2">
      <c r="Q431" s="2"/>
    </row>
    <row r="432" spans="17:17" x14ac:dyDescent="0.2">
      <c r="Q432" s="2"/>
    </row>
    <row r="433" spans="17:17" x14ac:dyDescent="0.2">
      <c r="Q433" s="2"/>
    </row>
    <row r="434" spans="17:17" x14ac:dyDescent="0.2">
      <c r="Q434" s="2"/>
    </row>
    <row r="435" spans="17:17" x14ac:dyDescent="0.2">
      <c r="Q435" s="2"/>
    </row>
    <row r="436" spans="17:17" x14ac:dyDescent="0.2">
      <c r="Q436" s="2"/>
    </row>
    <row r="437" spans="17:17" x14ac:dyDescent="0.2">
      <c r="Q437" s="2"/>
    </row>
    <row r="438" spans="17:17" x14ac:dyDescent="0.2">
      <c r="Q438" s="2"/>
    </row>
    <row r="439" spans="17:17" x14ac:dyDescent="0.2">
      <c r="Q439" s="2"/>
    </row>
    <row r="440" spans="17:17" x14ac:dyDescent="0.2">
      <c r="Q440" s="2"/>
    </row>
    <row r="441" spans="17:17" x14ac:dyDescent="0.2">
      <c r="Q441" s="2"/>
    </row>
    <row r="442" spans="17:17" x14ac:dyDescent="0.2">
      <c r="Q442" s="2"/>
    </row>
    <row r="443" spans="17:17" x14ac:dyDescent="0.2">
      <c r="Q443" s="2"/>
    </row>
    <row r="444" spans="17:17" x14ac:dyDescent="0.2">
      <c r="Q444" s="2"/>
    </row>
    <row r="445" spans="17:17" x14ac:dyDescent="0.2">
      <c r="Q445" s="2"/>
    </row>
  </sheetData>
  <protectedRanges>
    <protectedRange sqref="A347:D349" name="Range1"/>
  </protectedRanges>
  <sortState xmlns:xlrd2="http://schemas.microsoft.com/office/spreadsheetml/2017/richdata2" ref="A21:AH363">
    <sortCondition ref="C21:C363"/>
  </sortState>
  <phoneticPr fontId="0" type="noConversion"/>
  <hyperlinks>
    <hyperlink ref="H1036" r:id="rId1" display="http://vsolj.cetus-net.org/bulletin.html"/>
    <hyperlink ref="H64633" r:id="rId2" display="http://vsolj.cetus-net.org/bulletin.html"/>
    <hyperlink ref="H64626" r:id="rId3" display="https://www.aavso.org/ejaavso"/>
    <hyperlink ref="I64633" r:id="rId4" display="http://vsolj.cetus-net.org/bulletin.html"/>
    <hyperlink ref="AQ58284" r:id="rId5" display="http://cdsbib.u-strasbg.fr/cgi-bin/cdsbib?1990RMxAA..21..381G"/>
    <hyperlink ref="H64630" r:id="rId6" display="https://www.aavso.org/ejaavso"/>
    <hyperlink ref="AP5648" r:id="rId7" display="http://cdsbib.u-strasbg.fr/cgi-bin/cdsbib?1990RMxAA..21..381G"/>
    <hyperlink ref="AP5651" r:id="rId8" display="http://cdsbib.u-strasbg.fr/cgi-bin/cdsbib?1990RMxAA..21..381G"/>
    <hyperlink ref="AP5649" r:id="rId9" display="http://cdsbib.u-strasbg.fr/cgi-bin/cdsbib?1990RMxAA..21..381G"/>
    <hyperlink ref="AP5633" r:id="rId10" display="http://cdsbib.u-strasbg.fr/cgi-bin/cdsbib?1990RMxAA..21..381G"/>
    <hyperlink ref="AQ5862" r:id="rId11" display="http://cdsbib.u-strasbg.fr/cgi-bin/cdsbib?1990RMxAA..21..381G"/>
    <hyperlink ref="AQ5866" r:id="rId12" display="http://cdsbib.u-strasbg.fr/cgi-bin/cdsbib?1990RMxAA..21..381G"/>
    <hyperlink ref="AQ20" r:id="rId13" display="http://cdsbib.u-strasbg.fr/cgi-bin/cdsbib?1990RMxAA..21..381G"/>
    <hyperlink ref="I2754" r:id="rId14" display="http://vsolj.cetus-net.org/bulletin.html"/>
    <hyperlink ref="H2754" r:id="rId15" display="http://vsolj.cetus-net.org/bulletin.html"/>
    <hyperlink ref="AQ671" r:id="rId16" display="http://cdsbib.u-strasbg.fr/cgi-bin/cdsbib?1990RMxAA..21..381G"/>
    <hyperlink ref="AQ670" r:id="rId17" display="http://cdsbib.u-strasbg.fr/cgi-bin/cdsbib?1990RMxAA..21..381G"/>
    <hyperlink ref="AP3924" r:id="rId18" display="http://cdsbib.u-strasbg.fr/cgi-bin/cdsbib?1990RMxAA..21..381G"/>
    <hyperlink ref="AP3942" r:id="rId19" display="http://cdsbib.u-strasbg.fr/cgi-bin/cdsbib?1990RMxAA..21..381G"/>
    <hyperlink ref="AP3943" r:id="rId20" display="http://cdsbib.u-strasbg.fr/cgi-bin/cdsbib?1990RMxAA..21..381G"/>
    <hyperlink ref="AP393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28" t="s">
        <v>126</v>
      </c>
      <c r="B1" s="29"/>
      <c r="C1" s="29"/>
      <c r="D1" s="30" t="s">
        <v>127</v>
      </c>
      <c r="E1" s="29"/>
      <c r="F1" s="29"/>
      <c r="G1" s="29"/>
      <c r="H1" s="29"/>
      <c r="K1" s="31" t="s">
        <v>128</v>
      </c>
      <c r="L1" s="29" t="s">
        <v>129</v>
      </c>
      <c r="M1" s="29">
        <f ca="1">F18*H18-G18*G18</f>
        <v>5117.9341106012171</v>
      </c>
      <c r="N1" s="29"/>
      <c r="O1" s="29"/>
      <c r="P1" s="29"/>
      <c r="Q1" s="29"/>
      <c r="R1" s="29">
        <v>1</v>
      </c>
      <c r="S1" s="29" t="s">
        <v>130</v>
      </c>
      <c r="T1" s="29"/>
    </row>
    <row r="2" spans="1:20" x14ac:dyDescent="0.2">
      <c r="A2" s="29"/>
      <c r="B2" s="29"/>
      <c r="C2" s="29"/>
      <c r="D2" s="29"/>
      <c r="E2" s="29"/>
      <c r="F2" s="29"/>
      <c r="G2" s="29"/>
      <c r="H2" s="29"/>
      <c r="K2" s="31" t="s">
        <v>131</v>
      </c>
      <c r="L2" s="29" t="s">
        <v>132</v>
      </c>
      <c r="M2" s="29">
        <f ca="1">+D18*H18-F18*G18</f>
        <v>3448.0267080228496</v>
      </c>
      <c r="N2" s="29"/>
      <c r="O2" s="29"/>
      <c r="P2" s="29"/>
      <c r="Q2" s="29"/>
      <c r="R2" s="29">
        <v>2</v>
      </c>
      <c r="S2" s="29" t="s">
        <v>62</v>
      </c>
      <c r="T2" s="29"/>
    </row>
    <row r="3" spans="1:20" ht="13.5" thickBot="1" x14ac:dyDescent="0.25">
      <c r="A3" s="29" t="s">
        <v>133</v>
      </c>
      <c r="B3" s="29" t="s">
        <v>134</v>
      </c>
      <c r="C3" s="29"/>
      <c r="D3" s="29"/>
      <c r="E3" s="32" t="s">
        <v>135</v>
      </c>
      <c r="F3" s="32" t="s">
        <v>136</v>
      </c>
      <c r="G3" s="32" t="s">
        <v>137</v>
      </c>
      <c r="H3" s="32" t="s">
        <v>138</v>
      </c>
      <c r="K3" s="31" t="s">
        <v>139</v>
      </c>
      <c r="L3" s="29" t="s">
        <v>140</v>
      </c>
      <c r="M3" s="29">
        <f ca="1">+D18*G18-F18*F18</f>
        <v>-2173.3076371019133</v>
      </c>
      <c r="N3" s="29"/>
      <c r="O3" s="29"/>
      <c r="P3" s="29"/>
      <c r="Q3" s="29"/>
      <c r="R3" s="29">
        <v>3</v>
      </c>
      <c r="S3" s="29" t="s">
        <v>141</v>
      </c>
      <c r="T3" s="29"/>
    </row>
    <row r="4" spans="1:20" x14ac:dyDescent="0.2">
      <c r="A4" s="29" t="s">
        <v>142</v>
      </c>
      <c r="B4" s="29" t="s">
        <v>143</v>
      </c>
      <c r="C4" s="29"/>
      <c r="D4" s="33" t="s">
        <v>144</v>
      </c>
      <c r="E4" s="34">
        <f ca="1">(E18*M1-I18*M2+J18*M3)/M7</f>
        <v>-3.5666107323449217E-3</v>
      </c>
      <c r="F4" s="35">
        <f ca="1">+E7/M7*M18</f>
        <v>8.1227496036660025E-4</v>
      </c>
      <c r="G4" s="36">
        <f>+B18</f>
        <v>1</v>
      </c>
      <c r="H4" s="37">
        <f ca="1">ABS(F4/E4)</f>
        <v>0.22774421469666747</v>
      </c>
      <c r="K4" s="31" t="s">
        <v>145</v>
      </c>
      <c r="L4" s="29" t="s">
        <v>146</v>
      </c>
      <c r="M4" s="29">
        <f ca="1">+D17*H18-F18*F18</f>
        <v>10618.550560399315</v>
      </c>
      <c r="N4" s="29"/>
      <c r="O4" s="29"/>
      <c r="P4" s="29"/>
      <c r="Q4" s="29"/>
      <c r="R4" s="29">
        <v>4</v>
      </c>
      <c r="S4" s="29" t="s">
        <v>147</v>
      </c>
      <c r="T4" s="29"/>
    </row>
    <row r="5" spans="1:20" x14ac:dyDescent="0.2">
      <c r="A5" s="29" t="s">
        <v>148</v>
      </c>
      <c r="B5" s="38">
        <v>40323</v>
      </c>
      <c r="C5" s="29"/>
      <c r="D5" s="39" t="s">
        <v>149</v>
      </c>
      <c r="E5" s="40">
        <f ca="1">+(-E18*M2+I18*M4-J18*M5)/M7</f>
        <v>-7.521417210472856E-3</v>
      </c>
      <c r="F5" s="41">
        <f ca="1">N18*E7/M7</f>
        <v>1.1700066767461163E-3</v>
      </c>
      <c r="G5" s="42">
        <f>+B18/A18</f>
        <v>1E-4</v>
      </c>
      <c r="H5" s="37">
        <f ca="1">ABS(F5/E5)</f>
        <v>0.15555667821710431</v>
      </c>
      <c r="K5" s="31" t="s">
        <v>150</v>
      </c>
      <c r="L5" s="29" t="s">
        <v>151</v>
      </c>
      <c r="M5" s="29">
        <f ca="1">+D17*G18-D18*F18</f>
        <v>3642.6715322004757</v>
      </c>
      <c r="N5" s="29"/>
      <c r="O5" s="29"/>
      <c r="P5" s="29"/>
      <c r="Q5" s="29"/>
      <c r="R5" s="29">
        <v>5</v>
      </c>
      <c r="S5" s="29" t="s">
        <v>152</v>
      </c>
      <c r="T5" s="29"/>
    </row>
    <row r="6" spans="1:20" ht="13.5" thickBot="1" x14ac:dyDescent="0.25">
      <c r="A6" s="29"/>
      <c r="B6" s="29"/>
      <c r="D6" s="43" t="s">
        <v>153</v>
      </c>
      <c r="E6" s="44">
        <f ca="1">+(E18*M3-I18*M5+J18*M6)/M7</f>
        <v>1.3789603071361135E-2</v>
      </c>
      <c r="F6" s="45">
        <f ca="1">O18*E7/M7</f>
        <v>1.0082948958053213E-3</v>
      </c>
      <c r="G6" s="46">
        <f>+B18/A18^2</f>
        <v>1E-8</v>
      </c>
      <c r="H6" s="37">
        <f ca="1">ABS(F6/E6)</f>
        <v>7.3119936127776827E-2</v>
      </c>
      <c r="K6" s="47" t="s">
        <v>154</v>
      </c>
      <c r="L6" s="48" t="s">
        <v>155</v>
      </c>
      <c r="M6" s="48">
        <f ca="1">+D17*F18-D18*D18</f>
        <v>7886.1257243100026</v>
      </c>
      <c r="N6" s="29"/>
      <c r="O6" s="29"/>
      <c r="P6" s="29"/>
      <c r="Q6" s="29"/>
      <c r="R6" s="29">
        <v>6</v>
      </c>
      <c r="S6" s="29" t="s">
        <v>156</v>
      </c>
      <c r="T6" s="29"/>
    </row>
    <row r="7" spans="1:20" x14ac:dyDescent="0.2">
      <c r="B7" s="29"/>
      <c r="C7" s="29"/>
      <c r="D7" s="49" t="s">
        <v>157</v>
      </c>
      <c r="E7" s="50">
        <f ca="1">SQRT(L18/(D17-3))</f>
        <v>7.2050890391233231E-3</v>
      </c>
      <c r="F7" s="29"/>
      <c r="G7" s="51">
        <f>+B22</f>
        <v>1.9882200002030004E-2</v>
      </c>
      <c r="H7" s="29"/>
      <c r="K7" s="31" t="s">
        <v>158</v>
      </c>
      <c r="L7" s="52" t="s">
        <v>159</v>
      </c>
      <c r="M7" s="29">
        <f ca="1">+D17*M1-D18*M2+F18*M3</f>
        <v>402686.67907284392</v>
      </c>
      <c r="N7" s="29"/>
      <c r="O7" s="29"/>
      <c r="P7" s="29"/>
      <c r="Q7" s="29"/>
      <c r="R7" s="29">
        <v>7</v>
      </c>
      <c r="S7" s="29" t="s">
        <v>160</v>
      </c>
      <c r="T7" s="29"/>
    </row>
    <row r="8" spans="1:20" x14ac:dyDescent="0.2">
      <c r="B8" s="29"/>
      <c r="C8" s="29"/>
      <c r="D8" s="49" t="s">
        <v>161</v>
      </c>
      <c r="E8" s="29"/>
      <c r="F8" s="53">
        <f ca="1">CORREL(INDIRECT(E12):INDIRECT(E13),INDIRECT(K12):INDIRECT(K13))</f>
        <v>0.72282300044831904</v>
      </c>
      <c r="G8" s="50"/>
      <c r="H8" s="29"/>
      <c r="I8" s="51"/>
      <c r="J8" s="29"/>
      <c r="K8" s="29"/>
      <c r="L8" s="52"/>
      <c r="M8" s="29"/>
      <c r="N8" s="29"/>
      <c r="O8" s="29"/>
      <c r="P8" s="29"/>
      <c r="Q8" s="29"/>
      <c r="R8" s="29">
        <v>8</v>
      </c>
      <c r="S8" s="29" t="s">
        <v>162</v>
      </c>
      <c r="T8" s="29"/>
    </row>
    <row r="9" spans="1:20" x14ac:dyDescent="0.2">
      <c r="A9" s="29"/>
      <c r="B9" s="29"/>
      <c r="C9" s="29"/>
      <c r="D9" s="29"/>
      <c r="E9" s="54">
        <f ca="1">E6*G6</f>
        <v>1.3789603071361136E-10</v>
      </c>
      <c r="F9" s="55">
        <f ca="1">H6</f>
        <v>7.3119936127776827E-2</v>
      </c>
      <c r="G9" s="56">
        <f ca="1">F8</f>
        <v>0.72282300044831904</v>
      </c>
      <c r="I9" s="51"/>
      <c r="J9" s="29"/>
      <c r="K9" s="29"/>
      <c r="L9" s="52"/>
      <c r="M9" s="29"/>
      <c r="N9" s="29"/>
      <c r="O9" s="29"/>
      <c r="P9" s="29"/>
      <c r="Q9" s="29"/>
      <c r="R9" s="29">
        <v>9</v>
      </c>
      <c r="S9" s="29" t="s">
        <v>116</v>
      </c>
      <c r="T9" s="29"/>
    </row>
    <row r="10" spans="1:20" x14ac:dyDescent="0.2">
      <c r="A10" s="57"/>
      <c r="B10" s="5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10</v>
      </c>
      <c r="S10" s="29" t="s">
        <v>163</v>
      </c>
      <c r="T10" s="29"/>
    </row>
    <row r="11" spans="1:20" x14ac:dyDescent="0.2">
      <c r="A11" s="57"/>
      <c r="B11" s="5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11</v>
      </c>
      <c r="S11" s="29" t="s">
        <v>72</v>
      </c>
      <c r="T11" s="29"/>
    </row>
    <row r="12" spans="1:20" x14ac:dyDescent="0.2">
      <c r="A12" s="58">
        <v>21</v>
      </c>
      <c r="B12" s="29" t="s">
        <v>164</v>
      </c>
      <c r="C12" s="59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9"/>
      <c r="Q12" s="29"/>
      <c r="R12" s="29">
        <v>12</v>
      </c>
      <c r="S12" s="29" t="s">
        <v>165</v>
      </c>
      <c r="T12" s="29"/>
    </row>
    <row r="13" spans="1:20" x14ac:dyDescent="0.2">
      <c r="A13" s="58">
        <f>20+COUNT(A21:A1449)</f>
        <v>195</v>
      </c>
      <c r="B13" s="29" t="s">
        <v>166</v>
      </c>
      <c r="C13" s="59">
        <f>A13</f>
        <v>195</v>
      </c>
      <c r="D13" s="6" t="str">
        <f>D$15&amp;$C13</f>
        <v>D195</v>
      </c>
      <c r="E13" s="6" t="str">
        <f t="shared" ref="E13:O13" si="1">E$15&amp;$C13</f>
        <v>E195</v>
      </c>
      <c r="F13" s="6" t="str">
        <f t="shared" si="1"/>
        <v>F195</v>
      </c>
      <c r="G13" s="6" t="str">
        <f t="shared" si="1"/>
        <v>G195</v>
      </c>
      <c r="H13" s="6" t="str">
        <f t="shared" si="1"/>
        <v>H195</v>
      </c>
      <c r="I13" s="6" t="str">
        <f t="shared" si="1"/>
        <v>I195</v>
      </c>
      <c r="J13" s="6" t="str">
        <f t="shared" si="1"/>
        <v>J195</v>
      </c>
      <c r="K13" s="6" t="str">
        <f t="shared" si="1"/>
        <v>K195</v>
      </c>
      <c r="L13" s="6" t="str">
        <f t="shared" si="1"/>
        <v>L195</v>
      </c>
      <c r="M13" s="6" t="str">
        <f t="shared" si="1"/>
        <v>M195</v>
      </c>
      <c r="N13" s="6" t="str">
        <f t="shared" si="1"/>
        <v>N195</v>
      </c>
      <c r="O13" s="6" t="str">
        <f t="shared" si="1"/>
        <v>O195</v>
      </c>
      <c r="P13" s="29"/>
      <c r="Q13" s="29"/>
      <c r="R13" s="29">
        <v>13</v>
      </c>
      <c r="S13" s="29" t="s">
        <v>167</v>
      </c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2"/>
      <c r="N14" s="29"/>
      <c r="O14" s="29"/>
      <c r="P14" s="29"/>
      <c r="Q14" s="29"/>
      <c r="R14" s="29">
        <v>14</v>
      </c>
      <c r="S14" s="29" t="s">
        <v>168</v>
      </c>
      <c r="T14" s="29"/>
    </row>
    <row r="15" spans="1:20" x14ac:dyDescent="0.2">
      <c r="A15" s="6"/>
      <c r="B15" s="29"/>
      <c r="C15" s="29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9"/>
      <c r="Q15" s="29"/>
      <c r="R15" s="29">
        <v>15</v>
      </c>
      <c r="S15" s="29" t="s">
        <v>169</v>
      </c>
      <c r="T15" s="29"/>
    </row>
    <row r="16" spans="1:20" x14ac:dyDescent="0.2">
      <c r="A16" s="6"/>
      <c r="B16" s="57"/>
      <c r="C16" s="29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9"/>
      <c r="Q16" s="29"/>
      <c r="R16" s="29">
        <v>16</v>
      </c>
      <c r="S16" s="29" t="s">
        <v>170</v>
      </c>
      <c r="T16" s="29"/>
    </row>
    <row r="17" spans="1:20" x14ac:dyDescent="0.2">
      <c r="A17" s="30" t="s">
        <v>171</v>
      </c>
      <c r="B17" s="29"/>
      <c r="C17" s="29" t="s">
        <v>172</v>
      </c>
      <c r="D17" s="29">
        <f>C13-C12+1</f>
        <v>175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17</v>
      </c>
      <c r="S17" s="29" t="s">
        <v>173</v>
      </c>
      <c r="T17" s="29"/>
    </row>
    <row r="18" spans="1:20" x14ac:dyDescent="0.2">
      <c r="A18" s="60">
        <v>10000</v>
      </c>
      <c r="B18" s="60">
        <v>1</v>
      </c>
      <c r="C18" s="29" t="s">
        <v>174</v>
      </c>
      <c r="D18" s="29">
        <f ca="1">SUM(INDIRECT(D12):INDIRECT(D13))</f>
        <v>87.184950000000001</v>
      </c>
      <c r="E18" s="29">
        <f ca="1">SUM(INDIRECT(E12):INDIRECT(E13))</f>
        <v>-5.954390042097657E-2</v>
      </c>
      <c r="F18" s="29">
        <f ca="1">SUM(INDIRECT(F12):INDIRECT(F13))</f>
        <v>88.499092747500015</v>
      </c>
      <c r="G18" s="29">
        <f ca="1">SUM(INDIRECT(G12):INDIRECT(G13))</f>
        <v>64.905488619637865</v>
      </c>
      <c r="H18" s="29">
        <f ca="1">SUM(INDIRECT(H12):INDIRECT(H13))</f>
        <v>105.43222844302815</v>
      </c>
      <c r="I18" s="29">
        <f ca="1">SUM(INDIRECT(I12):INDIRECT(I13))</f>
        <v>-8.1572452453681971E-2</v>
      </c>
      <c r="J18" s="29">
        <f ca="1">SUM(INDIRECT(J12):INDIRECT(J13))</f>
        <v>0.65004550800451333</v>
      </c>
      <c r="K18" s="29"/>
      <c r="L18" s="29">
        <f ca="1">SUM(INDIRECT(L12):INDIRECT(L13))</f>
        <v>8.9290889866115494E-3</v>
      </c>
      <c r="M18" s="29">
        <f ca="1">SQRT(SUM(INDIRECT(M12):INDIRECT(M13)))</f>
        <v>45397.399602968821</v>
      </c>
      <c r="N18" s="29">
        <f ca="1">SQRT(SUM(INDIRECT(N12):INDIRECT(N13)))</f>
        <v>65390.739877556676</v>
      </c>
      <c r="O18" s="29">
        <f ca="1">SQRT(SUM(INDIRECT(O12):INDIRECT(O13)))</f>
        <v>56352.797434318345</v>
      </c>
      <c r="P18" s="29"/>
      <c r="Q18" s="29"/>
      <c r="R18" s="29">
        <v>18</v>
      </c>
      <c r="S18" s="29" t="s">
        <v>175</v>
      </c>
      <c r="T18" s="29"/>
    </row>
    <row r="19" spans="1:20" x14ac:dyDescent="0.2">
      <c r="A19" s="61" t="s">
        <v>176</v>
      </c>
      <c r="B19" s="29"/>
      <c r="C19" s="29"/>
      <c r="D19" s="62" t="s">
        <v>177</v>
      </c>
      <c r="E19" s="62" t="s">
        <v>178</v>
      </c>
      <c r="F19" s="62" t="s">
        <v>179</v>
      </c>
      <c r="G19" s="62" t="s">
        <v>180</v>
      </c>
      <c r="H19" s="62" t="s">
        <v>181</v>
      </c>
      <c r="I19" s="62" t="s">
        <v>182</v>
      </c>
      <c r="J19" s="62" t="s">
        <v>183</v>
      </c>
      <c r="K19" s="63"/>
      <c r="L19" s="63"/>
      <c r="M19" s="63"/>
      <c r="N19" s="63"/>
      <c r="O19" s="63"/>
      <c r="P19" s="29"/>
      <c r="Q19" s="29"/>
      <c r="R19" s="29">
        <v>19</v>
      </c>
      <c r="S19" s="29" t="s">
        <v>184</v>
      </c>
      <c r="T19" s="29"/>
    </row>
    <row r="20" spans="1:20" ht="15" thickBot="1" x14ac:dyDescent="0.25">
      <c r="A20" s="9" t="s">
        <v>185</v>
      </c>
      <c r="B20" s="9" t="s">
        <v>186</v>
      </c>
      <c r="C20" s="29"/>
      <c r="D20" s="9" t="s">
        <v>185</v>
      </c>
      <c r="E20" s="9" t="s">
        <v>186</v>
      </c>
      <c r="F20" s="9" t="s">
        <v>187</v>
      </c>
      <c r="G20" s="9" t="s">
        <v>188</v>
      </c>
      <c r="H20" s="9" t="s">
        <v>189</v>
      </c>
      <c r="I20" s="64" t="s">
        <v>190</v>
      </c>
      <c r="J20" s="9" t="s">
        <v>191</v>
      </c>
      <c r="K20" s="65" t="s">
        <v>192</v>
      </c>
      <c r="L20" s="64" t="s">
        <v>193</v>
      </c>
      <c r="M20" s="64" t="s">
        <v>194</v>
      </c>
      <c r="N20" s="64" t="s">
        <v>195</v>
      </c>
      <c r="O20" s="64" t="s">
        <v>196</v>
      </c>
      <c r="P20" s="66" t="s">
        <v>197</v>
      </c>
      <c r="Q20" s="29"/>
      <c r="R20" s="29">
        <v>20</v>
      </c>
      <c r="S20" s="29" t="s">
        <v>198</v>
      </c>
      <c r="T20" s="29"/>
    </row>
    <row r="21" spans="1:20" x14ac:dyDescent="0.2">
      <c r="A21" s="67">
        <v>-21642</v>
      </c>
      <c r="B21" s="67">
        <v>7.7392399998643668E-2</v>
      </c>
      <c r="C21" s="29"/>
      <c r="D21" s="68">
        <f t="shared" ref="D21:E52" si="3">A21/A$18</f>
        <v>-2.1642000000000001</v>
      </c>
      <c r="E21" s="68">
        <f t="shared" si="3"/>
        <v>7.7392399998643668E-2</v>
      </c>
      <c r="F21" s="69">
        <f>D21*D21</f>
        <v>4.6837616400000002</v>
      </c>
      <c r="G21" s="69">
        <f>D21*F21</f>
        <v>-10.136596941288001</v>
      </c>
      <c r="H21" s="69">
        <f>F21*F21</f>
        <v>21.93762310033549</v>
      </c>
      <c r="I21" s="69">
        <f>E21*D21</f>
        <v>-0.16749263207706463</v>
      </c>
      <c r="J21" s="69">
        <f>I21*D21</f>
        <v>0.36248755434118329</v>
      </c>
      <c r="K21" s="69">
        <f t="shared" ref="K21:K84" ca="1" si="4">+E$4+E$5*D21+E$6*D21^2</f>
        <v>7.7298454291027913E-2</v>
      </c>
      <c r="L21" s="69">
        <f ca="1">+(K21-E21)^2</f>
        <v>8.8257959794250604E-9</v>
      </c>
      <c r="M21" s="69">
        <f t="shared" ref="M21:M84" ca="1" si="5">(M$1-M$2*D21+M$3*F21)^2</f>
        <v>5764313.941158168</v>
      </c>
      <c r="N21" s="69">
        <f t="shared" ref="N21:N84" ca="1" si="6">(-M$2+M$4*D21-M$5*F21)^2</f>
        <v>1891388712.8111253</v>
      </c>
      <c r="O21" s="69">
        <f t="shared" ref="O21:O84" ca="1" si="7">+(M$3-D21*M$5+F21*M$6)^2</f>
        <v>1818757674.3473442</v>
      </c>
      <c r="P21" s="29">
        <f ca="1">+E21-K21</f>
        <v>9.3945707615755714E-5</v>
      </c>
      <c r="Q21" s="29"/>
      <c r="R21" s="29">
        <v>21</v>
      </c>
      <c r="S21" s="29" t="s">
        <v>199</v>
      </c>
      <c r="T21" s="29"/>
    </row>
    <row r="22" spans="1:20" x14ac:dyDescent="0.2">
      <c r="A22" s="67">
        <v>-12201</v>
      </c>
      <c r="B22" s="67">
        <v>1.9882200002030004E-2</v>
      </c>
      <c r="C22" s="29"/>
      <c r="D22" s="68">
        <f t="shared" si="3"/>
        <v>-1.2201</v>
      </c>
      <c r="E22" s="68">
        <f t="shared" si="3"/>
        <v>1.9882200002030004E-2</v>
      </c>
      <c r="F22" s="69">
        <f t="shared" ref="F22:F85" si="8">D22*D22</f>
        <v>1.48864401</v>
      </c>
      <c r="G22" s="69">
        <f t="shared" ref="G22:G85" si="9">D22*F22</f>
        <v>-1.816294556601</v>
      </c>
      <c r="H22" s="69">
        <f t="shared" ref="H22:H85" si="10">F22*F22</f>
        <v>2.2160609885088802</v>
      </c>
      <c r="I22" s="69">
        <f t="shared" ref="I22:I85" si="11">E22*D22</f>
        <v>-2.4258272222476805E-2</v>
      </c>
      <c r="J22" s="69">
        <f t="shared" ref="J22:J85" si="12">I22*D22</f>
        <v>2.9597517938643948E-2</v>
      </c>
      <c r="K22" s="69">
        <f t="shared" ca="1" si="4"/>
        <v>2.6138080418612368E-2</v>
      </c>
      <c r="L22" s="69">
        <f t="shared" ref="L22:L85" ca="1" si="13">+(K22-E22)^2</f>
        <v>3.9136039786578735E-5</v>
      </c>
      <c r="M22" s="69">
        <f t="shared" ca="1" si="5"/>
        <v>37083107.600643717</v>
      </c>
      <c r="N22" s="69">
        <f t="shared" ca="1" si="6"/>
        <v>476390052.11941665</v>
      </c>
      <c r="O22" s="69">
        <f t="shared" ca="1" si="7"/>
        <v>196301107.742733</v>
      </c>
      <c r="P22" s="29">
        <f t="shared" ref="P22:P85" ca="1" si="14">+E22-K22</f>
        <v>-6.2558804165823642E-3</v>
      </c>
      <c r="Q22" s="29"/>
      <c r="R22" s="29">
        <v>22</v>
      </c>
      <c r="S22" s="29" t="s">
        <v>200</v>
      </c>
      <c r="T22" s="29"/>
    </row>
    <row r="23" spans="1:20" x14ac:dyDescent="0.2">
      <c r="A23" s="67">
        <v>-4625</v>
      </c>
      <c r="B23" s="67">
        <v>9.4249999965541065E-3</v>
      </c>
      <c r="C23" s="29"/>
      <c r="D23" s="68">
        <f t="shared" si="3"/>
        <v>-0.46250000000000002</v>
      </c>
      <c r="E23" s="68">
        <f t="shared" si="3"/>
        <v>9.4249999965541065E-3</v>
      </c>
      <c r="F23" s="69">
        <f t="shared" si="8"/>
        <v>0.21390625000000002</v>
      </c>
      <c r="G23" s="69">
        <f t="shared" si="9"/>
        <v>-9.8931640625000011E-2</v>
      </c>
      <c r="H23" s="69">
        <f t="shared" si="10"/>
        <v>4.5755883789062507E-2</v>
      </c>
      <c r="I23" s="69">
        <f t="shared" si="11"/>
        <v>-4.3590624984062741E-3</v>
      </c>
      <c r="J23" s="69">
        <f t="shared" si="12"/>
        <v>2.0160664055129019E-3</v>
      </c>
      <c r="K23" s="69">
        <f t="shared" ca="1" si="4"/>
        <v>2.8617270094821175E-3</v>
      </c>
      <c r="L23" s="69">
        <f t="shared" ca="1" si="13"/>
        <v>4.3076552302828863E-5</v>
      </c>
      <c r="M23" s="69">
        <f t="shared" ca="1" si="5"/>
        <v>39034534.710871682</v>
      </c>
      <c r="N23" s="69">
        <f t="shared" ca="1" si="6"/>
        <v>83508463.829204202</v>
      </c>
      <c r="O23" s="69">
        <f t="shared" ca="1" si="7"/>
        <v>1435969.6894042257</v>
      </c>
      <c r="P23" s="29">
        <f t="shared" ca="1" si="14"/>
        <v>6.5632729870719886E-3</v>
      </c>
      <c r="Q23" s="29"/>
      <c r="R23" s="29">
        <v>23</v>
      </c>
      <c r="S23" s="29" t="s">
        <v>201</v>
      </c>
      <c r="T23" s="29"/>
    </row>
    <row r="24" spans="1:20" x14ac:dyDescent="0.2">
      <c r="A24" s="67">
        <v>-4562</v>
      </c>
      <c r="B24" s="67">
        <v>3.6164000048302114E-3</v>
      </c>
      <c r="C24" s="29"/>
      <c r="D24" s="68">
        <f t="shared" si="3"/>
        <v>-0.45619999999999999</v>
      </c>
      <c r="E24" s="68">
        <f t="shared" si="3"/>
        <v>3.6164000048302114E-3</v>
      </c>
      <c r="F24" s="69">
        <f t="shared" si="8"/>
        <v>0.20811843999999999</v>
      </c>
      <c r="G24" s="69">
        <f t="shared" si="9"/>
        <v>-9.4943632327999988E-2</v>
      </c>
      <c r="H24" s="69">
        <f t="shared" si="10"/>
        <v>4.3313285068033593E-2</v>
      </c>
      <c r="I24" s="69">
        <f t="shared" si="11"/>
        <v>-1.6498016822035424E-3</v>
      </c>
      <c r="J24" s="69">
        <f t="shared" si="12"/>
        <v>7.5263952742125602E-4</v>
      </c>
      <c r="K24" s="69">
        <f t="shared" ca="1" si="4"/>
        <v>2.7345304785036831E-3</v>
      </c>
      <c r="L24" s="69">
        <f t="shared" ca="1" si="13"/>
        <v>7.7769386146337546E-7</v>
      </c>
      <c r="M24" s="69">
        <f t="shared" ca="1" si="5"/>
        <v>38920360.78514225</v>
      </c>
      <c r="N24" s="69">
        <f t="shared" ca="1" si="6"/>
        <v>81908230.38630636</v>
      </c>
      <c r="O24" s="69">
        <f t="shared" ca="1" si="7"/>
        <v>1276283.7707276631</v>
      </c>
      <c r="P24" s="29">
        <f t="shared" ca="1" si="14"/>
        <v>8.8186952632652834E-4</v>
      </c>
      <c r="Q24" s="29"/>
      <c r="R24" s="29">
        <v>24</v>
      </c>
      <c r="S24" s="29" t="s">
        <v>185</v>
      </c>
      <c r="T24" s="29"/>
    </row>
    <row r="25" spans="1:20" x14ac:dyDescent="0.2">
      <c r="A25" s="67">
        <v>-4544</v>
      </c>
      <c r="B25" s="67">
        <v>9.5679999503772706E-4</v>
      </c>
      <c r="C25" s="29"/>
      <c r="D25" s="68">
        <f t="shared" si="3"/>
        <v>-0.45440000000000003</v>
      </c>
      <c r="E25" s="68">
        <f t="shared" si="3"/>
        <v>9.5679999503772706E-4</v>
      </c>
      <c r="F25" s="69">
        <f t="shared" si="8"/>
        <v>0.20647936000000003</v>
      </c>
      <c r="G25" s="69">
        <f t="shared" si="9"/>
        <v>-9.3824221184000023E-2</v>
      </c>
      <c r="H25" s="69">
        <f t="shared" si="10"/>
        <v>4.2633726106009615E-2</v>
      </c>
      <c r="I25" s="69">
        <f t="shared" si="11"/>
        <v>-4.3476991774514322E-4</v>
      </c>
      <c r="J25" s="69">
        <f t="shared" si="12"/>
        <v>1.975594506233931E-4</v>
      </c>
      <c r="K25" s="69">
        <f t="shared" ca="1" si="4"/>
        <v>2.6983896649226263E-3</v>
      </c>
      <c r="L25" s="69">
        <f t="shared" ca="1" si="13"/>
        <v>3.0331345782497922E-6</v>
      </c>
      <c r="M25" s="69">
        <f t="shared" ca="1" si="5"/>
        <v>38887375.180099167</v>
      </c>
      <c r="N25" s="69">
        <f t="shared" ca="1" si="6"/>
        <v>81454822.93044576</v>
      </c>
      <c r="O25" s="69">
        <f t="shared" ca="1" si="7"/>
        <v>1232642.848814446</v>
      </c>
      <c r="P25" s="29">
        <f t="shared" ca="1" si="14"/>
        <v>-1.7415896698848993E-3</v>
      </c>
      <c r="Q25" s="29"/>
      <c r="R25" s="29">
        <v>25</v>
      </c>
      <c r="S25" s="29" t="s">
        <v>186</v>
      </c>
      <c r="T25" s="29"/>
    </row>
    <row r="26" spans="1:20" x14ac:dyDescent="0.2">
      <c r="A26" s="67">
        <v>-4499</v>
      </c>
      <c r="B26" s="67">
        <v>1.8077999993693084E-3</v>
      </c>
      <c r="C26" s="29"/>
      <c r="D26" s="68">
        <f t="shared" si="3"/>
        <v>-0.44990000000000002</v>
      </c>
      <c r="E26" s="68">
        <f t="shared" si="3"/>
        <v>1.8077999993693084E-3</v>
      </c>
      <c r="F26" s="69">
        <f t="shared" si="8"/>
        <v>0.20241001000000003</v>
      </c>
      <c r="G26" s="69">
        <f t="shared" si="9"/>
        <v>-9.1064263499000014E-2</v>
      </c>
      <c r="H26" s="69">
        <f t="shared" si="10"/>
        <v>4.0969812148200113E-2</v>
      </c>
      <c r="I26" s="69">
        <f t="shared" si="11"/>
        <v>-8.1332921971625182E-4</v>
      </c>
      <c r="J26" s="69">
        <f t="shared" si="12"/>
        <v>3.6591681595034173E-4</v>
      </c>
      <c r="K26" s="69">
        <f t="shared" ca="1" si="4"/>
        <v>2.6084285662170549E-3</v>
      </c>
      <c r="L26" s="69">
        <f t="shared" ca="1" si="13"/>
        <v>6.4100610205267654E-7</v>
      </c>
      <c r="M26" s="69">
        <f t="shared" ca="1" si="5"/>
        <v>38804204.727589563</v>
      </c>
      <c r="N26" s="69">
        <f t="shared" ca="1" si="6"/>
        <v>80328660.987148225</v>
      </c>
      <c r="O26" s="69">
        <f t="shared" ca="1" si="7"/>
        <v>1127336.5739167498</v>
      </c>
      <c r="P26" s="29">
        <f t="shared" ca="1" si="14"/>
        <v>-8.0062856684774654E-4</v>
      </c>
      <c r="Q26" s="29"/>
      <c r="R26" s="29">
        <v>26</v>
      </c>
      <c r="S26" s="29" t="s">
        <v>202</v>
      </c>
      <c r="T26" s="29"/>
    </row>
    <row r="27" spans="1:20" x14ac:dyDescent="0.2">
      <c r="A27" s="67">
        <v>-4484</v>
      </c>
      <c r="B27" s="67">
        <v>2.4248000045190565E-3</v>
      </c>
      <c r="C27" s="29"/>
      <c r="D27" s="68">
        <f t="shared" si="3"/>
        <v>-0.44840000000000002</v>
      </c>
      <c r="E27" s="68">
        <f t="shared" si="3"/>
        <v>2.4248000045190565E-3</v>
      </c>
      <c r="F27" s="69">
        <f t="shared" si="8"/>
        <v>0.20106256000000003</v>
      </c>
      <c r="G27" s="69">
        <f t="shared" si="9"/>
        <v>-9.0156451904000012E-2</v>
      </c>
      <c r="H27" s="69">
        <f t="shared" si="10"/>
        <v>4.042615303375361E-2</v>
      </c>
      <c r="I27" s="69">
        <f t="shared" si="11"/>
        <v>-1.087280322026345E-3</v>
      </c>
      <c r="J27" s="69">
        <f t="shared" si="12"/>
        <v>4.8753649639661311E-4</v>
      </c>
      <c r="K27" s="69">
        <f t="shared" ca="1" si="4"/>
        <v>2.57856563974284E-3</v>
      </c>
      <c r="L27" s="69">
        <f t="shared" ca="1" si="13"/>
        <v>2.3643870575773632E-8</v>
      </c>
      <c r="M27" s="69">
        <f t="shared" ca="1" si="5"/>
        <v>38776257.429105923</v>
      </c>
      <c r="N27" s="69">
        <f t="shared" ca="1" si="6"/>
        <v>79955602.016250834</v>
      </c>
      <c r="O27" s="69">
        <f t="shared" ca="1" si="7"/>
        <v>1093427.640619077</v>
      </c>
      <c r="P27" s="29">
        <f t="shared" ca="1" si="14"/>
        <v>-1.5376563522378345E-4</v>
      </c>
      <c r="Q27" s="29"/>
      <c r="R27" s="29"/>
      <c r="S27" s="29"/>
      <c r="T27" s="29"/>
    </row>
    <row r="28" spans="1:20" x14ac:dyDescent="0.2">
      <c r="A28" s="67">
        <v>-4065</v>
      </c>
      <c r="B28" s="67">
        <v>-2.2070000050007366E-3</v>
      </c>
      <c r="C28" s="29"/>
      <c r="D28" s="68">
        <f t="shared" si="3"/>
        <v>-0.40649999999999997</v>
      </c>
      <c r="E28" s="68">
        <f t="shared" si="3"/>
        <v>-2.2070000050007366E-3</v>
      </c>
      <c r="F28" s="69">
        <f t="shared" si="8"/>
        <v>0.16524224999999998</v>
      </c>
      <c r="G28" s="69">
        <f t="shared" si="9"/>
        <v>-6.7170974624999991E-2</v>
      </c>
      <c r="H28" s="69">
        <f t="shared" si="10"/>
        <v>2.7305001185062492E-2</v>
      </c>
      <c r="I28" s="69">
        <f t="shared" si="11"/>
        <v>8.9714550203279936E-4</v>
      </c>
      <c r="J28" s="69">
        <f t="shared" si="12"/>
        <v>-3.6468964657633291E-4</v>
      </c>
      <c r="K28" s="69">
        <f t="shared" ca="1" si="4"/>
        <v>1.7694704018309183E-3</v>
      </c>
      <c r="L28" s="69">
        <f t="shared" ca="1" si="13"/>
        <v>1.5812316896407905E-5</v>
      </c>
      <c r="M28" s="69">
        <f t="shared" ca="1" si="5"/>
        <v>37950955.982696749</v>
      </c>
      <c r="N28" s="69">
        <f t="shared" ca="1" si="6"/>
        <v>69996494.195354983</v>
      </c>
      <c r="O28" s="69">
        <f t="shared" ca="1" si="7"/>
        <v>372782.90207000298</v>
      </c>
      <c r="P28" s="29">
        <f t="shared" ca="1" si="14"/>
        <v>-3.9764704068316545E-3</v>
      </c>
      <c r="Q28" s="29"/>
      <c r="R28" s="29"/>
      <c r="S28" s="29"/>
      <c r="T28" s="29"/>
    </row>
    <row r="29" spans="1:20" x14ac:dyDescent="0.2">
      <c r="A29" s="67">
        <v>-3223</v>
      </c>
      <c r="B29" s="67">
        <v>-9.1394000046420842E-3</v>
      </c>
      <c r="C29" s="29"/>
      <c r="D29" s="68">
        <f t="shared" si="3"/>
        <v>-0.32229999999999998</v>
      </c>
      <c r="E29" s="68">
        <f t="shared" si="3"/>
        <v>-9.1394000046420842E-3</v>
      </c>
      <c r="F29" s="69">
        <f t="shared" si="8"/>
        <v>0.10387728999999998</v>
      </c>
      <c r="G29" s="69">
        <f t="shared" si="9"/>
        <v>-3.3479650566999995E-2</v>
      </c>
      <c r="H29" s="69">
        <f t="shared" si="10"/>
        <v>1.0790491377744096E-2</v>
      </c>
      <c r="I29" s="69">
        <f t="shared" si="11"/>
        <v>2.9456286214961437E-3</v>
      </c>
      <c r="J29" s="69">
        <f t="shared" si="12"/>
        <v>-9.4937610470820699E-4</v>
      </c>
      <c r="K29" s="69">
        <f t="shared" ca="1" si="4"/>
        <v>2.8996863181915064E-4</v>
      </c>
      <c r="L29" s="69">
        <f t="shared" ca="1" si="13"/>
        <v>8.8912992882278814E-5</v>
      </c>
      <c r="M29" s="69">
        <f t="shared" ca="1" si="5"/>
        <v>36041721.812283918</v>
      </c>
      <c r="N29" s="69">
        <f t="shared" ca="1" si="6"/>
        <v>52544759.308282979</v>
      </c>
      <c r="O29" s="69">
        <f t="shared" ca="1" si="7"/>
        <v>32430.691300650524</v>
      </c>
      <c r="P29" s="29">
        <f t="shared" ca="1" si="14"/>
        <v>-9.4293686364612349E-3</v>
      </c>
      <c r="Q29" s="29"/>
      <c r="R29" s="29"/>
      <c r="S29" s="29"/>
      <c r="T29" s="29"/>
    </row>
    <row r="30" spans="1:20" x14ac:dyDescent="0.2">
      <c r="A30" s="67">
        <v>-3157</v>
      </c>
      <c r="B30" s="67">
        <v>8.0754000009619631E-3</v>
      </c>
      <c r="C30" s="29"/>
      <c r="D30" s="68">
        <f t="shared" si="3"/>
        <v>-0.31569999999999998</v>
      </c>
      <c r="E30" s="68">
        <f t="shared" si="3"/>
        <v>8.0754000009619631E-3</v>
      </c>
      <c r="F30" s="69">
        <f t="shared" si="8"/>
        <v>9.9666489999999983E-2</v>
      </c>
      <c r="G30" s="69">
        <f t="shared" si="9"/>
        <v>-3.1464710892999993E-2</v>
      </c>
      <c r="H30" s="69">
        <f t="shared" si="10"/>
        <v>9.9334092289200971E-3</v>
      </c>
      <c r="I30" s="69">
        <f t="shared" si="11"/>
        <v>-2.5494037803036915E-3</v>
      </c>
      <c r="J30" s="69">
        <f t="shared" si="12"/>
        <v>8.0484677344187534E-4</v>
      </c>
      <c r="K30" s="69">
        <f t="shared" ca="1" si="4"/>
        <v>1.8226201761714243E-4</v>
      </c>
      <c r="L30" s="69">
        <f t="shared" ca="1" si="13"/>
        <v>6.2301627224120731E-5</v>
      </c>
      <c r="M30" s="69">
        <f t="shared" ca="1" si="5"/>
        <v>35878544.994206242</v>
      </c>
      <c r="N30" s="69">
        <f t="shared" ca="1" si="6"/>
        <v>51313660.669492573</v>
      </c>
      <c r="O30" s="69">
        <f t="shared" ca="1" si="7"/>
        <v>56327.315413622695</v>
      </c>
      <c r="P30" s="29">
        <f t="shared" ca="1" si="14"/>
        <v>7.8931379833448202E-3</v>
      </c>
      <c r="Q30" s="29"/>
      <c r="R30" s="29"/>
      <c r="S30" s="29"/>
      <c r="T30" s="29"/>
    </row>
    <row r="31" spans="1:20" x14ac:dyDescent="0.2">
      <c r="A31" s="67">
        <v>-3070</v>
      </c>
      <c r="B31" s="67">
        <v>-2.694599999813363E-2</v>
      </c>
      <c r="C31" s="29"/>
      <c r="D31" s="68">
        <f t="shared" si="3"/>
        <v>-0.307</v>
      </c>
      <c r="E31" s="68">
        <f t="shared" si="3"/>
        <v>-2.694599999813363E-2</v>
      </c>
      <c r="F31" s="69">
        <f t="shared" si="8"/>
        <v>9.4248999999999999E-2</v>
      </c>
      <c r="G31" s="69">
        <f t="shared" si="9"/>
        <v>-2.8934443000000001E-2</v>
      </c>
      <c r="H31" s="69">
        <f t="shared" si="10"/>
        <v>8.8828740009999994E-3</v>
      </c>
      <c r="I31" s="69">
        <f t="shared" si="11"/>
        <v>8.2724219994270241E-3</v>
      </c>
      <c r="J31" s="69">
        <f t="shared" si="12"/>
        <v>-2.5396335538240963E-3</v>
      </c>
      <c r="K31" s="69">
        <f t="shared" ca="1" si="4"/>
        <v>4.2120651142960605E-5</v>
      </c>
      <c r="L31" s="69">
        <f t="shared" ca="1" si="13"/>
        <v>7.2835865617990958E-4</v>
      </c>
      <c r="M31" s="69">
        <f t="shared" ca="1" si="5"/>
        <v>35660558.79749278</v>
      </c>
      <c r="N31" s="69">
        <f t="shared" ca="1" si="6"/>
        <v>49719983.835484296</v>
      </c>
      <c r="O31" s="69">
        <f t="shared" ca="1" si="7"/>
        <v>97186.823812629256</v>
      </c>
      <c r="P31" s="29">
        <f t="shared" ca="1" si="14"/>
        <v>-2.6988120649276592E-2</v>
      </c>
      <c r="Q31" s="29"/>
      <c r="R31" s="29"/>
      <c r="S31" s="29"/>
      <c r="T31" s="29"/>
    </row>
    <row r="32" spans="1:20" x14ac:dyDescent="0.2">
      <c r="A32" s="67">
        <v>-1387</v>
      </c>
      <c r="B32" s="67">
        <v>8.881399997335393E-3</v>
      </c>
      <c r="C32" s="29"/>
      <c r="D32" s="68">
        <f t="shared" si="3"/>
        <v>-0.13869999999999999</v>
      </c>
      <c r="E32" s="68">
        <f t="shared" si="3"/>
        <v>8.881399997335393E-3</v>
      </c>
      <c r="F32" s="69">
        <f t="shared" si="8"/>
        <v>1.9237689999999998E-2</v>
      </c>
      <c r="G32" s="69">
        <f t="shared" si="9"/>
        <v>-2.6682676029999995E-3</v>
      </c>
      <c r="H32" s="69">
        <f t="shared" si="10"/>
        <v>3.7008871653609996E-4</v>
      </c>
      <c r="I32" s="69">
        <f t="shared" si="11"/>
        <v>-1.2318501796304189E-3</v>
      </c>
      <c r="J32" s="69">
        <f t="shared" si="12"/>
        <v>1.708576199147391E-4</v>
      </c>
      <c r="K32" s="69">
        <f t="shared" ca="1" si="4"/>
        <v>-2.2581100561424429E-3</v>
      </c>
      <c r="L32" s="69">
        <f t="shared" ca="1" si="13"/>
        <v>1.2408868423153377E-4</v>
      </c>
      <c r="M32" s="69">
        <f t="shared" ca="1" si="5"/>
        <v>30850981.622039955</v>
      </c>
      <c r="N32" s="69">
        <f t="shared" ca="1" si="6"/>
        <v>24909045.442731794</v>
      </c>
      <c r="O32" s="69">
        <f t="shared" ca="1" si="7"/>
        <v>2299342.3532620734</v>
      </c>
      <c r="P32" s="29">
        <f t="shared" ca="1" si="14"/>
        <v>1.1139510053477835E-2</v>
      </c>
      <c r="Q32" s="29"/>
      <c r="R32" s="29"/>
      <c r="S32" s="29"/>
      <c r="T32" s="29"/>
    </row>
    <row r="33" spans="1:20" x14ac:dyDescent="0.2">
      <c r="A33" s="67">
        <v>-1381</v>
      </c>
      <c r="B33" s="67">
        <v>8.1281999955535866E-3</v>
      </c>
      <c r="C33" s="29"/>
      <c r="D33" s="68">
        <f t="shared" si="3"/>
        <v>-0.1381</v>
      </c>
      <c r="E33" s="68">
        <f t="shared" si="3"/>
        <v>8.1281999955535866E-3</v>
      </c>
      <c r="F33" s="69">
        <f t="shared" si="8"/>
        <v>1.9071609999999999E-2</v>
      </c>
      <c r="G33" s="69">
        <f t="shared" si="9"/>
        <v>-2.633789341E-3</v>
      </c>
      <c r="H33" s="69">
        <f t="shared" si="10"/>
        <v>3.6372630799209996E-4</v>
      </c>
      <c r="I33" s="69">
        <f t="shared" si="11"/>
        <v>-1.1225044193859503E-3</v>
      </c>
      <c r="J33" s="69">
        <f t="shared" si="12"/>
        <v>1.5501786031719975E-4</v>
      </c>
      <c r="K33" s="69">
        <f t="shared" ca="1" si="4"/>
        <v>-2.2649130837468184E-3</v>
      </c>
      <c r="L33" s="69">
        <f t="shared" ca="1" si="13"/>
        <v>1.0801679947912516E-4</v>
      </c>
      <c r="M33" s="69">
        <f t="shared" ca="1" si="5"/>
        <v>30832012.234408766</v>
      </c>
      <c r="N33" s="69">
        <f t="shared" ca="1" si="6"/>
        <v>24839460.073878583</v>
      </c>
      <c r="O33" s="69">
        <f t="shared" ca="1" si="7"/>
        <v>2309954.917648823</v>
      </c>
      <c r="P33" s="29">
        <f t="shared" ca="1" si="14"/>
        <v>1.0393113079300405E-2</v>
      </c>
      <c r="Q33" s="29"/>
      <c r="R33" s="29"/>
      <c r="S33" s="29"/>
      <c r="T33" s="29"/>
    </row>
    <row r="34" spans="1:20" x14ac:dyDescent="0.2">
      <c r="A34" s="67">
        <v>-1368</v>
      </c>
      <c r="B34" s="67">
        <v>6.1295999985304661E-3</v>
      </c>
      <c r="C34" s="29"/>
      <c r="D34" s="68">
        <f t="shared" si="3"/>
        <v>-0.1368</v>
      </c>
      <c r="E34" s="68">
        <f t="shared" si="3"/>
        <v>6.1295999985304661E-3</v>
      </c>
      <c r="F34" s="69">
        <f t="shared" si="8"/>
        <v>1.871424E-2</v>
      </c>
      <c r="G34" s="69">
        <f t="shared" si="9"/>
        <v>-2.560108032E-3</v>
      </c>
      <c r="H34" s="69">
        <f t="shared" si="10"/>
        <v>3.5022277877759999E-4</v>
      </c>
      <c r="I34" s="69">
        <f t="shared" si="11"/>
        <v>-8.3852927979896782E-4</v>
      </c>
      <c r="J34" s="69">
        <f t="shared" si="12"/>
        <v>1.147108054764988E-4</v>
      </c>
      <c r="K34" s="69">
        <f t="shared" ca="1" si="4"/>
        <v>-2.2796189165700453E-3</v>
      </c>
      <c r="L34" s="69">
        <f t="shared" ca="1" si="13"/>
        <v>7.0714962762084236E-5</v>
      </c>
      <c r="M34" s="69">
        <f t="shared" ca="1" si="5"/>
        <v>30790872.332882594</v>
      </c>
      <c r="N34" s="69">
        <f t="shared" ca="1" si="6"/>
        <v>24689115.090557247</v>
      </c>
      <c r="O34" s="69">
        <f t="shared" ca="1" si="7"/>
        <v>2332973.1273663477</v>
      </c>
      <c r="P34" s="29">
        <f t="shared" ca="1" si="14"/>
        <v>8.4092189151005123E-3</v>
      </c>
      <c r="Q34" s="29"/>
      <c r="R34" s="29"/>
      <c r="S34" s="29"/>
      <c r="T34" s="29"/>
    </row>
    <row r="35" spans="1:20" x14ac:dyDescent="0.2">
      <c r="A35" s="67">
        <v>-1334</v>
      </c>
      <c r="B35" s="67">
        <v>8.9947999949799851E-3</v>
      </c>
      <c r="C35" s="29"/>
      <c r="D35" s="68">
        <f t="shared" si="3"/>
        <v>-0.13339999999999999</v>
      </c>
      <c r="E35" s="68">
        <f t="shared" si="3"/>
        <v>8.9947999949799851E-3</v>
      </c>
      <c r="F35" s="69">
        <f t="shared" si="8"/>
        <v>1.7795559999999998E-2</v>
      </c>
      <c r="G35" s="69">
        <f t="shared" si="9"/>
        <v>-2.3739277039999994E-3</v>
      </c>
      <c r="H35" s="69">
        <f t="shared" si="10"/>
        <v>3.1668195571359992E-4</v>
      </c>
      <c r="I35" s="69">
        <f t="shared" si="11"/>
        <v>-1.1999063193303299E-3</v>
      </c>
      <c r="J35" s="69">
        <f t="shared" si="12"/>
        <v>1.60067502998666E-4</v>
      </c>
      <c r="K35" s="69">
        <f t="shared" ca="1" si="4"/>
        <v>-2.3178599676352517E-3</v>
      </c>
      <c r="L35" s="69">
        <f t="shared" ca="1" si="13"/>
        <v>1.2797627542975777E-4</v>
      </c>
      <c r="M35" s="69">
        <f t="shared" ca="1" si="5"/>
        <v>30683020.768348888</v>
      </c>
      <c r="N35" s="69">
        <f t="shared" ca="1" si="6"/>
        <v>24298636.66691868</v>
      </c>
      <c r="O35" s="69">
        <f t="shared" ca="1" si="7"/>
        <v>2393324.1947556827</v>
      </c>
      <c r="P35" s="29">
        <f t="shared" ca="1" si="14"/>
        <v>1.1312659962615237E-2</v>
      </c>
      <c r="Q35" s="29"/>
      <c r="R35" s="29"/>
      <c r="S35" s="29"/>
      <c r="T35" s="29"/>
    </row>
    <row r="36" spans="1:20" x14ac:dyDescent="0.2">
      <c r="A36" s="67">
        <v>-1178</v>
      </c>
      <c r="B36" s="67">
        <v>8.6116000020410866E-3</v>
      </c>
      <c r="C36" s="29"/>
      <c r="D36" s="68">
        <f t="shared" si="3"/>
        <v>-0.1178</v>
      </c>
      <c r="E36" s="68">
        <f t="shared" si="3"/>
        <v>8.6116000020410866E-3</v>
      </c>
      <c r="F36" s="69">
        <f t="shared" si="8"/>
        <v>1.387684E-2</v>
      </c>
      <c r="G36" s="69">
        <f t="shared" si="9"/>
        <v>-1.634691752E-3</v>
      </c>
      <c r="H36" s="69">
        <f t="shared" si="10"/>
        <v>1.9256668838559999E-4</v>
      </c>
      <c r="I36" s="69">
        <f t="shared" si="11"/>
        <v>-1.0144464802404401E-3</v>
      </c>
      <c r="J36" s="69">
        <f t="shared" si="12"/>
        <v>1.1950179537232385E-4</v>
      </c>
      <c r="K36" s="69">
        <f t="shared" ca="1" si="4"/>
        <v>-2.4892316694664325E-3</v>
      </c>
      <c r="L36" s="69">
        <f t="shared" ca="1" si="13"/>
        <v>1.232284637991444E-4</v>
      </c>
      <c r="M36" s="69">
        <f t="shared" ca="1" si="5"/>
        <v>30183519.725044318</v>
      </c>
      <c r="N36" s="69">
        <f t="shared" ca="1" si="6"/>
        <v>22557187.286374889</v>
      </c>
      <c r="O36" s="69">
        <f t="shared" ca="1" si="7"/>
        <v>2672461.2666370296</v>
      </c>
      <c r="P36" s="29">
        <f t="shared" ca="1" si="14"/>
        <v>1.1100831671507518E-2</v>
      </c>
      <c r="Q36" s="29"/>
      <c r="R36" s="29"/>
      <c r="S36" s="29"/>
      <c r="T36" s="29"/>
    </row>
    <row r="37" spans="1:20" x14ac:dyDescent="0.2">
      <c r="A37" s="67">
        <v>-921</v>
      </c>
      <c r="B37" s="67">
        <v>4.316199992899783E-3</v>
      </c>
      <c r="C37" s="29"/>
      <c r="D37" s="68">
        <f t="shared" si="3"/>
        <v>-9.2100000000000001E-2</v>
      </c>
      <c r="E37" s="68">
        <f t="shared" si="3"/>
        <v>4.316199992899783E-3</v>
      </c>
      <c r="F37" s="69">
        <f t="shared" si="8"/>
        <v>8.482410000000001E-3</v>
      </c>
      <c r="G37" s="69">
        <f t="shared" si="9"/>
        <v>-7.812299610000001E-4</v>
      </c>
      <c r="H37" s="69">
        <f t="shared" si="10"/>
        <v>7.1951279408100012E-5</v>
      </c>
      <c r="I37" s="69">
        <f t="shared" si="11"/>
        <v>-3.9752201934607003E-4</v>
      </c>
      <c r="J37" s="69">
        <f t="shared" si="12"/>
        <v>3.6611777981773051E-5</v>
      </c>
      <c r="K37" s="69">
        <f t="shared" ca="1" si="4"/>
        <v>-2.7569191402718276E-3</v>
      </c>
      <c r="L37" s="69">
        <f t="shared" ca="1" si="13"/>
        <v>5.0029014272038309E-5</v>
      </c>
      <c r="M37" s="69">
        <f t="shared" ca="1" si="5"/>
        <v>29344565.955301221</v>
      </c>
      <c r="N37" s="69">
        <f t="shared" ca="1" si="6"/>
        <v>19863902.77293817</v>
      </c>
      <c r="O37" s="69">
        <f t="shared" ca="1" si="7"/>
        <v>3136172.6541896644</v>
      </c>
      <c r="P37" s="29">
        <f t="shared" ca="1" si="14"/>
        <v>7.0731191331716101E-3</v>
      </c>
      <c r="Q37" s="29"/>
      <c r="R37" s="29"/>
      <c r="S37" s="29"/>
      <c r="T37" s="29"/>
    </row>
    <row r="38" spans="1:20" x14ac:dyDescent="0.2">
      <c r="A38" s="67">
        <v>-884</v>
      </c>
      <c r="B38" s="67">
        <v>8.5048000037204474E-3</v>
      </c>
      <c r="C38" s="29"/>
      <c r="D38" s="68">
        <f t="shared" si="3"/>
        <v>-8.8400000000000006E-2</v>
      </c>
      <c r="E38" s="68">
        <f t="shared" si="3"/>
        <v>8.5048000037204474E-3</v>
      </c>
      <c r="F38" s="69">
        <f t="shared" si="8"/>
        <v>7.8145600000000016E-3</v>
      </c>
      <c r="G38" s="69">
        <f t="shared" si="9"/>
        <v>-6.9080710400000022E-4</v>
      </c>
      <c r="H38" s="69">
        <f t="shared" si="10"/>
        <v>6.1067347993600031E-5</v>
      </c>
      <c r="I38" s="69">
        <f t="shared" si="11"/>
        <v>-7.5182432032888766E-4</v>
      </c>
      <c r="J38" s="69">
        <f t="shared" si="12"/>
        <v>6.6461269917073677E-5</v>
      </c>
      <c r="K38" s="69">
        <f t="shared" ca="1" si="4"/>
        <v>-2.7939577703617849E-3</v>
      </c>
      <c r="L38" s="69">
        <f t="shared" ca="1" si="13"/>
        <v>1.2766192723738366E-4</v>
      </c>
      <c r="M38" s="69">
        <f t="shared" ca="1" si="5"/>
        <v>29222200.403716344</v>
      </c>
      <c r="N38" s="69">
        <f t="shared" ca="1" si="6"/>
        <v>19493747.788059525</v>
      </c>
      <c r="O38" s="69">
        <f t="shared" ca="1" si="7"/>
        <v>3202914.6678809174</v>
      </c>
      <c r="P38" s="29">
        <f t="shared" ca="1" si="14"/>
        <v>1.1298757774082232E-2</v>
      </c>
      <c r="Q38" s="29"/>
      <c r="R38" s="29"/>
      <c r="S38" s="29"/>
      <c r="T38" s="29"/>
    </row>
    <row r="39" spans="1:20" x14ac:dyDescent="0.2">
      <c r="A39" s="67">
        <v>-792</v>
      </c>
      <c r="B39" s="67">
        <v>-4.9776000087149441E-3</v>
      </c>
      <c r="C39" s="29"/>
      <c r="D39" s="68">
        <f t="shared" si="3"/>
        <v>-7.9200000000000007E-2</v>
      </c>
      <c r="E39" s="68">
        <f t="shared" si="3"/>
        <v>-4.9776000087149441E-3</v>
      </c>
      <c r="F39" s="69">
        <f t="shared" si="8"/>
        <v>6.2726400000000012E-3</v>
      </c>
      <c r="G39" s="69">
        <f t="shared" si="9"/>
        <v>-4.9679308800000012E-4</v>
      </c>
      <c r="H39" s="69">
        <f t="shared" si="10"/>
        <v>3.9346012569600016E-5</v>
      </c>
      <c r="I39" s="69">
        <f t="shared" si="11"/>
        <v>3.9422592069022361E-4</v>
      </c>
      <c r="J39" s="69">
        <f t="shared" si="12"/>
        <v>-3.122269291866571E-5</v>
      </c>
      <c r="K39" s="69">
        <f t="shared" ca="1" si="4"/>
        <v>-2.884417273465929E-3</v>
      </c>
      <c r="L39" s="69">
        <f t="shared" ca="1" si="13"/>
        <v>4.3814139631445487E-6</v>
      </c>
      <c r="M39" s="69">
        <f t="shared" ca="1" si="5"/>
        <v>28916274.272062358</v>
      </c>
      <c r="N39" s="69">
        <f t="shared" ca="1" si="6"/>
        <v>18592180.464382585</v>
      </c>
      <c r="O39" s="69">
        <f t="shared" ca="1" si="7"/>
        <v>3368477.4088379382</v>
      </c>
      <c r="P39" s="29">
        <f t="shared" ca="1" si="14"/>
        <v>-2.0931827352490152E-3</v>
      </c>
      <c r="Q39" s="29"/>
      <c r="R39" s="29"/>
      <c r="S39" s="29"/>
      <c r="T39" s="29"/>
    </row>
    <row r="40" spans="1:20" x14ac:dyDescent="0.2">
      <c r="A40" s="67">
        <v>-566</v>
      </c>
      <c r="B40" s="67">
        <v>3.1851999956415966E-3</v>
      </c>
      <c r="C40" s="29"/>
      <c r="D40" s="68">
        <f t="shared" si="3"/>
        <v>-5.6599999999999998E-2</v>
      </c>
      <c r="E40" s="68">
        <f t="shared" si="3"/>
        <v>3.1851999956415966E-3</v>
      </c>
      <c r="F40" s="69">
        <f t="shared" si="8"/>
        <v>3.2035599999999998E-3</v>
      </c>
      <c r="G40" s="69">
        <f t="shared" si="9"/>
        <v>-1.8132149599999999E-4</v>
      </c>
      <c r="H40" s="69">
        <f t="shared" si="10"/>
        <v>1.0262796673599999E-5</v>
      </c>
      <c r="I40" s="69">
        <f t="shared" si="11"/>
        <v>-1.8028231975331435E-4</v>
      </c>
      <c r="J40" s="69">
        <f t="shared" si="12"/>
        <v>1.0203979298037592E-5</v>
      </c>
      <c r="K40" s="69">
        <f t="shared" ca="1" si="4"/>
        <v>-3.0967226974168687E-3</v>
      </c>
      <c r="L40" s="69">
        <f t="shared" ca="1" si="13"/>
        <v>3.9462552721562918E-5</v>
      </c>
      <c r="M40" s="69">
        <f t="shared" ca="1" si="5"/>
        <v>28155016.647267364</v>
      </c>
      <c r="N40" s="69">
        <f t="shared" ca="1" si="6"/>
        <v>16489334.733527243</v>
      </c>
      <c r="O40" s="69">
        <f t="shared" ca="1" si="7"/>
        <v>3770854.2478735009</v>
      </c>
      <c r="P40" s="29">
        <f t="shared" ca="1" si="14"/>
        <v>6.2819226930584653E-3</v>
      </c>
      <c r="Q40" s="29"/>
      <c r="R40" s="29"/>
      <c r="S40" s="29"/>
      <c r="T40" s="29"/>
    </row>
    <row r="41" spans="1:20" x14ac:dyDescent="0.2">
      <c r="A41" s="67">
        <v>-488</v>
      </c>
      <c r="B41" s="67">
        <v>-1.0064000016427599E-3</v>
      </c>
      <c r="C41" s="29"/>
      <c r="D41" s="68">
        <f t="shared" si="3"/>
        <v>-4.8800000000000003E-2</v>
      </c>
      <c r="E41" s="68">
        <f t="shared" si="3"/>
        <v>-1.0064000016427599E-3</v>
      </c>
      <c r="F41" s="69">
        <f t="shared" si="8"/>
        <v>2.3814400000000003E-3</v>
      </c>
      <c r="G41" s="69">
        <f t="shared" si="9"/>
        <v>-1.1621427200000002E-4</v>
      </c>
      <c r="H41" s="69">
        <f t="shared" si="10"/>
        <v>5.6712564736000011E-6</v>
      </c>
      <c r="I41" s="69">
        <f t="shared" si="11"/>
        <v>4.9112320080166683E-5</v>
      </c>
      <c r="J41" s="69">
        <f t="shared" si="12"/>
        <v>-2.3966812199121342E-6</v>
      </c>
      <c r="K41" s="69">
        <f t="shared" ca="1" si="4"/>
        <v>-3.1667264601355841E-3</v>
      </c>
      <c r="L41" s="69">
        <f t="shared" ca="1" si="13"/>
        <v>4.6670104072641478E-6</v>
      </c>
      <c r="M41" s="69">
        <f t="shared" ca="1" si="5"/>
        <v>27889195.605891649</v>
      </c>
      <c r="N41" s="69">
        <f t="shared" ca="1" si="6"/>
        <v>15799724.906377619</v>
      </c>
      <c r="O41" s="69">
        <f t="shared" ca="1" si="7"/>
        <v>3907599.592769972</v>
      </c>
      <c r="P41" s="29">
        <f t="shared" ca="1" si="14"/>
        <v>2.1603264584928242E-3</v>
      </c>
      <c r="Q41" s="29"/>
      <c r="R41" s="29"/>
      <c r="S41" s="29"/>
      <c r="T41" s="29"/>
    </row>
    <row r="42" spans="1:20" x14ac:dyDescent="0.2">
      <c r="A42" s="67">
        <v>-483</v>
      </c>
      <c r="B42" s="67">
        <v>-4.4674000018858351E-3</v>
      </c>
      <c r="C42" s="29"/>
      <c r="D42" s="68">
        <f t="shared" si="3"/>
        <v>-4.8300000000000003E-2</v>
      </c>
      <c r="E42" s="68">
        <f t="shared" si="3"/>
        <v>-4.4674000018858351E-3</v>
      </c>
      <c r="F42" s="69">
        <f t="shared" si="8"/>
        <v>2.3328900000000002E-3</v>
      </c>
      <c r="G42" s="69">
        <f t="shared" si="9"/>
        <v>-1.1267858700000002E-4</v>
      </c>
      <c r="H42" s="69">
        <f t="shared" si="10"/>
        <v>5.4423757521000015E-6</v>
      </c>
      <c r="I42" s="69">
        <f t="shared" si="11"/>
        <v>2.1577542009108586E-4</v>
      </c>
      <c r="J42" s="69">
        <f t="shared" si="12"/>
        <v>-1.0421952790399448E-5</v>
      </c>
      <c r="K42" s="69">
        <f t="shared" ca="1" si="4"/>
        <v>-3.1711566539699347E-3</v>
      </c>
      <c r="L42" s="69">
        <f t="shared" ca="1" si="13"/>
        <v>1.6802468170162221E-6</v>
      </c>
      <c r="M42" s="69">
        <f t="shared" ca="1" si="5"/>
        <v>27872103.564259592</v>
      </c>
      <c r="N42" s="69">
        <f t="shared" ca="1" si="6"/>
        <v>15756141.536740208</v>
      </c>
      <c r="O42" s="69">
        <f t="shared" ca="1" si="7"/>
        <v>3916318.8501682887</v>
      </c>
      <c r="P42" s="29">
        <f t="shared" ca="1" si="14"/>
        <v>-1.2962433479159004E-3</v>
      </c>
      <c r="Q42" s="29"/>
      <c r="R42" s="29"/>
      <c r="S42" s="29"/>
      <c r="T42" s="29"/>
    </row>
    <row r="43" spans="1:20" x14ac:dyDescent="0.2">
      <c r="A43" s="67">
        <v>-460</v>
      </c>
      <c r="B43" s="67">
        <v>4.5119999995222315E-3</v>
      </c>
      <c r="C43" s="29"/>
      <c r="D43" s="68">
        <f t="shared" si="3"/>
        <v>-4.5999999999999999E-2</v>
      </c>
      <c r="E43" s="68">
        <f t="shared" si="3"/>
        <v>4.5119999995222315E-3</v>
      </c>
      <c r="F43" s="69">
        <f t="shared" si="8"/>
        <v>2.1159999999999998E-3</v>
      </c>
      <c r="G43" s="69">
        <f t="shared" si="9"/>
        <v>-9.7335999999999991E-5</v>
      </c>
      <c r="H43" s="69">
        <f t="shared" si="10"/>
        <v>4.4774559999999995E-6</v>
      </c>
      <c r="I43" s="69">
        <f t="shared" si="11"/>
        <v>-2.0755199997802263E-4</v>
      </c>
      <c r="J43" s="69">
        <f t="shared" si="12"/>
        <v>9.5473919989890417E-6</v>
      </c>
      <c r="K43" s="69">
        <f t="shared" ca="1" si="4"/>
        <v>-3.1914467405641704E-3</v>
      </c>
      <c r="L43" s="69">
        <f t="shared" ca="1" si="13"/>
        <v>5.9343091677347812E-5</v>
      </c>
      <c r="M43" s="69">
        <f t="shared" ca="1" si="5"/>
        <v>27793400.078562856</v>
      </c>
      <c r="N43" s="69">
        <f t="shared" ca="1" si="6"/>
        <v>15556618.401625808</v>
      </c>
      <c r="O43" s="69">
        <f t="shared" ca="1" si="7"/>
        <v>3956350.5521810879</v>
      </c>
      <c r="P43" s="29">
        <f t="shared" ca="1" si="14"/>
        <v>7.703446740086402E-3</v>
      </c>
      <c r="Q43" s="29"/>
      <c r="R43" s="29"/>
      <c r="S43" s="29"/>
      <c r="T43" s="29"/>
    </row>
    <row r="44" spans="1:20" x14ac:dyDescent="0.2">
      <c r="A44" s="67">
        <v>-373</v>
      </c>
      <c r="B44" s="67">
        <v>-3.6094000024604611E-3</v>
      </c>
      <c r="C44" s="29"/>
      <c r="D44" s="68">
        <f t="shared" si="3"/>
        <v>-3.73E-2</v>
      </c>
      <c r="E44" s="68">
        <f t="shared" si="3"/>
        <v>-3.6094000024604611E-3</v>
      </c>
      <c r="F44" s="69">
        <f t="shared" si="8"/>
        <v>1.3912899999999999E-3</v>
      </c>
      <c r="G44" s="69">
        <f t="shared" si="9"/>
        <v>-5.1895116999999997E-5</v>
      </c>
      <c r="H44" s="69">
        <f t="shared" si="10"/>
        <v>1.9356878640999998E-6</v>
      </c>
      <c r="I44" s="69">
        <f t="shared" si="11"/>
        <v>1.3463062009177519E-4</v>
      </c>
      <c r="J44" s="69">
        <f t="shared" si="12"/>
        <v>-5.0217221294232148E-6</v>
      </c>
      <c r="K44" s="69">
        <f t="shared" ca="1" si="4"/>
        <v>-3.2668765335371304E-3</v>
      </c>
      <c r="L44" s="69">
        <f t="shared" ca="1" si="13"/>
        <v>1.1732232676327187E-7</v>
      </c>
      <c r="M44" s="69">
        <f t="shared" ca="1" si="5"/>
        <v>27494520.926096797</v>
      </c>
      <c r="N44" s="69">
        <f t="shared" ca="1" si="6"/>
        <v>14816083.948755253</v>
      </c>
      <c r="O44" s="69">
        <f t="shared" ca="1" si="7"/>
        <v>4106556.7530140416</v>
      </c>
      <c r="P44" s="29">
        <f t="shared" ca="1" si="14"/>
        <v>-3.4252346892333068E-4</v>
      </c>
      <c r="Q44" s="29"/>
      <c r="R44" s="29"/>
      <c r="S44" s="29"/>
      <c r="T44" s="29"/>
    </row>
    <row r="45" spans="1:20" x14ac:dyDescent="0.2">
      <c r="A45" s="67">
        <v>-308</v>
      </c>
      <c r="B45" s="67">
        <v>1.1397599992051255E-2</v>
      </c>
      <c r="C45" s="29"/>
      <c r="D45" s="68">
        <f t="shared" si="3"/>
        <v>-3.0800000000000001E-2</v>
      </c>
      <c r="E45" s="68">
        <f t="shared" si="3"/>
        <v>1.1397599992051255E-2</v>
      </c>
      <c r="F45" s="69">
        <f t="shared" si="8"/>
        <v>9.4864000000000005E-4</v>
      </c>
      <c r="G45" s="69">
        <f t="shared" si="9"/>
        <v>-2.9218112000000004E-5</v>
      </c>
      <c r="H45" s="69">
        <f t="shared" si="10"/>
        <v>8.9991784960000014E-7</v>
      </c>
      <c r="I45" s="69">
        <f t="shared" si="11"/>
        <v>-3.5104607975517868E-4</v>
      </c>
      <c r="J45" s="69">
        <f t="shared" si="12"/>
        <v>1.0812219256459504E-5</v>
      </c>
      <c r="K45" s="69">
        <f t="shared" ca="1" si="4"/>
        <v>-3.3218697132047417E-3</v>
      </c>
      <c r="L45" s="69">
        <f t="shared" ca="1" si="13"/>
        <v>2.1666278840394907E-4</v>
      </c>
      <c r="M45" s="69">
        <f t="shared" ca="1" si="5"/>
        <v>27270032.282761097</v>
      </c>
      <c r="N45" s="69">
        <f t="shared" ca="1" si="6"/>
        <v>14277316.538177894</v>
      </c>
      <c r="O45" s="69">
        <f t="shared" ca="1" si="7"/>
        <v>4217405.4576822445</v>
      </c>
      <c r="P45" s="29">
        <f t="shared" ca="1" si="14"/>
        <v>1.4719469705255997E-2</v>
      </c>
      <c r="Q45" s="29"/>
      <c r="R45" s="29"/>
      <c r="S45" s="29"/>
      <c r="T45" s="29"/>
    </row>
    <row r="46" spans="1:20" x14ac:dyDescent="0.2">
      <c r="A46" s="67">
        <v>-11</v>
      </c>
      <c r="B46" s="67">
        <v>-1.5985800004273187E-2</v>
      </c>
      <c r="C46" s="29"/>
      <c r="D46" s="68">
        <f t="shared" si="3"/>
        <v>-1.1000000000000001E-3</v>
      </c>
      <c r="E46" s="68">
        <f t="shared" si="3"/>
        <v>-1.5985800004273187E-2</v>
      </c>
      <c r="F46" s="69">
        <f t="shared" si="8"/>
        <v>1.2100000000000001E-6</v>
      </c>
      <c r="G46" s="69">
        <f t="shared" si="9"/>
        <v>-1.3310000000000001E-9</v>
      </c>
      <c r="H46" s="69">
        <f t="shared" si="10"/>
        <v>1.4641000000000002E-12</v>
      </c>
      <c r="I46" s="69">
        <f t="shared" si="11"/>
        <v>1.7584380004700507E-5</v>
      </c>
      <c r="J46" s="69">
        <f t="shared" si="12"/>
        <v>-1.9342818005170559E-8</v>
      </c>
      <c r="K46" s="69">
        <f t="shared" ca="1" si="4"/>
        <v>-3.5583204879936852E-3</v>
      </c>
      <c r="L46" s="69">
        <f t="shared" ca="1" si="13"/>
        <v>1.5444224712754659E-4</v>
      </c>
      <c r="M46" s="69">
        <f t="shared" ca="1" si="5"/>
        <v>26232059.910490628</v>
      </c>
      <c r="N46" s="69">
        <f t="shared" ca="1" si="6"/>
        <v>11969603.810421128</v>
      </c>
      <c r="O46" s="69">
        <f t="shared" ca="1" si="7"/>
        <v>4705824.1203864766</v>
      </c>
      <c r="P46" s="29">
        <f t="shared" ca="1" si="14"/>
        <v>-1.2427479516279502E-2</v>
      </c>
      <c r="Q46" s="29"/>
      <c r="R46" s="29"/>
      <c r="S46" s="29"/>
      <c r="T46" s="29"/>
    </row>
    <row r="47" spans="1:20" x14ac:dyDescent="0.2">
      <c r="A47" s="67">
        <v>-11</v>
      </c>
      <c r="B47" s="67">
        <v>1.4199998986441642E-5</v>
      </c>
      <c r="C47" s="29"/>
      <c r="D47" s="68">
        <f t="shared" si="3"/>
        <v>-1.1000000000000001E-3</v>
      </c>
      <c r="E47" s="68">
        <f t="shared" si="3"/>
        <v>1.4199998986441642E-5</v>
      </c>
      <c r="F47" s="69">
        <f t="shared" si="8"/>
        <v>1.2100000000000001E-6</v>
      </c>
      <c r="G47" s="69">
        <f t="shared" si="9"/>
        <v>-1.3310000000000001E-9</v>
      </c>
      <c r="H47" s="69">
        <f t="shared" si="10"/>
        <v>1.4641000000000002E-12</v>
      </c>
      <c r="I47" s="69">
        <f t="shared" si="11"/>
        <v>-1.5619998885085806E-8</v>
      </c>
      <c r="J47" s="69">
        <f t="shared" si="12"/>
        <v>1.7181998773594388E-11</v>
      </c>
      <c r="K47" s="69">
        <f t="shared" ca="1" si="4"/>
        <v>-3.5583204879936852E-3</v>
      </c>
      <c r="L47" s="69">
        <f t="shared" ca="1" si="13"/>
        <v>1.2762902629892722E-5</v>
      </c>
      <c r="M47" s="69">
        <f t="shared" ca="1" si="5"/>
        <v>26232059.910490628</v>
      </c>
      <c r="N47" s="69">
        <f t="shared" ca="1" si="6"/>
        <v>11969603.810421128</v>
      </c>
      <c r="O47" s="69">
        <f t="shared" ca="1" si="7"/>
        <v>4705824.1203864766</v>
      </c>
      <c r="P47" s="29">
        <f t="shared" ca="1" si="14"/>
        <v>3.5725204869801268E-3</v>
      </c>
      <c r="Q47" s="29"/>
      <c r="R47" s="29"/>
      <c r="S47" s="29"/>
      <c r="T47" s="29"/>
    </row>
    <row r="48" spans="1:20" x14ac:dyDescent="0.2">
      <c r="A48" s="67">
        <v>0</v>
      </c>
      <c r="B48" s="67">
        <v>0</v>
      </c>
      <c r="C48" s="29"/>
      <c r="D48" s="68">
        <f t="shared" si="3"/>
        <v>0</v>
      </c>
      <c r="E48" s="68">
        <f t="shared" si="3"/>
        <v>0</v>
      </c>
      <c r="F48" s="69">
        <f t="shared" si="8"/>
        <v>0</v>
      </c>
      <c r="G48" s="69">
        <f t="shared" si="9"/>
        <v>0</v>
      </c>
      <c r="H48" s="69">
        <f t="shared" si="10"/>
        <v>0</v>
      </c>
      <c r="I48" s="69">
        <f t="shared" si="11"/>
        <v>0</v>
      </c>
      <c r="J48" s="69">
        <f t="shared" si="12"/>
        <v>0</v>
      </c>
      <c r="K48" s="69">
        <f t="shared" ca="1" si="4"/>
        <v>-3.5666107323449217E-3</v>
      </c>
      <c r="L48" s="69">
        <f t="shared" ca="1" si="13"/>
        <v>1.2720712116077979E-5</v>
      </c>
      <c r="M48" s="69">
        <f t="shared" ca="1" si="5"/>
        <v>26193249.560455471</v>
      </c>
      <c r="N48" s="69">
        <f t="shared" ca="1" si="6"/>
        <v>11888888.179238889</v>
      </c>
      <c r="O48" s="69">
        <f t="shared" ca="1" si="7"/>
        <v>4723266.0854855021</v>
      </c>
      <c r="P48" s="29">
        <f t="shared" ca="1" si="14"/>
        <v>3.5666107323449217E-3</v>
      </c>
      <c r="Q48" s="29"/>
      <c r="R48" s="29"/>
      <c r="S48" s="29"/>
      <c r="T48" s="29"/>
    </row>
    <row r="49" spans="1:20" x14ac:dyDescent="0.2">
      <c r="A49" s="67">
        <v>0</v>
      </c>
      <c r="B49" s="67">
        <v>2.0999999978812411E-3</v>
      </c>
      <c r="C49" s="29"/>
      <c r="D49" s="68">
        <f t="shared" si="3"/>
        <v>0</v>
      </c>
      <c r="E49" s="68">
        <f t="shared" si="3"/>
        <v>2.0999999978812411E-3</v>
      </c>
      <c r="F49" s="69">
        <f t="shared" si="8"/>
        <v>0</v>
      </c>
      <c r="G49" s="69">
        <f t="shared" si="9"/>
        <v>0</v>
      </c>
      <c r="H49" s="69">
        <f t="shared" si="10"/>
        <v>0</v>
      </c>
      <c r="I49" s="69">
        <f t="shared" si="11"/>
        <v>0</v>
      </c>
      <c r="J49" s="69">
        <f t="shared" si="12"/>
        <v>0</v>
      </c>
      <c r="K49" s="69">
        <f t="shared" ca="1" si="4"/>
        <v>-3.5666107323449217E-3</v>
      </c>
      <c r="L49" s="69">
        <f t="shared" ca="1" si="13"/>
        <v>3.2110477167914294E-5</v>
      </c>
      <c r="M49" s="69">
        <f t="shared" ca="1" si="5"/>
        <v>26193249.560455471</v>
      </c>
      <c r="N49" s="69">
        <f t="shared" ca="1" si="6"/>
        <v>11888888.179238889</v>
      </c>
      <c r="O49" s="69">
        <f t="shared" ca="1" si="7"/>
        <v>4723266.0854855021</v>
      </c>
      <c r="P49" s="29">
        <f t="shared" ca="1" si="14"/>
        <v>5.6666107302261633E-3</v>
      </c>
      <c r="Q49" s="29"/>
      <c r="R49" s="29"/>
      <c r="S49" s="29"/>
      <c r="T49" s="29"/>
    </row>
    <row r="50" spans="1:20" x14ac:dyDescent="0.2">
      <c r="A50" s="67">
        <v>39</v>
      </c>
      <c r="B50" s="67">
        <v>3.4042000042973086E-3</v>
      </c>
      <c r="C50" s="29"/>
      <c r="D50" s="68">
        <f t="shared" si="3"/>
        <v>3.8999999999999998E-3</v>
      </c>
      <c r="E50" s="68">
        <f t="shared" si="3"/>
        <v>3.4042000042973086E-3</v>
      </c>
      <c r="F50" s="69">
        <f t="shared" si="8"/>
        <v>1.5209999999999998E-5</v>
      </c>
      <c r="G50" s="69">
        <f t="shared" si="9"/>
        <v>5.931899999999999E-8</v>
      </c>
      <c r="H50" s="69">
        <f t="shared" si="10"/>
        <v>2.3134409999999996E-10</v>
      </c>
      <c r="I50" s="69">
        <f t="shared" si="11"/>
        <v>1.3276380016759503E-5</v>
      </c>
      <c r="J50" s="69">
        <f t="shared" si="12"/>
        <v>5.1777882065362063E-8</v>
      </c>
      <c r="K50" s="69">
        <f t="shared" ca="1" si="4"/>
        <v>-3.5957345196030504E-3</v>
      </c>
      <c r="L50" s="69">
        <f t="shared" ca="1" si="13"/>
        <v>4.8999083338892146E-5</v>
      </c>
      <c r="M50" s="69">
        <f t="shared" ca="1" si="5"/>
        <v>26055448.090286724</v>
      </c>
      <c r="N50" s="69">
        <f t="shared" ca="1" si="6"/>
        <v>11605398.893701596</v>
      </c>
      <c r="O50" s="69">
        <f t="shared" ca="1" si="7"/>
        <v>4784692.9841734683</v>
      </c>
      <c r="P50" s="29">
        <f t="shared" ca="1" si="14"/>
        <v>6.999934523900359E-3</v>
      </c>
      <c r="Q50" s="29"/>
      <c r="R50" s="29"/>
      <c r="S50" s="29"/>
      <c r="T50" s="29"/>
    </row>
    <row r="51" spans="1:20" x14ac:dyDescent="0.2">
      <c r="A51" s="67">
        <v>73</v>
      </c>
      <c r="B51" s="67">
        <v>1.2693999960902147E-3</v>
      </c>
      <c r="C51" s="29"/>
      <c r="D51" s="68">
        <f t="shared" si="3"/>
        <v>7.3000000000000001E-3</v>
      </c>
      <c r="E51" s="68">
        <f t="shared" si="3"/>
        <v>1.2693999960902147E-3</v>
      </c>
      <c r="F51" s="69">
        <f t="shared" si="8"/>
        <v>5.329E-5</v>
      </c>
      <c r="G51" s="69">
        <f t="shared" si="9"/>
        <v>3.89017E-7</v>
      </c>
      <c r="H51" s="69">
        <f t="shared" si="10"/>
        <v>2.8398240999999999E-9</v>
      </c>
      <c r="I51" s="69">
        <f t="shared" si="11"/>
        <v>9.2666199714585676E-6</v>
      </c>
      <c r="J51" s="69">
        <f t="shared" si="12"/>
        <v>6.7646325791647537E-8</v>
      </c>
      <c r="K51" s="69">
        <f t="shared" ca="1" si="4"/>
        <v>-3.6207822300337008E-3</v>
      </c>
      <c r="L51" s="69">
        <f t="shared" ca="1" si="13"/>
        <v>2.3913882204698253E-5</v>
      </c>
      <c r="M51" s="69">
        <f t="shared" ca="1" si="5"/>
        <v>25935060.597014707</v>
      </c>
      <c r="N51" s="69">
        <f t="shared" ca="1" si="6"/>
        <v>11361654.94009064</v>
      </c>
      <c r="O51" s="69">
        <f t="shared" ca="1" si="7"/>
        <v>4837707.3772054473</v>
      </c>
      <c r="P51" s="29">
        <f t="shared" ca="1" si="14"/>
        <v>4.8901822261239155E-3</v>
      </c>
      <c r="Q51" s="29"/>
      <c r="R51" s="29"/>
      <c r="S51" s="29"/>
      <c r="T51" s="29"/>
    </row>
    <row r="52" spans="1:20" x14ac:dyDescent="0.2">
      <c r="A52" s="67">
        <v>102</v>
      </c>
      <c r="B52" s="67">
        <v>1.5955999988364056E-3</v>
      </c>
      <c r="C52" s="29"/>
      <c r="D52" s="68">
        <f t="shared" si="3"/>
        <v>1.0200000000000001E-2</v>
      </c>
      <c r="E52" s="68">
        <f t="shared" si="3"/>
        <v>1.5955999988364056E-3</v>
      </c>
      <c r="F52" s="69">
        <f t="shared" si="8"/>
        <v>1.0404000000000001E-4</v>
      </c>
      <c r="G52" s="69">
        <f t="shared" si="9"/>
        <v>1.0612080000000001E-6</v>
      </c>
      <c r="H52" s="69">
        <f t="shared" si="10"/>
        <v>1.0824321600000003E-8</v>
      </c>
      <c r="I52" s="69">
        <f t="shared" si="11"/>
        <v>1.6275119988131338E-5</v>
      </c>
      <c r="J52" s="69">
        <f t="shared" si="12"/>
        <v>1.6600622387893965E-7</v>
      </c>
      <c r="K52" s="69">
        <f t="shared" ca="1" si="4"/>
        <v>-3.6418945175882007E-3</v>
      </c>
      <c r="L52" s="69">
        <f t="shared" ca="1" si="13"/>
        <v>2.7431348809577825E-5</v>
      </c>
      <c r="M52" s="69">
        <f t="shared" ca="1" si="5"/>
        <v>25832193.814978603</v>
      </c>
      <c r="N52" s="69">
        <f t="shared" ca="1" si="6"/>
        <v>11156244.468005542</v>
      </c>
      <c r="O52" s="69">
        <f t="shared" ca="1" si="7"/>
        <v>4882519.5986758014</v>
      </c>
      <c r="P52" s="29">
        <f t="shared" ca="1" si="14"/>
        <v>5.2374945164246067E-3</v>
      </c>
      <c r="Q52" s="29"/>
      <c r="R52" s="29"/>
      <c r="S52" s="29"/>
      <c r="T52" s="29"/>
    </row>
    <row r="53" spans="1:20" x14ac:dyDescent="0.2">
      <c r="A53" s="67">
        <v>139</v>
      </c>
      <c r="B53" s="67">
        <v>-1.0815800000273157E-2</v>
      </c>
      <c r="C53" s="29"/>
      <c r="D53" s="68">
        <f t="shared" ref="D53:E84" si="15">A53/A$18</f>
        <v>1.3899999999999999E-2</v>
      </c>
      <c r="E53" s="68">
        <f t="shared" si="15"/>
        <v>-1.0815800000273157E-2</v>
      </c>
      <c r="F53" s="69">
        <f t="shared" si="8"/>
        <v>1.9320999999999997E-4</v>
      </c>
      <c r="G53" s="69">
        <f t="shared" si="9"/>
        <v>2.6856189999999996E-6</v>
      </c>
      <c r="H53" s="69">
        <f t="shared" si="10"/>
        <v>3.7330104099999993E-8</v>
      </c>
      <c r="I53" s="69">
        <f t="shared" si="11"/>
        <v>-1.5033962000379688E-4</v>
      </c>
      <c r="J53" s="69">
        <f t="shared" si="12"/>
        <v>-2.0897207180527766E-6</v>
      </c>
      <c r="K53" s="69">
        <f t="shared" ca="1" si="4"/>
        <v>-3.6684941423610769E-3</v>
      </c>
      <c r="L53" s="69">
        <f t="shared" ca="1" si="13"/>
        <v>5.1083981026544327E-5</v>
      </c>
      <c r="M53" s="69">
        <f t="shared" ca="1" si="5"/>
        <v>25700708.645625073</v>
      </c>
      <c r="N53" s="69">
        <f t="shared" ca="1" si="6"/>
        <v>10897476.811189396</v>
      </c>
      <c r="O53" s="69">
        <f t="shared" ca="1" si="7"/>
        <v>4939137.7354732826</v>
      </c>
      <c r="P53" s="29">
        <f t="shared" ca="1" si="14"/>
        <v>-7.1473058579120795E-3</v>
      </c>
      <c r="Q53" s="29"/>
      <c r="R53" s="29"/>
      <c r="S53" s="29"/>
      <c r="T53" s="29"/>
    </row>
    <row r="54" spans="1:20" x14ac:dyDescent="0.2">
      <c r="A54" s="67">
        <v>139</v>
      </c>
      <c r="B54" s="67">
        <v>-6.8157999994582497E-3</v>
      </c>
      <c r="C54" s="29"/>
      <c r="D54" s="68">
        <f t="shared" si="15"/>
        <v>1.3899999999999999E-2</v>
      </c>
      <c r="E54" s="68">
        <f t="shared" si="15"/>
        <v>-6.8157999994582497E-3</v>
      </c>
      <c r="F54" s="69">
        <f t="shared" si="8"/>
        <v>1.9320999999999997E-4</v>
      </c>
      <c r="G54" s="69">
        <f t="shared" si="9"/>
        <v>2.6856189999999996E-6</v>
      </c>
      <c r="H54" s="69">
        <f t="shared" si="10"/>
        <v>3.7330104099999993E-8</v>
      </c>
      <c r="I54" s="69">
        <f t="shared" si="11"/>
        <v>-9.4739619992469665E-5</v>
      </c>
      <c r="J54" s="69">
        <f t="shared" si="12"/>
        <v>-1.3168807178953283E-6</v>
      </c>
      <c r="K54" s="69">
        <f t="shared" ca="1" si="4"/>
        <v>-3.6684941423610769E-3</v>
      </c>
      <c r="L54" s="69">
        <f t="shared" ca="1" si="13"/>
        <v>9.9055341581181695E-6</v>
      </c>
      <c r="M54" s="69">
        <f t="shared" ca="1" si="5"/>
        <v>25700708.645625073</v>
      </c>
      <c r="N54" s="69">
        <f t="shared" ca="1" si="6"/>
        <v>10897476.811189396</v>
      </c>
      <c r="O54" s="69">
        <f t="shared" ca="1" si="7"/>
        <v>4939137.7354732826</v>
      </c>
      <c r="P54" s="29">
        <f t="shared" ca="1" si="14"/>
        <v>-3.1473058570971727E-3</v>
      </c>
      <c r="Q54" s="29"/>
      <c r="R54" s="29"/>
      <c r="S54" s="29"/>
      <c r="T54" s="29"/>
    </row>
    <row r="55" spans="1:20" x14ac:dyDescent="0.2">
      <c r="A55" s="67">
        <v>550</v>
      </c>
      <c r="B55" s="67">
        <v>-6.7100000014761463E-3</v>
      </c>
      <c r="C55" s="29"/>
      <c r="D55" s="68">
        <f t="shared" si="15"/>
        <v>5.5E-2</v>
      </c>
      <c r="E55" s="68">
        <f t="shared" si="15"/>
        <v>-6.7100000014761463E-3</v>
      </c>
      <c r="F55" s="69">
        <f t="shared" si="8"/>
        <v>3.0249999999999999E-3</v>
      </c>
      <c r="G55" s="69">
        <f t="shared" si="9"/>
        <v>1.6637499999999999E-4</v>
      </c>
      <c r="H55" s="69">
        <f t="shared" si="10"/>
        <v>9.1506250000000002E-6</v>
      </c>
      <c r="I55" s="69">
        <f t="shared" si="11"/>
        <v>-3.6905000008118804E-4</v>
      </c>
      <c r="J55" s="69">
        <f t="shared" si="12"/>
        <v>-2.0297750004465341E-5</v>
      </c>
      <c r="K55" s="69">
        <f t="shared" ca="1" si="4"/>
        <v>-3.9385751296300607E-3</v>
      </c>
      <c r="L55" s="69">
        <f t="shared" ca="1" si="13"/>
        <v>7.6807958202870915E-6</v>
      </c>
      <c r="M55" s="69">
        <f t="shared" ca="1" si="5"/>
        <v>24223311.871658675</v>
      </c>
      <c r="N55" s="69">
        <f t="shared" ca="1" si="6"/>
        <v>8265771.6750189997</v>
      </c>
      <c r="O55" s="69">
        <f t="shared" ca="1" si="7"/>
        <v>5521555.5333519336</v>
      </c>
      <c r="P55" s="29">
        <f t="shared" ca="1" si="14"/>
        <v>-2.7714248718460855E-3</v>
      </c>
      <c r="Q55" s="29"/>
      <c r="R55" s="29"/>
      <c r="S55" s="29"/>
      <c r="T55" s="29"/>
    </row>
    <row r="56" spans="1:20" x14ac:dyDescent="0.2">
      <c r="A56" s="67">
        <v>921</v>
      </c>
      <c r="B56" s="67">
        <v>1.2838000038755126E-3</v>
      </c>
      <c r="C56" s="29"/>
      <c r="D56" s="68">
        <f t="shared" si="15"/>
        <v>9.2100000000000001E-2</v>
      </c>
      <c r="E56" s="68">
        <f t="shared" si="15"/>
        <v>1.2838000038755126E-3</v>
      </c>
      <c r="F56" s="69">
        <f t="shared" si="8"/>
        <v>8.482410000000001E-3</v>
      </c>
      <c r="G56" s="69">
        <f t="shared" si="9"/>
        <v>7.812299610000001E-4</v>
      </c>
      <c r="H56" s="69">
        <f t="shared" si="10"/>
        <v>7.1951279408100012E-5</v>
      </c>
      <c r="I56" s="69">
        <f t="shared" si="11"/>
        <v>1.1823798035693471E-4</v>
      </c>
      <c r="J56" s="69">
        <f t="shared" si="12"/>
        <v>1.0889717990873687E-5</v>
      </c>
      <c r="K56" s="69">
        <f t="shared" ca="1" si="4"/>
        <v>-4.1423641904409269E-3</v>
      </c>
      <c r="L56" s="69">
        <f t="shared" ca="1" si="13"/>
        <v>2.9443257863681775E-5</v>
      </c>
      <c r="M56" s="69">
        <f t="shared" ca="1" si="5"/>
        <v>22866911.56722318</v>
      </c>
      <c r="N56" s="69">
        <f t="shared" ca="1" si="6"/>
        <v>6254785.0897405418</v>
      </c>
      <c r="O56" s="69">
        <f t="shared" ca="1" si="7"/>
        <v>5962896.7740267972</v>
      </c>
      <c r="P56" s="29">
        <f t="shared" ca="1" si="14"/>
        <v>5.4261641943164395E-3</v>
      </c>
      <c r="Q56" s="29"/>
      <c r="R56" s="29"/>
      <c r="S56" s="29"/>
      <c r="T56" s="29"/>
    </row>
    <row r="57" spans="1:20" x14ac:dyDescent="0.2">
      <c r="A57" s="67">
        <v>927</v>
      </c>
      <c r="B57" s="67">
        <v>-1.4693999983137473E-3</v>
      </c>
      <c r="C57" s="29"/>
      <c r="D57" s="68">
        <f t="shared" si="15"/>
        <v>9.2700000000000005E-2</v>
      </c>
      <c r="E57" s="68">
        <f t="shared" si="15"/>
        <v>-1.4693999983137473E-3</v>
      </c>
      <c r="F57" s="69">
        <f t="shared" si="8"/>
        <v>8.5932900000000017E-3</v>
      </c>
      <c r="G57" s="69">
        <f t="shared" si="9"/>
        <v>7.9659798300000021E-4</v>
      </c>
      <c r="H57" s="69">
        <f t="shared" si="10"/>
        <v>7.3844633024100023E-5</v>
      </c>
      <c r="I57" s="69">
        <f t="shared" si="11"/>
        <v>-1.3621337984368438E-4</v>
      </c>
      <c r="J57" s="69">
        <f t="shared" si="12"/>
        <v>-1.2626980311509543E-5</v>
      </c>
      <c r="K57" s="69">
        <f t="shared" ca="1" si="4"/>
        <v>-4.145348049578659E-3</v>
      </c>
      <c r="L57" s="69">
        <f t="shared" ca="1" si="13"/>
        <v>7.1606979730684784E-6</v>
      </c>
      <c r="M57" s="69">
        <f t="shared" ca="1" si="5"/>
        <v>22844826.343901694</v>
      </c>
      <c r="N57" s="69">
        <f t="shared" ca="1" si="6"/>
        <v>6224973.1236927109</v>
      </c>
      <c r="O57" s="69">
        <f t="shared" ca="1" si="7"/>
        <v>5969302.0909067858</v>
      </c>
      <c r="P57" s="29">
        <f t="shared" ca="1" si="14"/>
        <v>2.6759480512649116E-3</v>
      </c>
      <c r="Q57" s="29"/>
      <c r="R57" s="29"/>
      <c r="S57" s="29"/>
      <c r="T57" s="29"/>
    </row>
    <row r="58" spans="1:20" x14ac:dyDescent="0.2">
      <c r="A58" s="67">
        <v>932</v>
      </c>
      <c r="B58" s="67">
        <v>-2.9303999981493689E-3</v>
      </c>
      <c r="C58" s="29"/>
      <c r="D58" s="68">
        <f t="shared" si="15"/>
        <v>9.3200000000000005E-2</v>
      </c>
      <c r="E58" s="68">
        <f t="shared" si="15"/>
        <v>-2.9303999981493689E-3</v>
      </c>
      <c r="F58" s="69">
        <f t="shared" si="8"/>
        <v>8.6862400000000013E-3</v>
      </c>
      <c r="G58" s="69">
        <f t="shared" si="9"/>
        <v>8.0955756800000014E-4</v>
      </c>
      <c r="H58" s="69">
        <f t="shared" si="10"/>
        <v>7.5450765337600021E-5</v>
      </c>
      <c r="I58" s="69">
        <f t="shared" si="11"/>
        <v>-2.7311327982752119E-4</v>
      </c>
      <c r="J58" s="69">
        <f t="shared" si="12"/>
        <v>-2.5454157679924978E-5</v>
      </c>
      <c r="K58" s="69">
        <f t="shared" ca="1" si="4"/>
        <v>-4.147827014578412E-3</v>
      </c>
      <c r="L58" s="69">
        <f t="shared" ca="1" si="13"/>
        <v>1.4821285403313215E-6</v>
      </c>
      <c r="M58" s="69">
        <f t="shared" ca="1" si="5"/>
        <v>22826418.720288485</v>
      </c>
      <c r="N58" s="69">
        <f t="shared" ca="1" si="6"/>
        <v>6200194.1968759801</v>
      </c>
      <c r="O58" s="69">
        <f t="shared" ca="1" si="7"/>
        <v>5974621.277840578</v>
      </c>
      <c r="P58" s="29">
        <f t="shared" ca="1" si="14"/>
        <v>1.2174270164290431E-3</v>
      </c>
      <c r="Q58" s="29"/>
      <c r="R58" s="29"/>
      <c r="S58" s="29"/>
      <c r="T58" s="29"/>
    </row>
    <row r="59" spans="1:20" x14ac:dyDescent="0.2">
      <c r="A59" s="67">
        <v>961</v>
      </c>
      <c r="B59" s="67">
        <v>-3.6042000065208413E-3</v>
      </c>
      <c r="C59" s="29"/>
      <c r="D59" s="68">
        <f t="shared" si="15"/>
        <v>9.6100000000000005E-2</v>
      </c>
      <c r="E59" s="68">
        <f t="shared" si="15"/>
        <v>-3.6042000065208413E-3</v>
      </c>
      <c r="F59" s="69">
        <f t="shared" si="8"/>
        <v>9.2352100000000006E-3</v>
      </c>
      <c r="G59" s="69">
        <f t="shared" si="9"/>
        <v>8.8750368100000009E-4</v>
      </c>
      <c r="H59" s="69">
        <f t="shared" si="10"/>
        <v>8.5289103744100011E-5</v>
      </c>
      <c r="I59" s="69">
        <f t="shared" si="11"/>
        <v>-3.4636362062665286E-4</v>
      </c>
      <c r="J59" s="69">
        <f t="shared" si="12"/>
        <v>-3.328554394222134E-5</v>
      </c>
      <c r="K59" s="69">
        <f t="shared" ca="1" si="4"/>
        <v>-4.1620690460906981E-3</v>
      </c>
      <c r="L59" s="69">
        <f t="shared" ca="1" si="13"/>
        <v>3.1121786531059448E-7</v>
      </c>
      <c r="M59" s="69">
        <f t="shared" ca="1" si="5"/>
        <v>22719596.526782747</v>
      </c>
      <c r="N59" s="69">
        <f t="shared" ca="1" si="6"/>
        <v>6057627.6920110565</v>
      </c>
      <c r="O59" s="69">
        <f t="shared" ca="1" si="7"/>
        <v>6005138.1763747456</v>
      </c>
      <c r="P59" s="29">
        <f t="shared" ca="1" si="14"/>
        <v>5.5786903956985684E-4</v>
      </c>
      <c r="Q59" s="29"/>
      <c r="R59" s="29"/>
      <c r="S59" s="29"/>
      <c r="T59" s="29"/>
    </row>
    <row r="60" spans="1:20" x14ac:dyDescent="0.2">
      <c r="A60" s="67">
        <v>967</v>
      </c>
      <c r="B60" s="67">
        <v>3.8425999955506995E-3</v>
      </c>
      <c r="C60" s="29"/>
      <c r="D60" s="68">
        <f t="shared" si="15"/>
        <v>9.6699999999999994E-2</v>
      </c>
      <c r="E60" s="68">
        <f t="shared" si="15"/>
        <v>3.8425999955506995E-3</v>
      </c>
      <c r="F60" s="69">
        <f t="shared" si="8"/>
        <v>9.3508899999999989E-3</v>
      </c>
      <c r="G60" s="69">
        <f t="shared" si="9"/>
        <v>9.0423106299999988E-4</v>
      </c>
      <c r="H60" s="69">
        <f t="shared" si="10"/>
        <v>8.7439143792099973E-5</v>
      </c>
      <c r="I60" s="69">
        <f t="shared" si="11"/>
        <v>3.7157941956975261E-4</v>
      </c>
      <c r="J60" s="69">
        <f t="shared" si="12"/>
        <v>3.5931729872395078E-5</v>
      </c>
      <c r="K60" s="69">
        <f t="shared" ca="1" si="4"/>
        <v>-4.1649867151336865E-3</v>
      </c>
      <c r="L60" s="69">
        <f t="shared" ca="1" si="13"/>
        <v>6.4121444929129203E-5</v>
      </c>
      <c r="M60" s="69">
        <f t="shared" ca="1" si="5"/>
        <v>22697483.176270176</v>
      </c>
      <c r="N60" s="69">
        <f t="shared" ca="1" si="6"/>
        <v>6028375.7657869402</v>
      </c>
      <c r="O60" s="69">
        <f t="shared" ca="1" si="7"/>
        <v>6011380.5146331331</v>
      </c>
      <c r="P60" s="29">
        <f t="shared" ca="1" si="14"/>
        <v>8.0075867106843869E-3</v>
      </c>
      <c r="Q60" s="29"/>
      <c r="R60" s="29"/>
      <c r="S60" s="29"/>
      <c r="T60" s="29"/>
    </row>
    <row r="61" spans="1:20" x14ac:dyDescent="0.2">
      <c r="A61" s="67">
        <v>1025</v>
      </c>
      <c r="B61" s="67">
        <v>-1.5050000001792796E-3</v>
      </c>
      <c r="C61" s="29"/>
      <c r="D61" s="68">
        <f t="shared" si="15"/>
        <v>0.10249999999999999</v>
      </c>
      <c r="E61" s="68">
        <f t="shared" si="15"/>
        <v>-1.5050000001792796E-3</v>
      </c>
      <c r="F61" s="69">
        <f t="shared" si="8"/>
        <v>1.0506249999999998E-2</v>
      </c>
      <c r="G61" s="69">
        <f t="shared" si="9"/>
        <v>1.0768906249999997E-3</v>
      </c>
      <c r="H61" s="69">
        <f t="shared" si="10"/>
        <v>1.1038128906249997E-4</v>
      </c>
      <c r="I61" s="69">
        <f t="shared" si="11"/>
        <v>-1.5426250001837616E-4</v>
      </c>
      <c r="J61" s="69">
        <f t="shared" si="12"/>
        <v>-1.5811906251883556E-5</v>
      </c>
      <c r="K61" s="69">
        <f t="shared" ca="1" si="4"/>
        <v>-4.1926789791499018E-3</v>
      </c>
      <c r="L61" s="69">
        <f t="shared" ca="1" si="13"/>
        <v>7.2236182940005661E-6</v>
      </c>
      <c r="M61" s="69">
        <f t="shared" ca="1" si="5"/>
        <v>22483510.821523357</v>
      </c>
      <c r="N61" s="69">
        <f t="shared" ca="1" si="6"/>
        <v>5749905.6745852046</v>
      </c>
      <c r="O61" s="69">
        <f t="shared" ca="1" si="7"/>
        <v>6070447.7274642428</v>
      </c>
      <c r="P61" s="29">
        <f t="shared" ca="1" si="14"/>
        <v>2.6876789789706222E-3</v>
      </c>
      <c r="Q61" s="29"/>
      <c r="R61" s="29"/>
      <c r="S61" s="29"/>
      <c r="T61" s="29"/>
    </row>
    <row r="62" spans="1:20" x14ac:dyDescent="0.2">
      <c r="A62" s="67">
        <v>1411</v>
      </c>
      <c r="B62" s="67">
        <v>-2.1094199997605756E-2</v>
      </c>
      <c r="C62" s="29"/>
      <c r="D62" s="68">
        <f t="shared" si="15"/>
        <v>0.1411</v>
      </c>
      <c r="E62" s="68">
        <f t="shared" si="15"/>
        <v>-2.1094199997605756E-2</v>
      </c>
      <c r="F62" s="69">
        <f t="shared" si="8"/>
        <v>1.990921E-2</v>
      </c>
      <c r="G62" s="69">
        <f t="shared" si="9"/>
        <v>2.8091895310000002E-3</v>
      </c>
      <c r="H62" s="69">
        <f t="shared" si="10"/>
        <v>3.9637664282409998E-4</v>
      </c>
      <c r="I62" s="69">
        <f t="shared" si="11"/>
        <v>-2.9763916196621724E-3</v>
      </c>
      <c r="J62" s="69">
        <f t="shared" si="12"/>
        <v>-4.1996885753433255E-4</v>
      </c>
      <c r="K62" s="69">
        <f t="shared" ca="1" si="4"/>
        <v>-4.353342597378268E-3</v>
      </c>
      <c r="L62" s="69">
        <f t="shared" ca="1" si="13"/>
        <v>2.8025630649475145E-4</v>
      </c>
      <c r="M62" s="69">
        <f t="shared" ca="1" si="5"/>
        <v>21051108.529627141</v>
      </c>
      <c r="N62" s="69">
        <f t="shared" ca="1" si="6"/>
        <v>4089583.7849374884</v>
      </c>
      <c r="O62" s="69">
        <f t="shared" ca="1" si="7"/>
        <v>6402327.2888046177</v>
      </c>
      <c r="P62" s="29">
        <f t="shared" ca="1" si="14"/>
        <v>-1.6740857400227488E-2</v>
      </c>
      <c r="Q62" s="29"/>
      <c r="R62" s="29"/>
      <c r="S62" s="29"/>
      <c r="T62" s="29"/>
    </row>
    <row r="63" spans="1:20" x14ac:dyDescent="0.2">
      <c r="A63" s="67">
        <v>1415</v>
      </c>
      <c r="B63" s="67">
        <v>-1.2463000006391667E-2</v>
      </c>
      <c r="C63" s="29"/>
      <c r="D63" s="68">
        <f t="shared" si="15"/>
        <v>0.14149999999999999</v>
      </c>
      <c r="E63" s="68">
        <f t="shared" si="15"/>
        <v>-1.2463000006391667E-2</v>
      </c>
      <c r="F63" s="69">
        <f t="shared" si="8"/>
        <v>2.0022249999999995E-2</v>
      </c>
      <c r="G63" s="69">
        <f t="shared" si="9"/>
        <v>2.8331483749999991E-3</v>
      </c>
      <c r="H63" s="69">
        <f t="shared" si="10"/>
        <v>4.0089049506249978E-4</v>
      </c>
      <c r="I63" s="69">
        <f t="shared" si="11"/>
        <v>-1.7635145009044207E-3</v>
      </c>
      <c r="J63" s="69">
        <f t="shared" si="12"/>
        <v>-2.495373018779755E-4</v>
      </c>
      <c r="K63" s="69">
        <f t="shared" ca="1" si="4"/>
        <v>-4.3547923875312698E-3</v>
      </c>
      <c r="L63" s="69">
        <f t="shared" ca="1" si="13"/>
        <v>6.5743030790545769E-5</v>
      </c>
      <c r="M63" s="69">
        <f t="shared" ca="1" si="5"/>
        <v>21036200.775084864</v>
      </c>
      <c r="N63" s="69">
        <f t="shared" ca="1" si="6"/>
        <v>4074085.0318085849</v>
      </c>
      <c r="O63" s="69">
        <f t="shared" ca="1" si="7"/>
        <v>6405189.9698692588</v>
      </c>
      <c r="P63" s="29">
        <f t="shared" ca="1" si="14"/>
        <v>-8.1082076188603962E-3</v>
      </c>
      <c r="Q63" s="29"/>
      <c r="R63" s="29"/>
      <c r="S63" s="29"/>
      <c r="T63" s="29"/>
    </row>
    <row r="64" spans="1:20" x14ac:dyDescent="0.2">
      <c r="A64" s="67">
        <v>1488</v>
      </c>
      <c r="B64" s="67">
        <v>-9.1936000026180409E-3</v>
      </c>
      <c r="C64" s="29"/>
      <c r="D64" s="68">
        <f t="shared" si="15"/>
        <v>0.14879999999999999</v>
      </c>
      <c r="E64" s="68">
        <f t="shared" si="15"/>
        <v>-9.1936000026180409E-3</v>
      </c>
      <c r="F64" s="69">
        <f t="shared" si="8"/>
        <v>2.2141439999999995E-2</v>
      </c>
      <c r="G64" s="69">
        <f t="shared" si="9"/>
        <v>3.2946462719999989E-3</v>
      </c>
      <c r="H64" s="69">
        <f t="shared" si="10"/>
        <v>4.9024336527359979E-4</v>
      </c>
      <c r="I64" s="69">
        <f t="shared" si="11"/>
        <v>-1.3680076803895644E-3</v>
      </c>
      <c r="J64" s="69">
        <f t="shared" si="12"/>
        <v>-2.0355954284196717E-4</v>
      </c>
      <c r="K64" s="69">
        <f t="shared" ca="1" si="4"/>
        <v>-4.3804759442349246E-3</v>
      </c>
      <c r="L64" s="69">
        <f t="shared" ca="1" si="13"/>
        <v>2.316616320138636E-5</v>
      </c>
      <c r="M64" s="69">
        <f t="shared" ca="1" si="5"/>
        <v>20763948.469549909</v>
      </c>
      <c r="N64" s="69">
        <f t="shared" ca="1" si="6"/>
        <v>3797199.3220134028</v>
      </c>
      <c r="O64" s="69">
        <f t="shared" ca="1" si="7"/>
        <v>6455293.5947054289</v>
      </c>
      <c r="P64" s="29">
        <f t="shared" ca="1" si="14"/>
        <v>-4.8131240583831163E-3</v>
      </c>
      <c r="Q64" s="29"/>
      <c r="R64" s="29"/>
      <c r="S64" s="29"/>
      <c r="T64" s="29"/>
    </row>
    <row r="65" spans="1:20" x14ac:dyDescent="0.2">
      <c r="A65" s="67">
        <v>1890</v>
      </c>
      <c r="B65" s="67">
        <v>-3.6258000007364899E-2</v>
      </c>
      <c r="C65" s="29"/>
      <c r="D65" s="68">
        <f t="shared" si="15"/>
        <v>0.189</v>
      </c>
      <c r="E65" s="68">
        <f t="shared" si="15"/>
        <v>-3.6258000007364899E-2</v>
      </c>
      <c r="F65" s="69">
        <f t="shared" si="8"/>
        <v>3.5721000000000003E-2</v>
      </c>
      <c r="G65" s="69">
        <f t="shared" si="9"/>
        <v>6.7512690000000007E-3</v>
      </c>
      <c r="H65" s="69">
        <f t="shared" si="10"/>
        <v>1.2759898410000003E-3</v>
      </c>
      <c r="I65" s="69">
        <f t="shared" si="11"/>
        <v>-6.8527620013919656E-3</v>
      </c>
      <c r="J65" s="69">
        <f t="shared" si="12"/>
        <v>-1.2951720182630816E-3</v>
      </c>
      <c r="K65" s="69">
        <f t="shared" ca="1" si="4"/>
        <v>-4.4955801738121998E-3</v>
      </c>
      <c r="L65" s="69">
        <f t="shared" ca="1" si="13"/>
        <v>1.0088513136828619E-3</v>
      </c>
      <c r="M65" s="69">
        <f t="shared" ca="1" si="5"/>
        <v>19260023.603608791</v>
      </c>
      <c r="N65" s="69">
        <f t="shared" ca="1" si="6"/>
        <v>2468796.7776892185</v>
      </c>
      <c r="O65" s="69">
        <f t="shared" ca="1" si="7"/>
        <v>6656772.865220448</v>
      </c>
      <c r="P65" s="29">
        <f t="shared" ca="1" si="14"/>
        <v>-3.1762419833552699E-2</v>
      </c>
      <c r="Q65" s="29"/>
      <c r="R65" s="29"/>
      <c r="S65" s="29"/>
      <c r="T65" s="29"/>
    </row>
    <row r="66" spans="1:20" x14ac:dyDescent="0.2">
      <c r="A66" s="67">
        <v>1958</v>
      </c>
      <c r="B66" s="67">
        <v>-4.5276000018930063E-3</v>
      </c>
      <c r="C66" s="29"/>
      <c r="D66" s="68">
        <f t="shared" si="15"/>
        <v>0.1958</v>
      </c>
      <c r="E66" s="68">
        <f t="shared" si="15"/>
        <v>-4.5276000018930063E-3</v>
      </c>
      <c r="F66" s="69">
        <f t="shared" si="8"/>
        <v>3.8337639999999999E-2</v>
      </c>
      <c r="G66" s="69">
        <f t="shared" si="9"/>
        <v>7.5065099119999996E-3</v>
      </c>
      <c r="H66" s="69">
        <f t="shared" si="10"/>
        <v>1.4697746407696E-3</v>
      </c>
      <c r="I66" s="69">
        <f t="shared" si="11"/>
        <v>-8.8650408037065065E-4</v>
      </c>
      <c r="J66" s="69">
        <f t="shared" si="12"/>
        <v>-1.7357749893657341E-4</v>
      </c>
      <c r="K66" s="69">
        <f t="shared" ca="1" si="4"/>
        <v>-4.5106433838627696E-3</v>
      </c>
      <c r="L66" s="69">
        <f t="shared" ca="1" si="13"/>
        <v>2.8752689502334579E-10</v>
      </c>
      <c r="M66" s="69">
        <f t="shared" ca="1" si="5"/>
        <v>19005161.738711067</v>
      </c>
      <c r="N66" s="69">
        <f t="shared" ca="1" si="6"/>
        <v>2275771.1897053993</v>
      </c>
      <c r="O66" s="69">
        <f t="shared" ca="1" si="7"/>
        <v>6678127.2354773981</v>
      </c>
      <c r="P66" s="29">
        <f t="shared" ca="1" si="14"/>
        <v>-1.6956618030236625E-5</v>
      </c>
      <c r="Q66" s="29"/>
      <c r="R66" s="29"/>
      <c r="S66" s="29"/>
      <c r="T66" s="29"/>
    </row>
    <row r="67" spans="1:20" x14ac:dyDescent="0.2">
      <c r="A67" s="67">
        <v>2299</v>
      </c>
      <c r="B67" s="67">
        <v>-5.9678000034182332E-3</v>
      </c>
      <c r="C67" s="29"/>
      <c r="D67" s="68">
        <f t="shared" si="15"/>
        <v>0.22989999999999999</v>
      </c>
      <c r="E67" s="68">
        <f t="shared" si="15"/>
        <v>-5.9678000034182332E-3</v>
      </c>
      <c r="F67" s="69">
        <f t="shared" si="8"/>
        <v>5.285401E-2</v>
      </c>
      <c r="G67" s="69">
        <f t="shared" si="9"/>
        <v>1.2151136898999999E-2</v>
      </c>
      <c r="H67" s="69">
        <f t="shared" si="10"/>
        <v>2.7935463730800998E-3</v>
      </c>
      <c r="I67" s="69">
        <f t="shared" si="11"/>
        <v>-1.3719972207858519E-3</v>
      </c>
      <c r="J67" s="69">
        <f t="shared" si="12"/>
        <v>-3.1542216105866731E-4</v>
      </c>
      <c r="K67" s="69">
        <f t="shared" ca="1" si="4"/>
        <v>-4.5669487304028792E-3</v>
      </c>
      <c r="L67" s="69">
        <f t="shared" ca="1" si="13"/>
        <v>1.962384289108738E-6</v>
      </c>
      <c r="M67" s="69">
        <f t="shared" ca="1" si="5"/>
        <v>17727171.301452443</v>
      </c>
      <c r="N67" s="69">
        <f t="shared" ca="1" si="6"/>
        <v>1438444.5765157368</v>
      </c>
      <c r="O67" s="69">
        <f t="shared" ca="1" si="7"/>
        <v>6728547.8328282721</v>
      </c>
      <c r="P67" s="29">
        <f t="shared" ca="1" si="14"/>
        <v>-1.4008512730153541E-3</v>
      </c>
      <c r="Q67" s="29"/>
      <c r="R67" s="29"/>
      <c r="S67" s="29"/>
      <c r="T67" s="29"/>
    </row>
    <row r="68" spans="1:20" x14ac:dyDescent="0.2">
      <c r="A68" s="67">
        <v>2304</v>
      </c>
      <c r="B68" s="67">
        <v>-1.6428800001449417E-2</v>
      </c>
      <c r="C68" s="29"/>
      <c r="D68" s="68">
        <f t="shared" si="15"/>
        <v>0.23039999999999999</v>
      </c>
      <c r="E68" s="68">
        <f t="shared" si="15"/>
        <v>-1.6428800001449417E-2</v>
      </c>
      <c r="F68" s="69">
        <f t="shared" si="8"/>
        <v>5.3084159999999998E-2</v>
      </c>
      <c r="G68" s="69">
        <f t="shared" si="9"/>
        <v>1.2230590463999999E-2</v>
      </c>
      <c r="H68" s="69">
        <f t="shared" si="10"/>
        <v>2.8179280429056E-3</v>
      </c>
      <c r="I68" s="69">
        <f t="shared" si="11"/>
        <v>-3.7851955203339455E-3</v>
      </c>
      <c r="J68" s="69">
        <f t="shared" si="12"/>
        <v>-8.7210904788494106E-4</v>
      </c>
      <c r="K68" s="69">
        <f t="shared" ca="1" si="4"/>
        <v>-4.5675357618612418E-3</v>
      </c>
      <c r="L68" s="69">
        <f t="shared" ca="1" si="13"/>
        <v>1.4068958936133325E-4</v>
      </c>
      <c r="M68" s="69">
        <f t="shared" ca="1" si="5"/>
        <v>17708446.8610803</v>
      </c>
      <c r="N68" s="69">
        <f t="shared" ca="1" si="6"/>
        <v>1427740.1676701019</v>
      </c>
      <c r="O68" s="69">
        <f t="shared" ca="1" si="7"/>
        <v>6728580.7444759756</v>
      </c>
      <c r="P68" s="29">
        <f t="shared" ca="1" si="14"/>
        <v>-1.1861264239588176E-2</v>
      </c>
      <c r="Q68" s="29"/>
      <c r="R68" s="29"/>
      <c r="S68" s="29"/>
      <c r="T68" s="29"/>
    </row>
    <row r="69" spans="1:20" x14ac:dyDescent="0.2">
      <c r="A69" s="67">
        <v>2305</v>
      </c>
      <c r="B69" s="67">
        <v>-2.5210000021615997E-3</v>
      </c>
      <c r="C69" s="29"/>
      <c r="D69" s="68">
        <f t="shared" si="15"/>
        <v>0.23050000000000001</v>
      </c>
      <c r="E69" s="68">
        <f t="shared" si="15"/>
        <v>-2.5210000021615997E-3</v>
      </c>
      <c r="F69" s="69">
        <f t="shared" si="8"/>
        <v>5.3130250000000004E-2</v>
      </c>
      <c r="G69" s="69">
        <f t="shared" si="9"/>
        <v>1.2246522625000001E-2</v>
      </c>
      <c r="H69" s="69">
        <f t="shared" si="10"/>
        <v>2.8228234650625006E-3</v>
      </c>
      <c r="I69" s="69">
        <f t="shared" si="11"/>
        <v>-5.8109050049824878E-4</v>
      </c>
      <c r="J69" s="69">
        <f t="shared" si="12"/>
        <v>-1.3394136036484636E-4</v>
      </c>
      <c r="K69" s="69">
        <f t="shared" ca="1" si="4"/>
        <v>-4.5676523407767299E-3</v>
      </c>
      <c r="L69" s="69">
        <f t="shared" ca="1" si="13"/>
        <v>4.1887857951587813E-6</v>
      </c>
      <c r="M69" s="69">
        <f t="shared" ca="1" si="5"/>
        <v>17704702.062947683</v>
      </c>
      <c r="N69" s="69">
        <f t="shared" ca="1" si="6"/>
        <v>1425604.605195353</v>
      </c>
      <c r="O69" s="69">
        <f t="shared" ca="1" si="7"/>
        <v>6728584.8720675465</v>
      </c>
      <c r="P69" s="29">
        <f t="shared" ca="1" si="14"/>
        <v>2.0466523386151302E-3</v>
      </c>
      <c r="Q69" s="29"/>
      <c r="R69" s="29"/>
      <c r="S69" s="29"/>
      <c r="T69" s="29"/>
    </row>
    <row r="70" spans="1:20" x14ac:dyDescent="0.2">
      <c r="A70" s="67">
        <v>2343</v>
      </c>
      <c r="B70" s="67">
        <v>1.9753999949898571E-3</v>
      </c>
      <c r="C70" s="29"/>
      <c r="D70" s="68">
        <f t="shared" si="15"/>
        <v>0.23430000000000001</v>
      </c>
      <c r="E70" s="68">
        <f t="shared" si="15"/>
        <v>1.9753999949898571E-3</v>
      </c>
      <c r="F70" s="69">
        <f t="shared" si="8"/>
        <v>5.4896490000000006E-2</v>
      </c>
      <c r="G70" s="69">
        <f t="shared" si="9"/>
        <v>1.2862247607000003E-2</v>
      </c>
      <c r="H70" s="69">
        <f t="shared" si="10"/>
        <v>3.0136246143201008E-3</v>
      </c>
      <c r="I70" s="69">
        <f t="shared" si="11"/>
        <v>4.6283621882612351E-4</v>
      </c>
      <c r="J70" s="69">
        <f t="shared" si="12"/>
        <v>1.0844252607096074E-4</v>
      </c>
      <c r="K70" s="69">
        <f t="shared" ca="1" si="4"/>
        <v>-4.5718779776477659E-3</v>
      </c>
      <c r="L70" s="69">
        <f t="shared" ca="1" si="13"/>
        <v>4.2866848850985825E-5</v>
      </c>
      <c r="M70" s="69">
        <f t="shared" ca="1" si="5"/>
        <v>17562423.211751953</v>
      </c>
      <c r="N70" s="69">
        <f t="shared" ca="1" si="6"/>
        <v>1345762.8528309478</v>
      </c>
      <c r="O70" s="69">
        <f t="shared" ca="1" si="7"/>
        <v>6728135.4054679386</v>
      </c>
      <c r="P70" s="29">
        <f t="shared" ca="1" si="14"/>
        <v>6.547277972637623E-3</v>
      </c>
      <c r="Q70" s="29"/>
      <c r="R70" s="29"/>
      <c r="S70" s="29"/>
      <c r="T70" s="29"/>
    </row>
    <row r="71" spans="1:20" x14ac:dyDescent="0.2">
      <c r="A71" s="67">
        <v>2364</v>
      </c>
      <c r="B71" s="67">
        <v>-1.9608000075095333E-3</v>
      </c>
      <c r="C71" s="29"/>
      <c r="D71" s="68">
        <f t="shared" si="15"/>
        <v>0.2364</v>
      </c>
      <c r="E71" s="68">
        <f t="shared" si="15"/>
        <v>-1.9608000075095333E-3</v>
      </c>
      <c r="F71" s="69">
        <f t="shared" si="8"/>
        <v>5.5884959999999997E-2</v>
      </c>
      <c r="G71" s="69">
        <f t="shared" si="9"/>
        <v>1.3211204543999999E-2</v>
      </c>
      <c r="H71" s="69">
        <f t="shared" si="10"/>
        <v>3.1231287542015998E-3</v>
      </c>
      <c r="I71" s="69">
        <f t="shared" si="11"/>
        <v>-4.6353312177525369E-4</v>
      </c>
      <c r="J71" s="69">
        <f t="shared" si="12"/>
        <v>-1.0957922998766997E-4</v>
      </c>
      <c r="K71" s="69">
        <f t="shared" ca="1" si="4"/>
        <v>-4.5740423448418109E-3</v>
      </c>
      <c r="L71" s="69">
        <f t="shared" ca="1" si="13"/>
        <v>6.8290355136258647E-6</v>
      </c>
      <c r="M71" s="69">
        <f t="shared" ca="1" si="5"/>
        <v>17483816.495064717</v>
      </c>
      <c r="N71" s="69">
        <f t="shared" ca="1" si="6"/>
        <v>1302729.8333180174</v>
      </c>
      <c r="O71" s="69">
        <f t="shared" ca="1" si="7"/>
        <v>6727380.1529667657</v>
      </c>
      <c r="P71" s="29">
        <f t="shared" ca="1" si="14"/>
        <v>2.6132423373322776E-3</v>
      </c>
      <c r="Q71" s="29"/>
      <c r="R71" s="29"/>
      <c r="S71" s="29"/>
      <c r="T71" s="29"/>
    </row>
    <row r="72" spans="1:20" x14ac:dyDescent="0.2">
      <c r="A72" s="67">
        <v>2367</v>
      </c>
      <c r="B72" s="67">
        <v>-4.237400004058145E-3</v>
      </c>
      <c r="C72" s="29"/>
      <c r="D72" s="68">
        <f t="shared" si="15"/>
        <v>0.23669999999999999</v>
      </c>
      <c r="E72" s="68">
        <f t="shared" si="15"/>
        <v>-4.237400004058145E-3</v>
      </c>
      <c r="F72" s="69">
        <f t="shared" si="8"/>
        <v>5.6026889999999996E-2</v>
      </c>
      <c r="G72" s="69">
        <f t="shared" si="9"/>
        <v>1.3261564862999998E-2</v>
      </c>
      <c r="H72" s="69">
        <f t="shared" si="10"/>
        <v>3.1390124030720996E-3</v>
      </c>
      <c r="I72" s="69">
        <f t="shared" si="11"/>
        <v>-1.0029925809605629E-3</v>
      </c>
      <c r="J72" s="69">
        <f t="shared" si="12"/>
        <v>-2.3740834391336525E-4</v>
      </c>
      <c r="K72" s="69">
        <f t="shared" ca="1" si="4"/>
        <v>-4.5743416116410338E-3</v>
      </c>
      <c r="L72" s="69">
        <f t="shared" ca="1" si="13"/>
        <v>1.1352964692054146E-7</v>
      </c>
      <c r="M72" s="69">
        <f t="shared" ca="1" si="5"/>
        <v>17472588.275165483</v>
      </c>
      <c r="N72" s="69">
        <f t="shared" ca="1" si="6"/>
        <v>1296645.313874298</v>
      </c>
      <c r="O72" s="69">
        <f t="shared" ca="1" si="7"/>
        <v>6727242.8091496052</v>
      </c>
      <c r="P72" s="29">
        <f t="shared" ca="1" si="14"/>
        <v>3.3694160758288884E-4</v>
      </c>
      <c r="Q72" s="29"/>
      <c r="R72" s="29"/>
      <c r="S72" s="29"/>
      <c r="T72" s="29"/>
    </row>
    <row r="73" spans="1:20" x14ac:dyDescent="0.2">
      <c r="A73" s="67">
        <v>2416</v>
      </c>
      <c r="B73" s="67">
        <v>-1.6755200005718507E-2</v>
      </c>
      <c r="C73" s="29"/>
      <c r="D73" s="68">
        <f t="shared" si="15"/>
        <v>0.24160000000000001</v>
      </c>
      <c r="E73" s="68">
        <f t="shared" si="15"/>
        <v>-1.6755200005718507E-2</v>
      </c>
      <c r="F73" s="69">
        <f t="shared" si="8"/>
        <v>5.8370560000000002E-2</v>
      </c>
      <c r="G73" s="69">
        <f t="shared" si="9"/>
        <v>1.4102327296000002E-2</v>
      </c>
      <c r="H73" s="69">
        <f t="shared" si="10"/>
        <v>3.4071222747136002E-3</v>
      </c>
      <c r="I73" s="69">
        <f t="shared" si="11"/>
        <v>-4.048056321381591E-3</v>
      </c>
      <c r="J73" s="69">
        <f t="shared" si="12"/>
        <v>-9.780104072457925E-4</v>
      </c>
      <c r="K73" s="69">
        <f t="shared" ca="1" si="4"/>
        <v>-4.578878276942094E-3</v>
      </c>
      <c r="L73" s="69">
        <f t="shared" ca="1" si="13"/>
        <v>1.482628108426726E-4</v>
      </c>
      <c r="M73" s="69">
        <f t="shared" ca="1" si="5"/>
        <v>17289244.035057493</v>
      </c>
      <c r="N73" s="69">
        <f t="shared" ca="1" si="6"/>
        <v>1199484.2209569849</v>
      </c>
      <c r="O73" s="69">
        <f t="shared" ca="1" si="7"/>
        <v>6723957.5939979376</v>
      </c>
      <c r="P73" s="29">
        <f t="shared" ca="1" si="14"/>
        <v>-1.2176321728776413E-2</v>
      </c>
      <c r="Q73" s="29"/>
      <c r="R73" s="29"/>
      <c r="S73" s="29"/>
      <c r="T73" s="29"/>
    </row>
    <row r="74" spans="1:20" x14ac:dyDescent="0.2">
      <c r="A74" s="67">
        <v>2445</v>
      </c>
      <c r="B74" s="67">
        <v>-9.4290000051842071E-3</v>
      </c>
      <c r="C74" s="29"/>
      <c r="D74" s="68">
        <f t="shared" si="15"/>
        <v>0.2445</v>
      </c>
      <c r="E74" s="68">
        <f t="shared" si="15"/>
        <v>-9.4290000051842071E-3</v>
      </c>
      <c r="F74" s="69">
        <f t="shared" si="8"/>
        <v>5.978025E-2</v>
      </c>
      <c r="G74" s="69">
        <f t="shared" si="9"/>
        <v>1.4616271125E-2</v>
      </c>
      <c r="H74" s="69">
        <f t="shared" si="10"/>
        <v>3.5736782900624999E-3</v>
      </c>
      <c r="I74" s="69">
        <f t="shared" si="11"/>
        <v>-2.3053905012675388E-3</v>
      </c>
      <c r="J74" s="69">
        <f t="shared" si="12"/>
        <v>-5.6366797755991324E-4</v>
      </c>
      <c r="K74" s="69">
        <f t="shared" ca="1" si="4"/>
        <v>-4.5812513212987981E-3</v>
      </c>
      <c r="L74" s="69">
        <f t="shared" ca="1" si="13"/>
        <v>2.3500667302112715E-5</v>
      </c>
      <c r="M74" s="69">
        <f t="shared" ca="1" si="5"/>
        <v>17180782.158711113</v>
      </c>
      <c r="N74" s="69">
        <f t="shared" ca="1" si="6"/>
        <v>1143939.1509386639</v>
      </c>
      <c r="O74" s="69">
        <f t="shared" ca="1" si="7"/>
        <v>6721088.7049983488</v>
      </c>
      <c r="P74" s="29">
        <f t="shared" ca="1" si="14"/>
        <v>-4.8477486838854091E-3</v>
      </c>
      <c r="Q74" s="29"/>
      <c r="R74" s="29"/>
      <c r="S74" s="29"/>
      <c r="T74" s="29"/>
    </row>
    <row r="75" spans="1:20" x14ac:dyDescent="0.2">
      <c r="A75" s="67">
        <v>2870</v>
      </c>
      <c r="B75" s="67">
        <v>4.3859999932465144E-3</v>
      </c>
      <c r="C75" s="29"/>
      <c r="D75" s="68">
        <f t="shared" si="15"/>
        <v>0.28699999999999998</v>
      </c>
      <c r="E75" s="68">
        <f t="shared" si="15"/>
        <v>4.3859999932465144E-3</v>
      </c>
      <c r="F75" s="69">
        <f t="shared" si="8"/>
        <v>8.2368999999999984E-2</v>
      </c>
      <c r="G75" s="69">
        <f t="shared" si="9"/>
        <v>2.3639902999999993E-2</v>
      </c>
      <c r="H75" s="69">
        <f t="shared" si="10"/>
        <v>6.7846521609999976E-3</v>
      </c>
      <c r="I75" s="69">
        <f t="shared" si="11"/>
        <v>1.2587819980617496E-3</v>
      </c>
      <c r="J75" s="69">
        <f t="shared" si="12"/>
        <v>3.6127043344372212E-4</v>
      </c>
      <c r="K75" s="69">
        <f t="shared" ca="1" si="4"/>
        <v>-4.5894216563656855E-3</v>
      </c>
      <c r="L75" s="69">
        <f t="shared" ca="1" si="13"/>
        <v>8.0558193788327382E-5</v>
      </c>
      <c r="M75" s="69">
        <f t="shared" ca="1" si="5"/>
        <v>15597264.861454727</v>
      </c>
      <c r="N75" s="69">
        <f t="shared" ca="1" si="6"/>
        <v>490764.57008991978</v>
      </c>
      <c r="O75" s="69">
        <f t="shared" ca="1" si="7"/>
        <v>6600696.5450748242</v>
      </c>
      <c r="P75" s="29">
        <f t="shared" ca="1" si="14"/>
        <v>8.9754216496121999E-3</v>
      </c>
      <c r="Q75" s="29"/>
      <c r="R75" s="29"/>
      <c r="S75" s="29"/>
      <c r="T75" s="29"/>
    </row>
    <row r="76" spans="1:20" x14ac:dyDescent="0.2">
      <c r="A76" s="67">
        <v>3232</v>
      </c>
      <c r="B76" s="67">
        <v>-9.903999962261878E-4</v>
      </c>
      <c r="C76" s="29"/>
      <c r="D76" s="68">
        <f t="shared" si="15"/>
        <v>0.32319999999999999</v>
      </c>
      <c r="E76" s="68">
        <f t="shared" si="15"/>
        <v>-9.903999962261878E-4</v>
      </c>
      <c r="F76" s="69">
        <f t="shared" si="8"/>
        <v>0.10445823999999999</v>
      </c>
      <c r="G76" s="69">
        <f t="shared" si="9"/>
        <v>3.3760903167999998E-2</v>
      </c>
      <c r="H76" s="69">
        <f t="shared" si="10"/>
        <v>1.0911523903897598E-2</v>
      </c>
      <c r="I76" s="69">
        <f t="shared" si="11"/>
        <v>-3.2009727878030389E-4</v>
      </c>
      <c r="J76" s="69">
        <f t="shared" si="12"/>
        <v>-1.0345544050179421E-4</v>
      </c>
      <c r="K76" s="69">
        <f t="shared" ca="1" si="4"/>
        <v>-4.5570951076367699E-3</v>
      </c>
      <c r="L76" s="69">
        <f t="shared" ca="1" si="13"/>
        <v>1.2721314017760144E-5</v>
      </c>
      <c r="M76" s="69">
        <f t="shared" ca="1" si="5"/>
        <v>14262042.794133119</v>
      </c>
      <c r="N76" s="69">
        <f t="shared" ca="1" si="6"/>
        <v>157306.01565139671</v>
      </c>
      <c r="O76" s="69">
        <f t="shared" ca="1" si="7"/>
        <v>6384962.1428563586</v>
      </c>
      <c r="P76" s="29">
        <f t="shared" ca="1" si="14"/>
        <v>3.5666951114105821E-3</v>
      </c>
      <c r="Q76" s="29"/>
      <c r="R76" s="29"/>
      <c r="S76" s="29"/>
      <c r="T76" s="29"/>
    </row>
    <row r="77" spans="1:20" x14ac:dyDescent="0.2">
      <c r="A77" s="67">
        <v>3233</v>
      </c>
      <c r="B77" s="67">
        <v>-3.0826000001979992E-3</v>
      </c>
      <c r="C77" s="29"/>
      <c r="D77" s="68">
        <f t="shared" si="15"/>
        <v>0.32329999999999998</v>
      </c>
      <c r="E77" s="68">
        <f t="shared" si="15"/>
        <v>-3.0826000001979992E-3</v>
      </c>
      <c r="F77" s="69">
        <f t="shared" si="8"/>
        <v>0.10452288999999998</v>
      </c>
      <c r="G77" s="69">
        <f t="shared" si="9"/>
        <v>3.3792250336999993E-2</v>
      </c>
      <c r="H77" s="69">
        <f t="shared" si="10"/>
        <v>1.0925034533952096E-2</v>
      </c>
      <c r="I77" s="69">
        <f t="shared" si="11"/>
        <v>-9.9660458006401299E-4</v>
      </c>
      <c r="J77" s="69">
        <f t="shared" si="12"/>
        <v>-3.2220226073469539E-4</v>
      </c>
      <c r="K77" s="69">
        <f t="shared" ca="1" si="4"/>
        <v>-4.5569557515192545E-3</v>
      </c>
      <c r="L77" s="69">
        <f t="shared" ca="1" si="13"/>
        <v>2.1737248814540634E-6</v>
      </c>
      <c r="M77" s="69">
        <f t="shared" ca="1" si="5"/>
        <v>14258377.494177409</v>
      </c>
      <c r="N77" s="69">
        <f t="shared" ca="1" si="6"/>
        <v>156651.20254701099</v>
      </c>
      <c r="O77" s="69">
        <f t="shared" ca="1" si="7"/>
        <v>6384226.4930227669</v>
      </c>
      <c r="P77" s="29">
        <f t="shared" ca="1" si="14"/>
        <v>1.4743557513212553E-3</v>
      </c>
      <c r="Q77" s="29"/>
      <c r="R77" s="29"/>
      <c r="S77" s="29"/>
      <c r="T77" s="29"/>
    </row>
    <row r="78" spans="1:20" x14ac:dyDescent="0.2">
      <c r="A78" s="67">
        <v>3266</v>
      </c>
      <c r="B78" s="67">
        <v>8.87479999801144E-3</v>
      </c>
      <c r="C78" s="29"/>
      <c r="D78" s="68">
        <f t="shared" si="15"/>
        <v>0.3266</v>
      </c>
      <c r="E78" s="68">
        <f t="shared" si="15"/>
        <v>8.87479999801144E-3</v>
      </c>
      <c r="F78" s="69">
        <f t="shared" si="8"/>
        <v>0.10666755999999999</v>
      </c>
      <c r="G78" s="69">
        <f t="shared" si="9"/>
        <v>3.4837625095999997E-2</v>
      </c>
      <c r="H78" s="69">
        <f t="shared" si="10"/>
        <v>1.1377968356353598E-2</v>
      </c>
      <c r="I78" s="69">
        <f t="shared" si="11"/>
        <v>2.8985096793505364E-3</v>
      </c>
      <c r="J78" s="69">
        <f t="shared" si="12"/>
        <v>9.4665326127588514E-4</v>
      </c>
      <c r="K78" s="69">
        <f t="shared" ca="1" si="4"/>
        <v>-4.5522022802947587E-3</v>
      </c>
      <c r="L78" s="69">
        <f t="shared" ca="1" si="13"/>
        <v>1.8028439018163983E-4</v>
      </c>
      <c r="M78" s="69">
        <f t="shared" ca="1" si="5"/>
        <v>14137503.480828835</v>
      </c>
      <c r="N78" s="69">
        <f t="shared" ca="1" si="6"/>
        <v>135838.66964984097</v>
      </c>
      <c r="O78" s="69">
        <f t="shared" ca="1" si="7"/>
        <v>6359527.5455340696</v>
      </c>
      <c r="P78" s="29">
        <f t="shared" ca="1" si="14"/>
        <v>1.3427002278306198E-2</v>
      </c>
      <c r="Q78" s="29"/>
      <c r="R78" s="29"/>
      <c r="S78" s="29"/>
      <c r="T78" s="29"/>
    </row>
    <row r="79" spans="1:20" x14ac:dyDescent="0.2">
      <c r="A79" s="67">
        <v>3282</v>
      </c>
      <c r="B79" s="67">
        <v>-1.0600400004477706E-2</v>
      </c>
      <c r="C79" s="29"/>
      <c r="D79" s="68">
        <f t="shared" si="15"/>
        <v>0.32819999999999999</v>
      </c>
      <c r="E79" s="68">
        <f t="shared" si="15"/>
        <v>-1.0600400004477706E-2</v>
      </c>
      <c r="F79" s="69">
        <f t="shared" si="8"/>
        <v>0.10771523999999999</v>
      </c>
      <c r="G79" s="69">
        <f t="shared" si="9"/>
        <v>3.5352141767999994E-2</v>
      </c>
      <c r="H79" s="69">
        <f t="shared" si="10"/>
        <v>1.1602572928257598E-2</v>
      </c>
      <c r="I79" s="69">
        <f t="shared" si="11"/>
        <v>-3.4790512814695828E-3</v>
      </c>
      <c r="J79" s="69">
        <f t="shared" si="12"/>
        <v>-1.141824630578317E-3</v>
      </c>
      <c r="K79" s="69">
        <f t="shared" ca="1" si="4"/>
        <v>-4.5497894564857115E-3</v>
      </c>
      <c r="L79" s="69">
        <f t="shared" ca="1" si="13"/>
        <v>3.6609888003471985E-5</v>
      </c>
      <c r="M79" s="69">
        <f t="shared" ca="1" si="5"/>
        <v>14078955.245744305</v>
      </c>
      <c r="N79" s="69">
        <f t="shared" ca="1" si="6"/>
        <v>126301.8050556925</v>
      </c>
      <c r="O79" s="69">
        <f t="shared" ca="1" si="7"/>
        <v>6347257.9936267994</v>
      </c>
      <c r="P79" s="29">
        <f t="shared" ca="1" si="14"/>
        <v>-6.0506105479919943E-3</v>
      </c>
      <c r="Q79" s="29"/>
      <c r="R79" s="29"/>
      <c r="S79" s="29"/>
      <c r="T79" s="29"/>
    </row>
    <row r="80" spans="1:20" x14ac:dyDescent="0.2">
      <c r="A80" s="67">
        <v>3358</v>
      </c>
      <c r="B80" s="67">
        <v>-6.6076000002794899E-3</v>
      </c>
      <c r="C80" s="29"/>
      <c r="D80" s="68">
        <f t="shared" si="15"/>
        <v>0.33579999999999999</v>
      </c>
      <c r="E80" s="68">
        <f t="shared" si="15"/>
        <v>-6.6076000002794899E-3</v>
      </c>
      <c r="F80" s="69">
        <f t="shared" si="8"/>
        <v>0.11276164</v>
      </c>
      <c r="G80" s="69">
        <f t="shared" si="9"/>
        <v>3.7865358711999995E-2</v>
      </c>
      <c r="H80" s="69">
        <f t="shared" si="10"/>
        <v>1.2715187455489598E-2</v>
      </c>
      <c r="I80" s="69">
        <f t="shared" si="11"/>
        <v>-2.2188320800938526E-3</v>
      </c>
      <c r="J80" s="69">
        <f t="shared" si="12"/>
        <v>-7.4508381249551565E-4</v>
      </c>
      <c r="K80" s="69">
        <f t="shared" ca="1" si="4"/>
        <v>-4.5373643743459886E-3</v>
      </c>
      <c r="L80" s="69">
        <f t="shared" ca="1" si="13"/>
        <v>4.2858755468842761E-6</v>
      </c>
      <c r="M80" s="69">
        <f t="shared" ca="1" si="5"/>
        <v>13801381.094807511</v>
      </c>
      <c r="N80" s="69">
        <f t="shared" ca="1" si="6"/>
        <v>85890.63788220167</v>
      </c>
      <c r="O80" s="69">
        <f t="shared" ca="1" si="7"/>
        <v>6286374.1080623977</v>
      </c>
      <c r="P80" s="29">
        <f t="shared" ca="1" si="14"/>
        <v>-2.0702356259335013E-3</v>
      </c>
      <c r="Q80" s="29"/>
      <c r="R80" s="29"/>
      <c r="S80" s="29"/>
      <c r="T80" s="29"/>
    </row>
    <row r="81" spans="1:20" x14ac:dyDescent="0.2">
      <c r="A81" s="67">
        <v>3389</v>
      </c>
      <c r="B81" s="67">
        <v>-5.4658000008203089E-3</v>
      </c>
      <c r="C81" s="29"/>
      <c r="D81" s="68">
        <f t="shared" si="15"/>
        <v>0.33889999999999998</v>
      </c>
      <c r="E81" s="68">
        <f t="shared" si="15"/>
        <v>-5.4658000008203089E-3</v>
      </c>
      <c r="F81" s="69">
        <f t="shared" si="8"/>
        <v>0.11485320999999998</v>
      </c>
      <c r="G81" s="69">
        <f t="shared" si="9"/>
        <v>3.8923752868999989E-2</v>
      </c>
      <c r="H81" s="69">
        <f t="shared" si="10"/>
        <v>1.3191259847304097E-2</v>
      </c>
      <c r="I81" s="69">
        <f t="shared" si="11"/>
        <v>-1.8523596202780026E-3</v>
      </c>
      <c r="J81" s="69">
        <f t="shared" si="12"/>
        <v>-6.2776467531221506E-4</v>
      </c>
      <c r="K81" s="69">
        <f t="shared" ca="1" si="4"/>
        <v>-4.531838847602488E-3</v>
      </c>
      <c r="L81" s="69">
        <f t="shared" ca="1" si="13"/>
        <v>8.7228343571996196E-7</v>
      </c>
      <c r="M81" s="69">
        <f t="shared" ca="1" si="5"/>
        <v>13688420.15160257</v>
      </c>
      <c r="N81" s="69">
        <f t="shared" ca="1" si="6"/>
        <v>71702.080454914583</v>
      </c>
      <c r="O81" s="69">
        <f t="shared" ca="1" si="7"/>
        <v>6260315.0798467807</v>
      </c>
      <c r="P81" s="29">
        <f t="shared" ca="1" si="14"/>
        <v>-9.3396115321782089E-4</v>
      </c>
      <c r="Q81" s="29"/>
      <c r="R81" s="29"/>
      <c r="S81" s="29"/>
      <c r="T81" s="29"/>
    </row>
    <row r="82" spans="1:20" x14ac:dyDescent="0.2">
      <c r="A82" s="67">
        <v>3423</v>
      </c>
      <c r="B82" s="67">
        <v>-9.6006000021588989E-3</v>
      </c>
      <c r="C82" s="29"/>
      <c r="D82" s="68">
        <f t="shared" si="15"/>
        <v>0.34229999999999999</v>
      </c>
      <c r="E82" s="68">
        <f t="shared" si="15"/>
        <v>-9.6006000021588989E-3</v>
      </c>
      <c r="F82" s="69">
        <f t="shared" si="8"/>
        <v>0.11716929</v>
      </c>
      <c r="G82" s="69">
        <f t="shared" si="9"/>
        <v>4.0107047967000001E-2</v>
      </c>
      <c r="H82" s="69">
        <f t="shared" si="10"/>
        <v>1.3728642519104099E-2</v>
      </c>
      <c r="I82" s="69">
        <f t="shared" si="11"/>
        <v>-3.286285380738991E-3</v>
      </c>
      <c r="J82" s="69">
        <f t="shared" si="12"/>
        <v>-1.1248954858269567E-3</v>
      </c>
      <c r="K82" s="69">
        <f t="shared" ca="1" si="4"/>
        <v>-4.5254738422365768E-3</v>
      </c>
      <c r="L82" s="69">
        <f t="shared" ca="1" si="13"/>
        <v>2.5756905539127893E-5</v>
      </c>
      <c r="M82" s="69">
        <f t="shared" ca="1" si="5"/>
        <v>13564707.444428196</v>
      </c>
      <c r="N82" s="69">
        <f t="shared" ca="1" si="6"/>
        <v>57650.933652800399</v>
      </c>
      <c r="O82" s="69">
        <f t="shared" ca="1" si="7"/>
        <v>6230926.3274768814</v>
      </c>
      <c r="P82" s="29">
        <f t="shared" ca="1" si="14"/>
        <v>-5.075126159922322E-3</v>
      </c>
      <c r="Q82" s="29"/>
      <c r="R82" s="29"/>
      <c r="S82" s="29"/>
      <c r="T82" s="29"/>
    </row>
    <row r="83" spans="1:20" x14ac:dyDescent="0.2">
      <c r="A83" s="67">
        <v>3423</v>
      </c>
      <c r="B83" s="67">
        <v>-2.6005999970948324E-3</v>
      </c>
      <c r="C83" s="29"/>
      <c r="D83" s="68">
        <f t="shared" si="15"/>
        <v>0.34229999999999999</v>
      </c>
      <c r="E83" s="68">
        <f t="shared" si="15"/>
        <v>-2.6005999970948324E-3</v>
      </c>
      <c r="F83" s="69">
        <f t="shared" si="8"/>
        <v>0.11716929</v>
      </c>
      <c r="G83" s="69">
        <f t="shared" si="9"/>
        <v>4.0107047967000001E-2</v>
      </c>
      <c r="H83" s="69">
        <f t="shared" si="10"/>
        <v>1.3728642519104099E-2</v>
      </c>
      <c r="I83" s="69">
        <f t="shared" si="11"/>
        <v>-8.9018537900556114E-4</v>
      </c>
      <c r="J83" s="69">
        <f t="shared" si="12"/>
        <v>-3.0471045523360355E-4</v>
      </c>
      <c r="K83" s="69">
        <f t="shared" ca="1" si="4"/>
        <v>-4.5254738422365768E-3</v>
      </c>
      <c r="L83" s="69">
        <f t="shared" ca="1" si="13"/>
        <v>3.7051393197107643E-6</v>
      </c>
      <c r="M83" s="69">
        <f t="shared" ca="1" si="5"/>
        <v>13564707.444428196</v>
      </c>
      <c r="N83" s="69">
        <f t="shared" ca="1" si="6"/>
        <v>57650.933652800399</v>
      </c>
      <c r="O83" s="69">
        <f t="shared" ca="1" si="7"/>
        <v>6230926.3274768814</v>
      </c>
      <c r="P83" s="29">
        <f t="shared" ca="1" si="14"/>
        <v>1.9248738451417445E-3</v>
      </c>
      <c r="Q83" s="29"/>
      <c r="R83" s="29"/>
      <c r="S83" s="29"/>
      <c r="T83" s="29"/>
    </row>
    <row r="84" spans="1:20" x14ac:dyDescent="0.2">
      <c r="A84" s="67">
        <v>3764</v>
      </c>
      <c r="B84" s="67">
        <v>-8.0407999994349666E-3</v>
      </c>
      <c r="C84" s="29"/>
      <c r="D84" s="68">
        <f t="shared" si="15"/>
        <v>0.37640000000000001</v>
      </c>
      <c r="E84" s="68">
        <f t="shared" si="15"/>
        <v>-8.0407999994349666E-3</v>
      </c>
      <c r="F84" s="69">
        <f t="shared" si="8"/>
        <v>0.14167696000000002</v>
      </c>
      <c r="G84" s="69">
        <f t="shared" si="9"/>
        <v>5.3327207744000009E-2</v>
      </c>
      <c r="H84" s="69">
        <f t="shared" si="10"/>
        <v>2.0072360994841606E-2</v>
      </c>
      <c r="I84" s="69">
        <f t="shared" si="11"/>
        <v>-3.0265571197873216E-3</v>
      </c>
      <c r="J84" s="69">
        <f t="shared" si="12"/>
        <v>-1.1391960998879478E-3</v>
      </c>
      <c r="K84" s="69">
        <f t="shared" ca="1" si="4"/>
        <v>-4.4440031276097962E-3</v>
      </c>
      <c r="L84" s="69">
        <f t="shared" ca="1" si="13"/>
        <v>1.2936947737171331E-5</v>
      </c>
      <c r="M84" s="69">
        <f t="shared" ca="1" si="5"/>
        <v>12335473.247260232</v>
      </c>
      <c r="N84" s="69">
        <f t="shared" ca="1" si="6"/>
        <v>1070.1465158304043</v>
      </c>
      <c r="O84" s="69">
        <f t="shared" ca="1" si="7"/>
        <v>5890944.9062984455</v>
      </c>
      <c r="P84" s="29">
        <f t="shared" ca="1" si="14"/>
        <v>-3.5967968718251704E-3</v>
      </c>
      <c r="Q84" s="29"/>
      <c r="R84" s="29"/>
      <c r="S84" s="29"/>
      <c r="T84" s="29"/>
    </row>
    <row r="85" spans="1:20" x14ac:dyDescent="0.2">
      <c r="A85" s="67">
        <v>3861</v>
      </c>
      <c r="B85" s="67">
        <v>-2.9842000003554858E-3</v>
      </c>
      <c r="C85" s="29"/>
      <c r="D85" s="68">
        <f t="shared" ref="D85:E116" si="16">A85/A$18</f>
        <v>0.3861</v>
      </c>
      <c r="E85" s="68">
        <f t="shared" si="16"/>
        <v>-2.9842000003554858E-3</v>
      </c>
      <c r="F85" s="69">
        <f t="shared" si="8"/>
        <v>0.14907321000000001</v>
      </c>
      <c r="G85" s="69">
        <f t="shared" si="9"/>
        <v>5.7557166381000002E-2</v>
      </c>
      <c r="H85" s="69">
        <f t="shared" si="10"/>
        <v>2.2222821939704103E-2</v>
      </c>
      <c r="I85" s="69">
        <f t="shared" si="11"/>
        <v>-1.152199620137253E-3</v>
      </c>
      <c r="J85" s="69">
        <f t="shared" si="12"/>
        <v>-4.4486427333499337E-4</v>
      </c>
      <c r="K85" s="69">
        <f t="shared" ref="K85:K148" ca="1" si="17">+E$4+E$5*D85+E$6*D85^2</f>
        <v>-4.4149695228348279E-3</v>
      </c>
      <c r="L85" s="69">
        <f t="shared" ca="1" si="13"/>
        <v>2.0471014264557644E-6</v>
      </c>
      <c r="M85" s="69">
        <f t="shared" ref="M85:M148" ca="1" si="18">(M$1-M$2*D85+M$3*F85)^2</f>
        <v>11990076.969587954</v>
      </c>
      <c r="N85" s="69">
        <f t="shared" ref="N85:N148" ca="1" si="19">(-M$2+M$4*D85-M$5*F85)^2</f>
        <v>11831.114139840116</v>
      </c>
      <c r="O85" s="69">
        <f t="shared" ref="O85:O148" ca="1" si="20">+(M$3-D85*M$5+F85*M$6)^2</f>
        <v>5779855.6716061309</v>
      </c>
      <c r="P85" s="29">
        <f t="shared" ca="1" si="14"/>
        <v>1.430769522479342E-3</v>
      </c>
      <c r="Q85" s="29"/>
      <c r="R85" s="29"/>
      <c r="S85" s="29"/>
      <c r="T85" s="29"/>
    </row>
    <row r="86" spans="1:20" x14ac:dyDescent="0.2">
      <c r="A86" s="67">
        <v>3866</v>
      </c>
      <c r="B86" s="67">
        <v>-5.4451999967568554E-3</v>
      </c>
      <c r="C86" s="29"/>
      <c r="D86" s="68">
        <f t="shared" si="16"/>
        <v>0.3866</v>
      </c>
      <c r="E86" s="68">
        <f t="shared" si="16"/>
        <v>-5.4451999967568554E-3</v>
      </c>
      <c r="F86" s="69">
        <f t="shared" ref="F86:F149" si="21">D86*D86</f>
        <v>0.14945955999999999</v>
      </c>
      <c r="G86" s="69">
        <f t="shared" ref="G86:G149" si="22">D86*F86</f>
        <v>5.7781065895999996E-2</v>
      </c>
      <c r="H86" s="69">
        <f t="shared" ref="H86:H149" si="23">F86*F86</f>
        <v>2.2338160075393597E-2</v>
      </c>
      <c r="I86" s="69">
        <f t="shared" ref="I86:I149" si="24">E86*D86</f>
        <v>-2.1051143187462004E-3</v>
      </c>
      <c r="J86" s="69">
        <f t="shared" ref="J86:J149" si="25">I86*D86</f>
        <v>-8.1383719562728106E-4</v>
      </c>
      <c r="K86" s="69">
        <f t="shared" ca="1" si="17"/>
        <v>-4.4134026182934445E-3</v>
      </c>
      <c r="L86" s="69">
        <f t="shared" ref="L86:L149" ca="1" si="26">+(K86-E86)^2</f>
        <v>1.0646058302039671E-6</v>
      </c>
      <c r="M86" s="69">
        <f t="shared" ca="1" si="18"/>
        <v>11972329.255193733</v>
      </c>
      <c r="N86" s="69">
        <f t="shared" ca="1" si="19"/>
        <v>12695.172073645772</v>
      </c>
      <c r="O86" s="69">
        <f t="shared" ca="1" si="20"/>
        <v>5773964.7928014435</v>
      </c>
      <c r="P86" s="29">
        <f t="shared" ref="P86:P149" ca="1" si="27">+E86-K86</f>
        <v>-1.0317973784634109E-3</v>
      </c>
      <c r="Q86" s="29"/>
      <c r="R86" s="29"/>
      <c r="S86" s="29"/>
      <c r="T86" s="29"/>
    </row>
    <row r="87" spans="1:20" x14ac:dyDescent="0.2">
      <c r="A87" s="67">
        <v>3871</v>
      </c>
      <c r="B87" s="67">
        <v>-1.0906199997407384E-2</v>
      </c>
      <c r="C87" s="29"/>
      <c r="D87" s="68">
        <f t="shared" si="16"/>
        <v>0.3871</v>
      </c>
      <c r="E87" s="68">
        <f t="shared" si="16"/>
        <v>-1.0906199997407384E-2</v>
      </c>
      <c r="F87" s="69">
        <f t="shared" si="21"/>
        <v>0.14984641000000001</v>
      </c>
      <c r="G87" s="69">
        <f t="shared" si="22"/>
        <v>5.8005545311000002E-2</v>
      </c>
      <c r="H87" s="69">
        <f t="shared" si="23"/>
        <v>2.2453946589888103E-2</v>
      </c>
      <c r="I87" s="69">
        <f t="shared" si="24"/>
        <v>-4.2217900189963986E-3</v>
      </c>
      <c r="J87" s="69">
        <f t="shared" si="25"/>
        <v>-1.634254916353506E-3</v>
      </c>
      <c r="K87" s="69">
        <f t="shared" ca="1" si="17"/>
        <v>-4.4118288189505242E-3</v>
      </c>
      <c r="L87" s="69">
        <f t="shared" ca="1" si="26"/>
        <v>4.2176857003571147E-5</v>
      </c>
      <c r="M87" s="69">
        <f t="shared" ca="1" si="18"/>
        <v>11954587.171314416</v>
      </c>
      <c r="N87" s="69">
        <f t="shared" ca="1" si="19"/>
        <v>13589.255469053598</v>
      </c>
      <c r="O87" s="69">
        <f t="shared" ca="1" si="20"/>
        <v>5768057.9775933782</v>
      </c>
      <c r="P87" s="29">
        <f t="shared" ca="1" si="27"/>
        <v>-6.4943711784568601E-3</v>
      </c>
      <c r="Q87" s="29"/>
      <c r="R87" s="29"/>
      <c r="S87" s="29"/>
      <c r="T87" s="29"/>
    </row>
    <row r="88" spans="1:20" x14ac:dyDescent="0.2">
      <c r="A88" s="67">
        <v>3876</v>
      </c>
      <c r="B88" s="67">
        <v>-1.1367200000677258E-2</v>
      </c>
      <c r="C88" s="29"/>
      <c r="D88" s="68">
        <f t="shared" si="16"/>
        <v>0.3876</v>
      </c>
      <c r="E88" s="68">
        <f t="shared" si="16"/>
        <v>-1.1367200000677258E-2</v>
      </c>
      <c r="F88" s="69">
        <f t="shared" si="21"/>
        <v>0.15023375999999999</v>
      </c>
      <c r="G88" s="69">
        <f t="shared" si="22"/>
        <v>5.8230605376E-2</v>
      </c>
      <c r="H88" s="69">
        <f t="shared" si="23"/>
        <v>2.2570182643737599E-2</v>
      </c>
      <c r="I88" s="69">
        <f t="shared" si="24"/>
        <v>-4.4059267202625051E-3</v>
      </c>
      <c r="J88" s="69">
        <f t="shared" si="25"/>
        <v>-1.707737196773747E-3</v>
      </c>
      <c r="K88" s="69">
        <f t="shared" ca="1" si="17"/>
        <v>-4.4102481248060686E-3</v>
      </c>
      <c r="L88" s="69">
        <f t="shared" ca="1" si="26"/>
        <v>4.8399179403187661E-5</v>
      </c>
      <c r="M88" s="69">
        <f t="shared" ca="1" si="18"/>
        <v>11936850.734672019</v>
      </c>
      <c r="N88" s="69">
        <f t="shared" ca="1" si="19"/>
        <v>14513.32170562831</v>
      </c>
      <c r="O88" s="69">
        <f t="shared" ca="1" si="20"/>
        <v>5762135.2550678439</v>
      </c>
      <c r="P88" s="29">
        <f t="shared" ca="1" si="27"/>
        <v>-6.9569518758711892E-3</v>
      </c>
      <c r="Q88" s="29"/>
      <c r="R88" s="29"/>
      <c r="S88" s="29"/>
      <c r="T88" s="29"/>
    </row>
    <row r="89" spans="1:20" x14ac:dyDescent="0.2">
      <c r="A89" s="67">
        <v>4136</v>
      </c>
      <c r="B89" s="67">
        <v>-3.3392000041203573E-3</v>
      </c>
      <c r="C89" s="29"/>
      <c r="D89" s="68">
        <f t="shared" si="16"/>
        <v>0.41360000000000002</v>
      </c>
      <c r="E89" s="68">
        <f t="shared" si="16"/>
        <v>-3.3392000041203573E-3</v>
      </c>
      <c r="F89" s="69">
        <f t="shared" si="21"/>
        <v>0.17106496000000002</v>
      </c>
      <c r="G89" s="69">
        <f t="shared" si="22"/>
        <v>7.0752467456000015E-2</v>
      </c>
      <c r="H89" s="69">
        <f t="shared" si="23"/>
        <v>2.9263220539801606E-2</v>
      </c>
      <c r="I89" s="69">
        <f t="shared" si="24"/>
        <v>-1.3810931217041798E-3</v>
      </c>
      <c r="J89" s="69">
        <f t="shared" si="25"/>
        <v>-5.7122011513684884E-4</v>
      </c>
      <c r="K89" s="69">
        <f t="shared" ca="1" si="17"/>
        <v>-4.3185509927782251E-3</v>
      </c>
      <c r="L89" s="69">
        <f t="shared" ca="1" si="26"/>
        <v>9.5912835898514295E-7</v>
      </c>
      <c r="M89" s="69">
        <f t="shared" ca="1" si="18"/>
        <v>11022755.11108556</v>
      </c>
      <c r="N89" s="69">
        <f t="shared" ca="1" si="19"/>
        <v>102830.75208414644</v>
      </c>
      <c r="O89" s="69">
        <f t="shared" ca="1" si="20"/>
        <v>5432986.6625400214</v>
      </c>
      <c r="P89" s="29">
        <f t="shared" ca="1" si="27"/>
        <v>9.7935098865786774E-4</v>
      </c>
      <c r="Q89" s="29"/>
      <c r="R89" s="29"/>
      <c r="S89" s="29"/>
      <c r="T89" s="29"/>
    </row>
    <row r="90" spans="1:20" x14ac:dyDescent="0.2">
      <c r="A90" s="67">
        <v>4165</v>
      </c>
      <c r="B90" s="67">
        <v>-1.0130000082426704E-3</v>
      </c>
      <c r="C90" s="29"/>
      <c r="D90" s="68">
        <f t="shared" si="16"/>
        <v>0.41649999999999998</v>
      </c>
      <c r="E90" s="68">
        <f t="shared" si="16"/>
        <v>-1.0130000082426704E-3</v>
      </c>
      <c r="F90" s="69">
        <f t="shared" si="21"/>
        <v>0.17347224999999999</v>
      </c>
      <c r="G90" s="69">
        <f t="shared" si="22"/>
        <v>7.2251192124999988E-2</v>
      </c>
      <c r="H90" s="69">
        <f t="shared" si="23"/>
        <v>3.0092621520062496E-2</v>
      </c>
      <c r="I90" s="69">
        <f t="shared" si="24"/>
        <v>-4.2191450343307221E-4</v>
      </c>
      <c r="J90" s="69">
        <f t="shared" si="25"/>
        <v>-1.7572739067987455E-4</v>
      </c>
      <c r="K90" s="69">
        <f t="shared" ca="1" si="17"/>
        <v>-4.3071675291109397E-3</v>
      </c>
      <c r="L90" s="69">
        <f t="shared" ca="1" si="26"/>
        <v>1.0851539655543398E-5</v>
      </c>
      <c r="M90" s="69">
        <f t="shared" ca="1" si="18"/>
        <v>10921851.234076269</v>
      </c>
      <c r="N90" s="69">
        <f t="shared" ca="1" si="19"/>
        <v>117441.35284942616</v>
      </c>
      <c r="O90" s="69">
        <f t="shared" ca="1" si="20"/>
        <v>5393803.5305620935</v>
      </c>
      <c r="P90" s="29">
        <f t="shared" ca="1" si="27"/>
        <v>3.2941675208682693E-3</v>
      </c>
      <c r="Q90" s="29"/>
      <c r="R90" s="29"/>
      <c r="S90" s="29"/>
      <c r="T90" s="29"/>
    </row>
    <row r="91" spans="1:20" x14ac:dyDescent="0.2">
      <c r="A91" s="67">
        <v>4179</v>
      </c>
      <c r="B91" s="67">
        <v>-1.1303800005407538E-2</v>
      </c>
      <c r="C91" s="29"/>
      <c r="D91" s="68">
        <f t="shared" si="16"/>
        <v>0.41789999999999999</v>
      </c>
      <c r="E91" s="68">
        <f t="shared" si="16"/>
        <v>-1.1303800005407538E-2</v>
      </c>
      <c r="F91" s="69">
        <f t="shared" si="21"/>
        <v>0.17464041</v>
      </c>
      <c r="G91" s="69">
        <f t="shared" si="22"/>
        <v>7.2982227338999991E-2</v>
      </c>
      <c r="H91" s="69">
        <f t="shared" si="23"/>
        <v>3.04992728049681E-2</v>
      </c>
      <c r="I91" s="69">
        <f t="shared" si="24"/>
        <v>-4.7238580222598104E-3</v>
      </c>
      <c r="J91" s="69">
        <f t="shared" si="25"/>
        <v>-1.9741002675023748E-3</v>
      </c>
      <c r="K91" s="69">
        <f t="shared" ca="1" si="17"/>
        <v>-4.30158905048176E-3</v>
      </c>
      <c r="L91" s="69">
        <f t="shared" ca="1" si="26"/>
        <v>4.9030958257282582E-5</v>
      </c>
      <c r="M91" s="69">
        <f t="shared" ca="1" si="18"/>
        <v>10873218.792461744</v>
      </c>
      <c r="N91" s="69">
        <f t="shared" ca="1" si="19"/>
        <v>124826.48724569913</v>
      </c>
      <c r="O91" s="69">
        <f t="shared" ca="1" si="20"/>
        <v>5374718.1632639384</v>
      </c>
      <c r="P91" s="29">
        <f t="shared" ca="1" si="27"/>
        <v>-7.0022109549257782E-3</v>
      </c>
      <c r="Q91" s="29"/>
      <c r="R91" s="29"/>
      <c r="S91" s="29"/>
      <c r="T91" s="29"/>
    </row>
    <row r="92" spans="1:20" x14ac:dyDescent="0.2">
      <c r="A92" s="67">
        <v>4199</v>
      </c>
      <c r="B92" s="67">
        <v>4.8521999997319654E-3</v>
      </c>
      <c r="C92" s="29"/>
      <c r="D92" s="68">
        <f t="shared" si="16"/>
        <v>0.4199</v>
      </c>
      <c r="E92" s="68">
        <f t="shared" si="16"/>
        <v>4.8521999997319654E-3</v>
      </c>
      <c r="F92" s="69">
        <f t="shared" si="21"/>
        <v>0.17631601</v>
      </c>
      <c r="G92" s="69">
        <f t="shared" si="22"/>
        <v>7.4035092598999999E-2</v>
      </c>
      <c r="H92" s="69">
        <f t="shared" si="23"/>
        <v>3.10873353823201E-2</v>
      </c>
      <c r="I92" s="69">
        <f t="shared" si="24"/>
        <v>2.0374387798874523E-3</v>
      </c>
      <c r="J92" s="69">
        <f t="shared" si="25"/>
        <v>8.5552054367474121E-4</v>
      </c>
      <c r="K92" s="69">
        <f t="shared" ca="1" si="17"/>
        <v>-4.2935260259963342E-3</v>
      </c>
      <c r="L92" s="69">
        <f t="shared" ca="1" si="26"/>
        <v>8.3644304537683958E-5</v>
      </c>
      <c r="M92" s="69">
        <f t="shared" ca="1" si="18"/>
        <v>10803834.966565838</v>
      </c>
      <c r="N92" s="69">
        <f t="shared" ca="1" si="19"/>
        <v>135749.03722552425</v>
      </c>
      <c r="O92" s="69">
        <f t="shared" ca="1" si="20"/>
        <v>5347264.0174368937</v>
      </c>
      <c r="P92" s="29">
        <f t="shared" ca="1" si="27"/>
        <v>9.1457260257282996E-3</v>
      </c>
      <c r="Q92" s="29"/>
      <c r="R92" s="29"/>
      <c r="S92" s="29"/>
      <c r="T92" s="29"/>
    </row>
    <row r="93" spans="1:20" x14ac:dyDescent="0.2">
      <c r="A93" s="67">
        <v>4204</v>
      </c>
      <c r="B93" s="67">
        <v>-1.6088000047602691E-3</v>
      </c>
      <c r="C93" s="29"/>
      <c r="D93" s="68">
        <f t="shared" si="16"/>
        <v>0.4204</v>
      </c>
      <c r="E93" s="68">
        <f t="shared" si="16"/>
        <v>-1.6088000047602691E-3</v>
      </c>
      <c r="F93" s="69">
        <f t="shared" si="21"/>
        <v>0.17673616</v>
      </c>
      <c r="G93" s="69">
        <f t="shared" si="22"/>
        <v>7.4299881664000006E-2</v>
      </c>
      <c r="H93" s="69">
        <f t="shared" si="23"/>
        <v>3.12356702515456E-2</v>
      </c>
      <c r="I93" s="69">
        <f t="shared" si="24"/>
        <v>-6.7633952200121708E-4</v>
      </c>
      <c r="J93" s="69">
        <f t="shared" si="25"/>
        <v>-2.8433313504931163E-4</v>
      </c>
      <c r="K93" s="69">
        <f t="shared" ca="1" si="17"/>
        <v>-4.2914930328711368E-3</v>
      </c>
      <c r="L93" s="69">
        <f t="shared" ca="1" si="26"/>
        <v>7.1968418830746565E-6</v>
      </c>
      <c r="M93" s="69">
        <f t="shared" ca="1" si="18"/>
        <v>10786505.866329482</v>
      </c>
      <c r="N93" s="69">
        <f t="shared" ca="1" si="19"/>
        <v>138547.85408129828</v>
      </c>
      <c r="O93" s="69">
        <f t="shared" ca="1" si="20"/>
        <v>5340365.9043316999</v>
      </c>
      <c r="P93" s="29">
        <f t="shared" ca="1" si="27"/>
        <v>2.6826930281108677E-3</v>
      </c>
      <c r="Q93" s="29"/>
      <c r="R93" s="29"/>
      <c r="S93" s="29"/>
      <c r="T93" s="29"/>
    </row>
    <row r="94" spans="1:20" x14ac:dyDescent="0.2">
      <c r="A94" s="67">
        <v>4238</v>
      </c>
      <c r="B94" s="67">
        <v>-1.274359999661101E-2</v>
      </c>
      <c r="C94" s="29"/>
      <c r="D94" s="68">
        <f t="shared" si="16"/>
        <v>0.42380000000000001</v>
      </c>
      <c r="E94" s="68">
        <f t="shared" si="16"/>
        <v>-1.274359999661101E-2</v>
      </c>
      <c r="F94" s="69">
        <f t="shared" si="21"/>
        <v>0.17960644000000001</v>
      </c>
      <c r="G94" s="69">
        <f t="shared" si="22"/>
        <v>7.6117209272000011E-2</v>
      </c>
      <c r="H94" s="69">
        <f t="shared" si="23"/>
        <v>3.2258473289473601E-2</v>
      </c>
      <c r="I94" s="69">
        <f t="shared" si="24"/>
        <v>-5.4007376785637461E-3</v>
      </c>
      <c r="J94" s="69">
        <f t="shared" si="25"/>
        <v>-2.2888326281753158E-3</v>
      </c>
      <c r="K94" s="69">
        <f t="shared" ca="1" si="17"/>
        <v>-4.2774858294830787E-3</v>
      </c>
      <c r="L94" s="69">
        <f t="shared" ca="1" si="26"/>
        <v>7.1675089090844274E-5</v>
      </c>
      <c r="M94" s="69">
        <f t="shared" ca="1" si="18"/>
        <v>10668848.58973572</v>
      </c>
      <c r="N94" s="69">
        <f t="shared" ca="1" si="19"/>
        <v>158298.74926440037</v>
      </c>
      <c r="O94" s="69">
        <f t="shared" ca="1" si="20"/>
        <v>5293095.6350268442</v>
      </c>
      <c r="P94" s="29">
        <f t="shared" ca="1" si="27"/>
        <v>-8.4661141671279316E-3</v>
      </c>
      <c r="Q94" s="29"/>
      <c r="R94" s="29"/>
      <c r="S94" s="29"/>
      <c r="T94" s="29"/>
    </row>
    <row r="95" spans="1:20" x14ac:dyDescent="0.2">
      <c r="A95" s="67">
        <v>4242</v>
      </c>
      <c r="B95" s="67">
        <v>-1.1124000084237196E-3</v>
      </c>
      <c r="C95" s="29"/>
      <c r="D95" s="68">
        <f t="shared" si="16"/>
        <v>0.42420000000000002</v>
      </c>
      <c r="E95" s="68">
        <f t="shared" si="16"/>
        <v>-1.1124000084237196E-3</v>
      </c>
      <c r="F95" s="69">
        <f t="shared" si="21"/>
        <v>0.17994564000000002</v>
      </c>
      <c r="G95" s="69">
        <f t="shared" si="22"/>
        <v>7.6332940488000017E-2</v>
      </c>
      <c r="H95" s="69">
        <f t="shared" si="23"/>
        <v>3.2380433355009605E-2</v>
      </c>
      <c r="I95" s="69">
        <f t="shared" si="24"/>
        <v>-4.7188008357334187E-4</v>
      </c>
      <c r="J95" s="69">
        <f t="shared" si="25"/>
        <v>-2.0017153145181164E-4</v>
      </c>
      <c r="K95" s="69">
        <f t="shared" ca="1" si="17"/>
        <v>-4.2758169630054618E-3</v>
      </c>
      <c r="L95" s="69">
        <f t="shared" ca="1" si="26"/>
        <v>1.0007206828535224E-5</v>
      </c>
      <c r="M95" s="69">
        <f t="shared" ca="1" si="18"/>
        <v>10655027.410109013</v>
      </c>
      <c r="N95" s="69">
        <f t="shared" ca="1" si="19"/>
        <v>160704.43728170049</v>
      </c>
      <c r="O95" s="69">
        <f t="shared" ca="1" si="20"/>
        <v>5287493.1152757453</v>
      </c>
      <c r="P95" s="29">
        <f t="shared" ca="1" si="27"/>
        <v>3.1634169545817423E-3</v>
      </c>
      <c r="Q95" s="29"/>
      <c r="R95" s="29"/>
      <c r="S95" s="29"/>
      <c r="T95" s="29"/>
    </row>
    <row r="96" spans="1:20" x14ac:dyDescent="0.2">
      <c r="A96" s="67">
        <v>4243</v>
      </c>
      <c r="B96" s="67">
        <v>7.9540000297129154E-4</v>
      </c>
      <c r="C96" s="29"/>
      <c r="D96" s="68">
        <f t="shared" si="16"/>
        <v>0.42430000000000001</v>
      </c>
      <c r="E96" s="68">
        <f t="shared" si="16"/>
        <v>7.9540000297129154E-4</v>
      </c>
      <c r="F96" s="69">
        <f t="shared" si="21"/>
        <v>0.18003049000000002</v>
      </c>
      <c r="G96" s="69">
        <f t="shared" si="22"/>
        <v>7.6386936907000005E-2</v>
      </c>
      <c r="H96" s="69">
        <f t="shared" si="23"/>
        <v>3.2410977329640107E-2</v>
      </c>
      <c r="I96" s="69">
        <f t="shared" si="24"/>
        <v>3.3748822126071899E-4</v>
      </c>
      <c r="J96" s="69">
        <f t="shared" si="25"/>
        <v>1.4319625228092307E-4</v>
      </c>
      <c r="K96" s="69">
        <f t="shared" ca="1" si="17"/>
        <v>-4.2753990569059045E-3</v>
      </c>
      <c r="L96" s="69">
        <f t="shared" ca="1" si="26"/>
        <v>2.5713003105651454E-5</v>
      </c>
      <c r="M96" s="69">
        <f t="shared" ca="1" si="18"/>
        <v>10651572.805635002</v>
      </c>
      <c r="N96" s="69">
        <f t="shared" ca="1" si="19"/>
        <v>161308.54770204815</v>
      </c>
      <c r="O96" s="69">
        <f t="shared" ca="1" si="20"/>
        <v>5286091.1357282624</v>
      </c>
      <c r="P96" s="29">
        <f t="shared" ca="1" si="27"/>
        <v>5.070799059877196E-3</v>
      </c>
      <c r="Q96" s="29"/>
      <c r="R96" s="29"/>
      <c r="S96" s="29"/>
      <c r="T96" s="29"/>
    </row>
    <row r="97" spans="1:20" x14ac:dyDescent="0.2">
      <c r="A97" s="67">
        <v>4658</v>
      </c>
      <c r="B97" s="67">
        <v>-1.1467600001196843E-2</v>
      </c>
      <c r="C97" s="29"/>
      <c r="D97" s="68">
        <f t="shared" si="16"/>
        <v>0.46579999999999999</v>
      </c>
      <c r="E97" s="68">
        <f t="shared" si="16"/>
        <v>-1.1467600001196843E-2</v>
      </c>
      <c r="F97" s="69">
        <f t="shared" si="21"/>
        <v>0.21696963999999999</v>
      </c>
      <c r="G97" s="69">
        <f t="shared" si="22"/>
        <v>0.10106445831199999</v>
      </c>
      <c r="H97" s="69">
        <f t="shared" si="23"/>
        <v>4.7075824681729599E-2</v>
      </c>
      <c r="I97" s="69">
        <f t="shared" si="24"/>
        <v>-5.3416080805574889E-3</v>
      </c>
      <c r="J97" s="69">
        <f t="shared" si="25"/>
        <v>-2.4881210439236783E-3</v>
      </c>
      <c r="K97" s="69">
        <f t="shared" ca="1" si="17"/>
        <v>-4.0781616548470588E-3</v>
      </c>
      <c r="L97" s="69">
        <f t="shared" ca="1" si="26"/>
        <v>5.460379907450463E-5</v>
      </c>
      <c r="M97" s="69">
        <f t="shared" ca="1" si="18"/>
        <v>9243433.176686218</v>
      </c>
      <c r="N97" s="69">
        <f t="shared" ca="1" si="19"/>
        <v>500903.00205527834</v>
      </c>
      <c r="O97" s="69">
        <f t="shared" ca="1" si="20"/>
        <v>4661342.2182254866</v>
      </c>
      <c r="P97" s="29">
        <f t="shared" ca="1" si="27"/>
        <v>-7.3894383463497838E-3</v>
      </c>
      <c r="Q97" s="29"/>
      <c r="R97" s="29"/>
      <c r="S97" s="29"/>
      <c r="T97" s="29"/>
    </row>
    <row r="98" spans="1:20" x14ac:dyDescent="0.2">
      <c r="A98" s="67">
        <v>4687</v>
      </c>
      <c r="B98" s="67">
        <v>-1.1141399998450652E-2</v>
      </c>
      <c r="C98" s="29"/>
      <c r="D98" s="68">
        <f t="shared" si="16"/>
        <v>0.46870000000000001</v>
      </c>
      <c r="E98" s="68">
        <f t="shared" si="16"/>
        <v>-1.1141399998450652E-2</v>
      </c>
      <c r="F98" s="69">
        <f t="shared" si="21"/>
        <v>0.21967969000000001</v>
      </c>
      <c r="G98" s="69">
        <f t="shared" si="22"/>
        <v>0.102963870703</v>
      </c>
      <c r="H98" s="69">
        <f t="shared" si="23"/>
        <v>4.8259166198496108E-2</v>
      </c>
      <c r="I98" s="69">
        <f t="shared" si="24"/>
        <v>-5.2219741792738205E-3</v>
      </c>
      <c r="J98" s="69">
        <f t="shared" si="25"/>
        <v>-2.4475392978256399E-3</v>
      </c>
      <c r="K98" s="69">
        <f t="shared" ca="1" si="17"/>
        <v>-4.0626032509538867E-3</v>
      </c>
      <c r="L98" s="69">
        <f t="shared" ca="1" si="26"/>
        <v>5.0109363392370778E-5</v>
      </c>
      <c r="M98" s="69">
        <f t="shared" ca="1" si="18"/>
        <v>9147070.6347956415</v>
      </c>
      <c r="N98" s="69">
        <f t="shared" ca="1" si="19"/>
        <v>530955.57746373408</v>
      </c>
      <c r="O98" s="69">
        <f t="shared" ca="1" si="20"/>
        <v>4614789.576225563</v>
      </c>
      <c r="P98" s="29">
        <f t="shared" ca="1" si="27"/>
        <v>-7.0787967474967651E-3</v>
      </c>
      <c r="Q98" s="29"/>
      <c r="R98" s="29"/>
      <c r="S98" s="29"/>
      <c r="T98" s="29"/>
    </row>
    <row r="99" spans="1:20" x14ac:dyDescent="0.2">
      <c r="A99" s="67">
        <v>4716</v>
      </c>
      <c r="B99" s="67">
        <v>-9.8152000064146705E-3</v>
      </c>
      <c r="C99" s="29"/>
      <c r="D99" s="68">
        <f t="shared" si="16"/>
        <v>0.47160000000000002</v>
      </c>
      <c r="E99" s="68">
        <f t="shared" si="16"/>
        <v>-9.8152000064146705E-3</v>
      </c>
      <c r="F99" s="69">
        <f t="shared" si="21"/>
        <v>0.22240656000000003</v>
      </c>
      <c r="G99" s="69">
        <f t="shared" si="22"/>
        <v>0.10488693369600002</v>
      </c>
      <c r="H99" s="69">
        <f t="shared" si="23"/>
        <v>4.9464677931033617E-2</v>
      </c>
      <c r="I99" s="69">
        <f t="shared" si="24"/>
        <v>-4.6288483230251592E-3</v>
      </c>
      <c r="J99" s="69">
        <f t="shared" si="25"/>
        <v>-2.182964869138665E-3</v>
      </c>
      <c r="K99" s="69">
        <f t="shared" ca="1" si="17"/>
        <v>-4.0468129059370557E-3</v>
      </c>
      <c r="L99" s="69">
        <f t="shared" ca="1" si="26"/>
        <v>3.3274289740956542E-5</v>
      </c>
      <c r="M99" s="69">
        <f t="shared" ca="1" si="18"/>
        <v>9050993.0646966882</v>
      </c>
      <c r="N99" s="69">
        <f t="shared" ca="1" si="19"/>
        <v>561791.76043749403</v>
      </c>
      <c r="O99" s="69">
        <f t="shared" ca="1" si="20"/>
        <v>4567903.5508294553</v>
      </c>
      <c r="P99" s="29">
        <f t="shared" ca="1" si="27"/>
        <v>-5.7683871004776148E-3</v>
      </c>
      <c r="Q99" s="29"/>
      <c r="R99" s="29"/>
      <c r="S99" s="29"/>
      <c r="T99" s="29"/>
    </row>
    <row r="100" spans="1:20" x14ac:dyDescent="0.2">
      <c r="A100" s="67">
        <v>4731</v>
      </c>
      <c r="B100" s="67">
        <v>-1.319820000207983E-2</v>
      </c>
      <c r="C100" s="29"/>
      <c r="D100" s="68">
        <f t="shared" si="16"/>
        <v>0.47310000000000002</v>
      </c>
      <c r="E100" s="68">
        <f t="shared" si="16"/>
        <v>-1.319820000207983E-2</v>
      </c>
      <c r="F100" s="69">
        <f t="shared" si="21"/>
        <v>0.22382361000000001</v>
      </c>
      <c r="G100" s="69">
        <f t="shared" si="22"/>
        <v>0.10589094989100001</v>
      </c>
      <c r="H100" s="69">
        <f t="shared" si="23"/>
        <v>5.0097008393432105E-2</v>
      </c>
      <c r="I100" s="69">
        <f t="shared" si="24"/>
        <v>-6.2440684209839675E-3</v>
      </c>
      <c r="J100" s="69">
        <f t="shared" si="25"/>
        <v>-2.9540687699675153E-3</v>
      </c>
      <c r="K100" s="69">
        <f t="shared" ca="1" si="17"/>
        <v>-4.0385544747204927E-3</v>
      </c>
      <c r="L100" s="69">
        <f t="shared" ca="1" si="26"/>
        <v>8.3899106186873914E-5</v>
      </c>
      <c r="M100" s="69">
        <f t="shared" ca="1" si="18"/>
        <v>9001410.7396319415</v>
      </c>
      <c r="N100" s="69">
        <f t="shared" ca="1" si="19"/>
        <v>578046.46421740693</v>
      </c>
      <c r="O100" s="69">
        <f t="shared" ca="1" si="20"/>
        <v>4543524.2047388125</v>
      </c>
      <c r="P100" s="29">
        <f t="shared" ca="1" si="27"/>
        <v>-9.1596455273593377E-3</v>
      </c>
      <c r="Q100" s="29"/>
      <c r="R100" s="29"/>
      <c r="S100" s="29"/>
      <c r="T100" s="29"/>
    </row>
    <row r="101" spans="1:20" x14ac:dyDescent="0.2">
      <c r="A101" s="67">
        <v>4760</v>
      </c>
      <c r="B101" s="67">
        <v>-1.1872000002767891E-2</v>
      </c>
      <c r="C101" s="29"/>
      <c r="D101" s="68">
        <f t="shared" si="16"/>
        <v>0.47599999999999998</v>
      </c>
      <c r="E101" s="68">
        <f t="shared" si="16"/>
        <v>-1.1872000002767891E-2</v>
      </c>
      <c r="F101" s="69">
        <f t="shared" si="21"/>
        <v>0.22657599999999997</v>
      </c>
      <c r="G101" s="69">
        <f t="shared" si="22"/>
        <v>0.10785017599999998</v>
      </c>
      <c r="H101" s="69">
        <f t="shared" si="23"/>
        <v>5.1336683775999988E-2</v>
      </c>
      <c r="I101" s="69">
        <f t="shared" si="24"/>
        <v>-5.6510720013175156E-3</v>
      </c>
      <c r="J101" s="69">
        <f t="shared" si="25"/>
        <v>-2.6899102726271372E-3</v>
      </c>
      <c r="K101" s="69">
        <f t="shared" ca="1" si="17"/>
        <v>-4.0224122190332806E-3</v>
      </c>
      <c r="L101" s="69">
        <f t="shared" ca="1" si="26"/>
        <v>6.1616028374555622E-5</v>
      </c>
      <c r="M101" s="69">
        <f t="shared" ca="1" si="18"/>
        <v>8905772.2134448532</v>
      </c>
      <c r="N101" s="69">
        <f t="shared" ca="1" si="19"/>
        <v>610056.93188882701</v>
      </c>
      <c r="O101" s="69">
        <f t="shared" ca="1" si="20"/>
        <v>4496149.0188354589</v>
      </c>
      <c r="P101" s="29">
        <f t="shared" ca="1" si="27"/>
        <v>-7.8495877837346101E-3</v>
      </c>
      <c r="Q101" s="29"/>
      <c r="R101" s="29"/>
      <c r="S101" s="29"/>
      <c r="T101" s="29"/>
    </row>
    <row r="102" spans="1:20" x14ac:dyDescent="0.2">
      <c r="A102" s="67">
        <v>5088</v>
      </c>
      <c r="B102" s="67">
        <v>-1.3113600005453918E-2</v>
      </c>
      <c r="C102" s="29"/>
      <c r="D102" s="68">
        <f t="shared" si="16"/>
        <v>0.50880000000000003</v>
      </c>
      <c r="E102" s="68">
        <f t="shared" si="16"/>
        <v>-1.3113600005453918E-2</v>
      </c>
      <c r="F102" s="69">
        <f t="shared" si="21"/>
        <v>0.25887744000000001</v>
      </c>
      <c r="G102" s="69">
        <f t="shared" si="22"/>
        <v>0.13171684147200002</v>
      </c>
      <c r="H102" s="69">
        <f t="shared" si="23"/>
        <v>6.7017528940953613E-2</v>
      </c>
      <c r="I102" s="69">
        <f t="shared" si="24"/>
        <v>-6.6721996827749539E-3</v>
      </c>
      <c r="J102" s="69">
        <f t="shared" si="25"/>
        <v>-3.3948151985958969E-3</v>
      </c>
      <c r="K102" s="69">
        <f t="shared" ca="1" si="17"/>
        <v>-3.8236906673034029E-3</v>
      </c>
      <c r="L102" s="69">
        <f t="shared" ca="1" si="26"/>
        <v>8.6302415511056146E-5</v>
      </c>
      <c r="M102" s="69">
        <f t="shared" ca="1" si="18"/>
        <v>7845364.6205380308</v>
      </c>
      <c r="N102" s="69">
        <f t="shared" ca="1" si="19"/>
        <v>1023509.2426340124</v>
      </c>
      <c r="O102" s="69">
        <f t="shared" ca="1" si="20"/>
        <v>3940855.7536630835</v>
      </c>
      <c r="P102" s="29">
        <f t="shared" ca="1" si="27"/>
        <v>-9.2899093381505152E-3</v>
      </c>
      <c r="Q102" s="29"/>
      <c r="R102" s="29"/>
      <c r="S102" s="29"/>
      <c r="T102" s="29"/>
    </row>
    <row r="103" spans="1:20" x14ac:dyDescent="0.2">
      <c r="A103" s="67">
        <v>5098</v>
      </c>
      <c r="B103" s="67">
        <v>-1.303560000815196E-2</v>
      </c>
      <c r="C103" s="29"/>
      <c r="D103" s="68">
        <f t="shared" si="16"/>
        <v>0.50980000000000003</v>
      </c>
      <c r="E103" s="68">
        <f t="shared" si="16"/>
        <v>-1.303560000815196E-2</v>
      </c>
      <c r="F103" s="69">
        <f t="shared" si="21"/>
        <v>0.25989604000000005</v>
      </c>
      <c r="G103" s="69">
        <f t="shared" si="22"/>
        <v>0.13249500119200003</v>
      </c>
      <c r="H103" s="69">
        <f t="shared" si="23"/>
        <v>6.754595160768162E-2</v>
      </c>
      <c r="I103" s="69">
        <f t="shared" si="24"/>
        <v>-6.6455488841558694E-3</v>
      </c>
      <c r="J103" s="69">
        <f t="shared" si="25"/>
        <v>-3.3879008211426622E-3</v>
      </c>
      <c r="K103" s="69">
        <f t="shared" ca="1" si="17"/>
        <v>-3.8171659948253865E-3</v>
      </c>
      <c r="L103" s="69">
        <f t="shared" ca="1" si="26"/>
        <v>8.4979525658056282E-5</v>
      </c>
      <c r="M103" s="69">
        <f t="shared" ca="1" si="18"/>
        <v>7813679.9862738159</v>
      </c>
      <c r="N103" s="69">
        <f t="shared" ca="1" si="19"/>
        <v>1037534.6768540081</v>
      </c>
      <c r="O103" s="69">
        <f t="shared" ca="1" si="20"/>
        <v>3923444.7915659458</v>
      </c>
      <c r="P103" s="29">
        <f t="shared" ca="1" si="27"/>
        <v>-9.2184340133265735E-3</v>
      </c>
      <c r="Q103" s="29"/>
      <c r="R103" s="29"/>
      <c r="S103" s="29"/>
      <c r="T103" s="29"/>
    </row>
    <row r="104" spans="1:20" x14ac:dyDescent="0.2">
      <c r="A104" s="67">
        <v>5127</v>
      </c>
      <c r="B104" s="67">
        <v>-1.2709400005405769E-2</v>
      </c>
      <c r="C104" s="29"/>
      <c r="D104" s="68">
        <f t="shared" si="16"/>
        <v>0.51270000000000004</v>
      </c>
      <c r="E104" s="68">
        <f t="shared" si="16"/>
        <v>-1.2709400005405769E-2</v>
      </c>
      <c r="F104" s="69">
        <f t="shared" si="21"/>
        <v>0.26286129000000003</v>
      </c>
      <c r="G104" s="69">
        <f t="shared" si="22"/>
        <v>0.13476898338300003</v>
      </c>
      <c r="H104" s="69">
        <f t="shared" si="23"/>
        <v>6.9096057780464112E-2</v>
      </c>
      <c r="I104" s="69">
        <f t="shared" si="24"/>
        <v>-6.5161093827715384E-3</v>
      </c>
      <c r="J104" s="69">
        <f t="shared" si="25"/>
        <v>-3.3408092805469682E-3</v>
      </c>
      <c r="K104" s="69">
        <f t="shared" ca="1" si="17"/>
        <v>-3.798088484228405E-3</v>
      </c>
      <c r="L104" s="69">
        <f t="shared" ca="1" si="26"/>
        <v>7.9411473027468407E-5</v>
      </c>
      <c r="M104" s="69">
        <f t="shared" ca="1" si="18"/>
        <v>7722020.4850423932</v>
      </c>
      <c r="N104" s="69">
        <f t="shared" ca="1" si="19"/>
        <v>1078662.5957501687</v>
      </c>
      <c r="O104" s="69">
        <f t="shared" ca="1" si="20"/>
        <v>3872819.9237128203</v>
      </c>
      <c r="P104" s="29">
        <f t="shared" ca="1" si="27"/>
        <v>-8.9113115211773633E-3</v>
      </c>
      <c r="Q104" s="29"/>
      <c r="R104" s="29"/>
      <c r="S104" s="29"/>
      <c r="T104" s="29"/>
    </row>
    <row r="105" spans="1:20" x14ac:dyDescent="0.2">
      <c r="A105" s="67">
        <v>5204</v>
      </c>
      <c r="B105" s="67">
        <v>-9.8088000013376586E-3</v>
      </c>
      <c r="C105" s="29"/>
      <c r="D105" s="68">
        <f t="shared" si="16"/>
        <v>0.52039999999999997</v>
      </c>
      <c r="E105" s="68">
        <f t="shared" si="16"/>
        <v>-9.8088000013376586E-3</v>
      </c>
      <c r="F105" s="69">
        <f t="shared" si="21"/>
        <v>0.27081615999999997</v>
      </c>
      <c r="G105" s="69">
        <f t="shared" si="22"/>
        <v>0.14093272966399997</v>
      </c>
      <c r="H105" s="69">
        <f t="shared" si="23"/>
        <v>7.3341392517145582E-2</v>
      </c>
      <c r="I105" s="69">
        <f t="shared" si="24"/>
        <v>-5.1044995206961175E-3</v>
      </c>
      <c r="J105" s="69">
        <f t="shared" si="25"/>
        <v>-2.6563815505702593E-3</v>
      </c>
      <c r="K105" s="69">
        <f t="shared" ca="1" si="17"/>
        <v>-3.7463088969647671E-3</v>
      </c>
      <c r="L105" s="69">
        <f t="shared" ca="1" si="26"/>
        <v>3.675379839060045E-5</v>
      </c>
      <c r="M105" s="69">
        <f t="shared" ca="1" si="18"/>
        <v>7480302.5810334478</v>
      </c>
      <c r="N105" s="69">
        <f t="shared" ca="1" si="19"/>
        <v>1191094.3421852088</v>
      </c>
      <c r="O105" s="69">
        <f t="shared" ca="1" si="20"/>
        <v>3737508.2109761806</v>
      </c>
      <c r="P105" s="29">
        <f t="shared" ca="1" si="27"/>
        <v>-6.062491104372892E-3</v>
      </c>
      <c r="Q105" s="29"/>
      <c r="R105" s="29"/>
      <c r="S105" s="29"/>
      <c r="T105" s="29"/>
    </row>
    <row r="106" spans="1:20" x14ac:dyDescent="0.2">
      <c r="A106" s="67">
        <v>5206</v>
      </c>
      <c r="B106" s="67">
        <v>1.0067999974125996E-3</v>
      </c>
      <c r="C106" s="29"/>
      <c r="D106" s="68">
        <f t="shared" si="16"/>
        <v>0.52059999999999995</v>
      </c>
      <c r="E106" s="68">
        <f t="shared" si="16"/>
        <v>1.0067999974125996E-3</v>
      </c>
      <c r="F106" s="69">
        <f t="shared" si="21"/>
        <v>0.27102435999999996</v>
      </c>
      <c r="G106" s="69">
        <f t="shared" si="22"/>
        <v>0.14109528181599998</v>
      </c>
      <c r="H106" s="69">
        <f t="shared" si="23"/>
        <v>7.3454203713409577E-2</v>
      </c>
      <c r="I106" s="69">
        <f t="shared" si="24"/>
        <v>5.2414007865299935E-4</v>
      </c>
      <c r="J106" s="69">
        <f t="shared" si="25"/>
        <v>2.7286732494675146E-4</v>
      </c>
      <c r="K106" s="69">
        <f t="shared" ca="1" si="17"/>
        <v>-3.7449421850474056E-3</v>
      </c>
      <c r="L106" s="69">
        <f t="shared" ca="1" si="26"/>
        <v>2.2579053768569775E-5</v>
      </c>
      <c r="M106" s="69">
        <f t="shared" ca="1" si="18"/>
        <v>7474056.6316877175</v>
      </c>
      <c r="N106" s="69">
        <f t="shared" ca="1" si="19"/>
        <v>1194076.3213810283</v>
      </c>
      <c r="O106" s="69">
        <f t="shared" ca="1" si="20"/>
        <v>3733977.5252151345</v>
      </c>
      <c r="P106" s="29">
        <f t="shared" ca="1" si="27"/>
        <v>4.7517421824600052E-3</v>
      </c>
      <c r="Q106" s="29"/>
      <c r="R106" s="29"/>
      <c r="S106" s="29"/>
      <c r="T106" s="29"/>
    </row>
    <row r="107" spans="1:20" x14ac:dyDescent="0.2">
      <c r="A107" s="67">
        <v>5513</v>
      </c>
      <c r="B107" s="67">
        <v>-1.2298599998757709E-2</v>
      </c>
      <c r="C107" s="29"/>
      <c r="D107" s="68">
        <f t="shared" si="16"/>
        <v>0.55130000000000001</v>
      </c>
      <c r="E107" s="68">
        <f t="shared" si="16"/>
        <v>-1.2298599998757709E-2</v>
      </c>
      <c r="F107" s="69">
        <f t="shared" si="21"/>
        <v>0.30393169000000003</v>
      </c>
      <c r="G107" s="69">
        <f t="shared" si="22"/>
        <v>0.16755754069700002</v>
      </c>
      <c r="H107" s="69">
        <f t="shared" si="23"/>
        <v>9.2374472186256121E-2</v>
      </c>
      <c r="I107" s="69">
        <f t="shared" si="24"/>
        <v>-6.7802181793151254E-3</v>
      </c>
      <c r="J107" s="69">
        <f t="shared" si="25"/>
        <v>-3.7379342822564288E-3</v>
      </c>
      <c r="K107" s="69">
        <f t="shared" ca="1" si="17"/>
        <v>-3.5220706745706272E-3</v>
      </c>
      <c r="L107" s="69">
        <f t="shared" ca="1" si="26"/>
        <v>7.702746697831575E-5</v>
      </c>
      <c r="M107" s="69">
        <f t="shared" ca="1" si="18"/>
        <v>6535691.8585176822</v>
      </c>
      <c r="N107" s="69">
        <f t="shared" ca="1" si="19"/>
        <v>1687029.2493499122</v>
      </c>
      <c r="O107" s="69">
        <f t="shared" ca="1" si="20"/>
        <v>3185043.2034922084</v>
      </c>
      <c r="P107" s="29">
        <f t="shared" ca="1" si="27"/>
        <v>-8.7765293241870816E-3</v>
      </c>
      <c r="Q107" s="29"/>
      <c r="R107" s="29"/>
      <c r="S107" s="29"/>
      <c r="T107" s="29"/>
    </row>
    <row r="108" spans="1:20" x14ac:dyDescent="0.2">
      <c r="A108" s="67">
        <v>5573</v>
      </c>
      <c r="B108" s="67">
        <v>1.1169400000653695E-2</v>
      </c>
      <c r="C108" s="29"/>
      <c r="D108" s="68">
        <f t="shared" si="16"/>
        <v>0.55730000000000002</v>
      </c>
      <c r="E108" s="68">
        <f t="shared" si="16"/>
        <v>1.1169400000653695E-2</v>
      </c>
      <c r="F108" s="69">
        <f t="shared" si="21"/>
        <v>0.31058329000000001</v>
      </c>
      <c r="G108" s="69">
        <f t="shared" si="22"/>
        <v>0.17308806751700001</v>
      </c>
      <c r="H108" s="69">
        <f t="shared" si="23"/>
        <v>9.6461980027224101E-2</v>
      </c>
      <c r="I108" s="69">
        <f t="shared" si="24"/>
        <v>6.2247066203643042E-3</v>
      </c>
      <c r="J108" s="69">
        <f t="shared" si="25"/>
        <v>3.4690289995290267E-3</v>
      </c>
      <c r="K108" s="69">
        <f t="shared" ca="1" si="17"/>
        <v>-3.4754762540439976E-3</v>
      </c>
      <c r="L108" s="69">
        <f t="shared" ca="1" si="26"/>
        <v>2.1447240051540833E-4</v>
      </c>
      <c r="M108" s="69">
        <f t="shared" ca="1" si="18"/>
        <v>6357235.0203053094</v>
      </c>
      <c r="N108" s="69">
        <f t="shared" ca="1" si="19"/>
        <v>1791150.2361610755</v>
      </c>
      <c r="O108" s="69">
        <f t="shared" ca="1" si="20"/>
        <v>3076760.1938748565</v>
      </c>
      <c r="P108" s="29">
        <f t="shared" ca="1" si="27"/>
        <v>1.4644876254697693E-2</v>
      </c>
      <c r="Q108" s="29"/>
      <c r="R108" s="29"/>
      <c r="S108" s="29"/>
      <c r="T108" s="29"/>
    </row>
    <row r="109" spans="1:20" x14ac:dyDescent="0.2">
      <c r="A109" s="67">
        <v>5625</v>
      </c>
      <c r="B109" s="67">
        <v>-9.6249999987776391E-3</v>
      </c>
      <c r="C109" s="29"/>
      <c r="D109" s="68">
        <f t="shared" si="16"/>
        <v>0.5625</v>
      </c>
      <c r="E109" s="68">
        <f t="shared" si="16"/>
        <v>-9.6249999987776391E-3</v>
      </c>
      <c r="F109" s="69">
        <f t="shared" si="21"/>
        <v>0.31640625</v>
      </c>
      <c r="G109" s="69">
        <f t="shared" si="22"/>
        <v>0.177978515625</v>
      </c>
      <c r="H109" s="69">
        <f t="shared" si="23"/>
        <v>0.1001129150390625</v>
      </c>
      <c r="I109" s="69">
        <f t="shared" si="24"/>
        <v>-5.414062499312422E-3</v>
      </c>
      <c r="J109" s="69">
        <f t="shared" si="25"/>
        <v>-3.0454101558632374E-3</v>
      </c>
      <c r="K109" s="69">
        <f t="shared" ca="1" si="17"/>
        <v>-3.4342913164380441E-3</v>
      </c>
      <c r="L109" s="69">
        <f t="shared" ca="1" si="26"/>
        <v>3.8324873989594842E-5</v>
      </c>
      <c r="M109" s="69">
        <f t="shared" ca="1" si="18"/>
        <v>6203940.013968531</v>
      </c>
      <c r="N109" s="69">
        <f t="shared" ca="1" si="19"/>
        <v>1883327.8971105532</v>
      </c>
      <c r="O109" s="69">
        <f t="shared" ca="1" si="20"/>
        <v>2982842.9993399298</v>
      </c>
      <c r="P109" s="29">
        <f t="shared" ca="1" si="27"/>
        <v>-6.190708682339595E-3</v>
      </c>
      <c r="Q109" s="29"/>
      <c r="R109" s="29"/>
      <c r="S109" s="29"/>
      <c r="T109" s="29"/>
    </row>
    <row r="110" spans="1:20" x14ac:dyDescent="0.2">
      <c r="A110" s="67">
        <v>5659</v>
      </c>
      <c r="B110" s="67">
        <v>-2.7598000015132129E-3</v>
      </c>
      <c r="C110" s="29"/>
      <c r="D110" s="68">
        <f t="shared" si="16"/>
        <v>0.56589999999999996</v>
      </c>
      <c r="E110" s="68">
        <f t="shared" si="16"/>
        <v>-2.7598000015132129E-3</v>
      </c>
      <c r="F110" s="69">
        <f t="shared" si="21"/>
        <v>0.32024280999999993</v>
      </c>
      <c r="G110" s="69">
        <f t="shared" si="22"/>
        <v>0.18122540617899996</v>
      </c>
      <c r="H110" s="69">
        <f t="shared" si="23"/>
        <v>0.10255545735669606</v>
      </c>
      <c r="I110" s="69">
        <f t="shared" si="24"/>
        <v>-1.561770820856327E-3</v>
      </c>
      <c r="J110" s="69">
        <f t="shared" si="25"/>
        <v>-8.8380610752259543E-4</v>
      </c>
      <c r="K110" s="69">
        <f t="shared" ca="1" si="17"/>
        <v>-3.4069594953941911E-3</v>
      </c>
      <c r="L110" s="69">
        <f t="shared" ca="1" si="26"/>
        <v>4.1881541052028391E-7</v>
      </c>
      <c r="M110" s="69">
        <f t="shared" ca="1" si="18"/>
        <v>6104406.1836514045</v>
      </c>
      <c r="N110" s="69">
        <f t="shared" ca="1" si="19"/>
        <v>1944551.2850866944</v>
      </c>
      <c r="O110" s="69">
        <f t="shared" ca="1" si="20"/>
        <v>2921434.3593944535</v>
      </c>
      <c r="P110" s="29">
        <f t="shared" ca="1" si="27"/>
        <v>6.4715949388097823E-4</v>
      </c>
      <c r="Q110" s="29"/>
      <c r="R110" s="29"/>
      <c r="S110" s="29"/>
      <c r="T110" s="29"/>
    </row>
    <row r="111" spans="1:20" x14ac:dyDescent="0.2">
      <c r="A111" s="67">
        <v>5670</v>
      </c>
      <c r="B111" s="67">
        <v>-4.7740000081830658E-3</v>
      </c>
      <c r="C111" s="29"/>
      <c r="D111" s="68">
        <f t="shared" si="16"/>
        <v>0.56699999999999995</v>
      </c>
      <c r="E111" s="68">
        <f t="shared" si="16"/>
        <v>-4.7740000081830658E-3</v>
      </c>
      <c r="F111" s="69">
        <f t="shared" si="21"/>
        <v>0.32148899999999997</v>
      </c>
      <c r="G111" s="69">
        <f t="shared" si="22"/>
        <v>0.18228426299999997</v>
      </c>
      <c r="H111" s="69">
        <f t="shared" si="23"/>
        <v>0.10335517712099998</v>
      </c>
      <c r="I111" s="69">
        <f t="shared" si="24"/>
        <v>-2.706858004639798E-3</v>
      </c>
      <c r="J111" s="69">
        <f t="shared" si="25"/>
        <v>-1.5347884886307652E-3</v>
      </c>
      <c r="K111" s="69">
        <f t="shared" ca="1" si="17"/>
        <v>-3.3980485888742114E-3</v>
      </c>
      <c r="L111" s="69">
        <f t="shared" ca="1" si="26"/>
        <v>1.8932423082980509E-6</v>
      </c>
      <c r="M111" s="69">
        <f t="shared" ca="1" si="18"/>
        <v>6072323.3747880394</v>
      </c>
      <c r="N111" s="69">
        <f t="shared" ca="1" si="19"/>
        <v>1964517.9688026775</v>
      </c>
      <c r="O111" s="69">
        <f t="shared" ca="1" si="20"/>
        <v>2901570.6158970469</v>
      </c>
      <c r="P111" s="29">
        <f t="shared" ca="1" si="27"/>
        <v>-1.3759514193088544E-3</v>
      </c>
      <c r="Q111" s="29"/>
      <c r="R111" s="29"/>
      <c r="S111" s="29"/>
      <c r="T111" s="29"/>
    </row>
    <row r="112" spans="1:20" x14ac:dyDescent="0.2">
      <c r="A112" s="67">
        <v>5930</v>
      </c>
      <c r="B112" s="67">
        <v>-1.0745999999926426E-2</v>
      </c>
      <c r="C112" s="29"/>
      <c r="D112" s="68">
        <f t="shared" si="16"/>
        <v>0.59299999999999997</v>
      </c>
      <c r="E112" s="68">
        <f t="shared" si="16"/>
        <v>-1.0745999999926426E-2</v>
      </c>
      <c r="F112" s="69">
        <f t="shared" si="21"/>
        <v>0.35164899999999999</v>
      </c>
      <c r="G112" s="69">
        <f t="shared" si="22"/>
        <v>0.20852785699999998</v>
      </c>
      <c r="H112" s="69">
        <f t="shared" si="23"/>
        <v>0.12365701920099999</v>
      </c>
      <c r="I112" s="69">
        <f t="shared" si="24"/>
        <v>-6.3723779999563697E-3</v>
      </c>
      <c r="J112" s="69">
        <f t="shared" si="25"/>
        <v>-3.7788201539741269E-3</v>
      </c>
      <c r="K112" s="69">
        <f t="shared" ca="1" si="17"/>
        <v>-3.1777110077142543E-3</v>
      </c>
      <c r="L112" s="69">
        <f t="shared" ca="1" si="26"/>
        <v>5.7278998269639921E-5</v>
      </c>
      <c r="M112" s="69">
        <f t="shared" ca="1" si="18"/>
        <v>5331540.1819789149</v>
      </c>
      <c r="N112" s="69">
        <f t="shared" ca="1" si="19"/>
        <v>2458097.0945174592</v>
      </c>
      <c r="O112" s="69">
        <f t="shared" ca="1" si="20"/>
        <v>2434422.5978122251</v>
      </c>
      <c r="P112" s="29">
        <f t="shared" ca="1" si="27"/>
        <v>-7.5682889922121712E-3</v>
      </c>
      <c r="Q112" s="29"/>
      <c r="R112" s="29"/>
      <c r="S112" s="29"/>
      <c r="T112" s="29"/>
    </row>
    <row r="113" spans="1:20" x14ac:dyDescent="0.2">
      <c r="A113" s="67">
        <v>6032</v>
      </c>
      <c r="B113" s="67">
        <v>8.4960000094724819E-4</v>
      </c>
      <c r="C113" s="29"/>
      <c r="D113" s="68">
        <f t="shared" si="16"/>
        <v>0.60319999999999996</v>
      </c>
      <c r="E113" s="68">
        <f t="shared" si="16"/>
        <v>8.4960000094724819E-4</v>
      </c>
      <c r="F113" s="69">
        <f t="shared" si="21"/>
        <v>0.36385023999999994</v>
      </c>
      <c r="G113" s="69">
        <f t="shared" si="22"/>
        <v>0.21947446476799995</v>
      </c>
      <c r="H113" s="69">
        <f t="shared" si="23"/>
        <v>0.13238699714805754</v>
      </c>
      <c r="I113" s="69">
        <f t="shared" si="24"/>
        <v>5.1247872057138004E-4</v>
      </c>
      <c r="J113" s="69">
        <f t="shared" si="25"/>
        <v>3.0912716424865642E-4</v>
      </c>
      <c r="K113" s="69">
        <f t="shared" ca="1" si="17"/>
        <v>-3.0861792066826628E-3</v>
      </c>
      <c r="L113" s="69">
        <f t="shared" ca="1" si="26"/>
        <v>1.549035797121193E-5</v>
      </c>
      <c r="M113" s="69">
        <f t="shared" ca="1" si="18"/>
        <v>5050473.678195837</v>
      </c>
      <c r="N113" s="69">
        <f t="shared" ca="1" si="19"/>
        <v>2662432.0934985438</v>
      </c>
      <c r="O113" s="69">
        <f t="shared" ca="1" si="20"/>
        <v>2253596.5396801559</v>
      </c>
      <c r="P113" s="29">
        <f t="shared" ca="1" si="27"/>
        <v>3.935779207629911E-3</v>
      </c>
      <c r="Q113" s="29"/>
      <c r="R113" s="29"/>
      <c r="S113" s="29"/>
      <c r="T113" s="29"/>
    </row>
    <row r="114" spans="1:20" x14ac:dyDescent="0.2">
      <c r="A114" s="67">
        <v>6066</v>
      </c>
      <c r="B114" s="67">
        <v>-3.2852000003913417E-3</v>
      </c>
      <c r="C114" s="29"/>
      <c r="D114" s="68">
        <f t="shared" si="16"/>
        <v>0.60660000000000003</v>
      </c>
      <c r="E114" s="68">
        <f t="shared" si="16"/>
        <v>-3.2852000003913417E-3</v>
      </c>
      <c r="F114" s="69">
        <f t="shared" si="21"/>
        <v>0.36796356000000002</v>
      </c>
      <c r="G114" s="69">
        <f t="shared" si="22"/>
        <v>0.22320669549600003</v>
      </c>
      <c r="H114" s="69">
        <f t="shared" si="23"/>
        <v>0.13539718148787361</v>
      </c>
      <c r="I114" s="69">
        <f t="shared" si="24"/>
        <v>-1.9928023202373879E-3</v>
      </c>
      <c r="J114" s="69">
        <f t="shared" si="25"/>
        <v>-1.2088338874559996E-3</v>
      </c>
      <c r="K114" s="69">
        <f t="shared" ca="1" si="17"/>
        <v>-3.0550309750927776E-3</v>
      </c>
      <c r="L114" s="69">
        <f t="shared" ca="1" si="26"/>
        <v>5.2977780206891062E-8</v>
      </c>
      <c r="M114" s="69">
        <f t="shared" ca="1" si="18"/>
        <v>4958028.5359244542</v>
      </c>
      <c r="N114" s="69">
        <f t="shared" ca="1" si="19"/>
        <v>2731799.6621906292</v>
      </c>
      <c r="O114" s="69">
        <f t="shared" ca="1" si="20"/>
        <v>2193791.3772284077</v>
      </c>
      <c r="P114" s="29">
        <f t="shared" ca="1" si="27"/>
        <v>-2.3016902529856414E-4</v>
      </c>
      <c r="Q114" s="29"/>
      <c r="R114" s="29"/>
      <c r="S114" s="29"/>
      <c r="T114" s="29"/>
    </row>
    <row r="115" spans="1:20" x14ac:dyDescent="0.2">
      <c r="A115" s="67">
        <v>6076</v>
      </c>
      <c r="B115" s="67">
        <v>1.2792800000170246E-2</v>
      </c>
      <c r="C115" s="29"/>
      <c r="D115" s="68">
        <f t="shared" si="16"/>
        <v>0.60760000000000003</v>
      </c>
      <c r="E115" s="68">
        <f t="shared" si="16"/>
        <v>1.2792800000170246E-2</v>
      </c>
      <c r="F115" s="69">
        <f t="shared" si="21"/>
        <v>0.36917776000000002</v>
      </c>
      <c r="G115" s="69">
        <f t="shared" si="22"/>
        <v>0.22431240697600002</v>
      </c>
      <c r="H115" s="69">
        <f t="shared" si="23"/>
        <v>0.13629221847861761</v>
      </c>
      <c r="I115" s="69">
        <f t="shared" si="24"/>
        <v>7.7729052801034414E-3</v>
      </c>
      <c r="J115" s="69">
        <f t="shared" si="25"/>
        <v>4.7228172481908514E-3</v>
      </c>
      <c r="K115" s="69">
        <f t="shared" ca="1" si="17"/>
        <v>-3.0458090562540058E-3</v>
      </c>
      <c r="L115" s="69">
        <f t="shared" ca="1" si="26"/>
        <v>2.5086153684224428E-4</v>
      </c>
      <c r="M115" s="69">
        <f t="shared" ca="1" si="18"/>
        <v>4930958.826773297</v>
      </c>
      <c r="N115" s="69">
        <f t="shared" ca="1" si="19"/>
        <v>2752318.4795994116</v>
      </c>
      <c r="O115" s="69">
        <f t="shared" ca="1" si="20"/>
        <v>2176252.3039704994</v>
      </c>
      <c r="P115" s="29">
        <f t="shared" ca="1" si="27"/>
        <v>1.5838609056424251E-2</v>
      </c>
      <c r="Q115" s="29"/>
      <c r="R115" s="29"/>
      <c r="S115" s="29"/>
      <c r="T115" s="29"/>
    </row>
    <row r="116" spans="1:20" x14ac:dyDescent="0.2">
      <c r="A116" s="67">
        <v>6110</v>
      </c>
      <c r="B116" s="67">
        <v>-1.3420000032056123E-3</v>
      </c>
      <c r="C116" s="29"/>
      <c r="D116" s="68">
        <f t="shared" si="16"/>
        <v>0.61099999999999999</v>
      </c>
      <c r="E116" s="68">
        <f t="shared" si="16"/>
        <v>-1.3420000032056123E-3</v>
      </c>
      <c r="F116" s="69">
        <f t="shared" si="21"/>
        <v>0.37332099999999996</v>
      </c>
      <c r="G116" s="69">
        <f t="shared" si="22"/>
        <v>0.22809913099999998</v>
      </c>
      <c r="H116" s="69">
        <f t="shared" si="23"/>
        <v>0.13936856904099998</v>
      </c>
      <c r="I116" s="69">
        <f t="shared" si="24"/>
        <v>-8.1996200195862915E-4</v>
      </c>
      <c r="J116" s="69">
        <f t="shared" si="25"/>
        <v>-5.009967831967224E-4</v>
      </c>
      <c r="K116" s="69">
        <f t="shared" ca="1" si="17"/>
        <v>-3.0142482397402257E-3</v>
      </c>
      <c r="L116" s="69">
        <f t="shared" ca="1" si="26"/>
        <v>2.7964141645931244E-6</v>
      </c>
      <c r="M116" s="69">
        <f t="shared" ca="1" si="18"/>
        <v>4839333.0340574654</v>
      </c>
      <c r="N116" s="69">
        <f t="shared" ca="1" si="19"/>
        <v>2822473.6023164634</v>
      </c>
      <c r="O116" s="69">
        <f t="shared" ca="1" si="20"/>
        <v>2116802.6869328879</v>
      </c>
      <c r="P116" s="29">
        <f t="shared" ca="1" si="27"/>
        <v>1.6722482365346134E-3</v>
      </c>
      <c r="Q116" s="29"/>
      <c r="R116" s="29"/>
      <c r="S116" s="29"/>
      <c r="T116" s="29"/>
    </row>
    <row r="117" spans="1:20" x14ac:dyDescent="0.2">
      <c r="A117" s="67">
        <v>6134</v>
      </c>
      <c r="B117" s="67">
        <v>-7.5548000022536144E-3</v>
      </c>
      <c r="C117" s="29"/>
      <c r="D117" s="68">
        <f t="shared" ref="D117:E132" si="28">A117/A$18</f>
        <v>0.61339999999999995</v>
      </c>
      <c r="E117" s="68">
        <f t="shared" si="28"/>
        <v>-7.5548000022536144E-3</v>
      </c>
      <c r="F117" s="69">
        <f t="shared" si="21"/>
        <v>0.37625955999999994</v>
      </c>
      <c r="G117" s="69">
        <f t="shared" si="22"/>
        <v>0.23079761410399993</v>
      </c>
      <c r="H117" s="69">
        <f t="shared" si="23"/>
        <v>0.14157125649139354</v>
      </c>
      <c r="I117" s="69">
        <f t="shared" si="24"/>
        <v>-4.6341143213823668E-3</v>
      </c>
      <c r="J117" s="69">
        <f t="shared" si="25"/>
        <v>-2.8425657247359436E-3</v>
      </c>
      <c r="K117" s="69">
        <f t="shared" ca="1" si="17"/>
        <v>-2.991778065043982E-3</v>
      </c>
      <c r="L117" s="69">
        <f t="shared" ca="1" si="26"/>
        <v>2.0821169199456345E-5</v>
      </c>
      <c r="M117" s="69">
        <f t="shared" ca="1" si="18"/>
        <v>4775041.1438233014</v>
      </c>
      <c r="N117" s="69">
        <f t="shared" ca="1" si="19"/>
        <v>2872354.5574456071</v>
      </c>
      <c r="O117" s="69">
        <f t="shared" ca="1" si="20"/>
        <v>2075017.6625032404</v>
      </c>
      <c r="P117" s="29">
        <f t="shared" ca="1" si="27"/>
        <v>-4.5630219372096324E-3</v>
      </c>
      <c r="Q117" s="29"/>
      <c r="R117" s="29"/>
      <c r="S117" s="29"/>
      <c r="T117" s="29"/>
    </row>
    <row r="118" spans="1:20" x14ac:dyDescent="0.2">
      <c r="A118" s="67">
        <v>6178</v>
      </c>
      <c r="B118" s="67">
        <v>-6.6116000016336329E-3</v>
      </c>
      <c r="C118" s="29"/>
      <c r="D118" s="68">
        <f t="shared" si="28"/>
        <v>0.61780000000000002</v>
      </c>
      <c r="E118" s="68">
        <f t="shared" si="28"/>
        <v>-6.6116000016336329E-3</v>
      </c>
      <c r="F118" s="69">
        <f t="shared" si="21"/>
        <v>0.38167684000000002</v>
      </c>
      <c r="G118" s="69">
        <f t="shared" si="22"/>
        <v>0.23579995175200003</v>
      </c>
      <c r="H118" s="69">
        <f t="shared" si="23"/>
        <v>0.14567721019238561</v>
      </c>
      <c r="I118" s="69">
        <f t="shared" si="24"/>
        <v>-4.0846464810092584E-3</v>
      </c>
      <c r="J118" s="69">
        <f t="shared" si="25"/>
        <v>-2.5234945959675199E-3</v>
      </c>
      <c r="K118" s="69">
        <f t="shared" ca="1" si="17"/>
        <v>-2.9501701598436394E-3</v>
      </c>
      <c r="L118" s="69">
        <f t="shared" ca="1" si="26"/>
        <v>1.3406068486350297E-5</v>
      </c>
      <c r="M118" s="69">
        <f t="shared" ca="1" si="18"/>
        <v>4658008.6130424067</v>
      </c>
      <c r="N118" s="69">
        <f t="shared" ca="1" si="19"/>
        <v>2964562.417843116</v>
      </c>
      <c r="O118" s="69">
        <f t="shared" ca="1" si="20"/>
        <v>1998826.3778662889</v>
      </c>
      <c r="P118" s="29">
        <f t="shared" ca="1" si="27"/>
        <v>-3.6614298417899935E-3</v>
      </c>
      <c r="Q118" s="29"/>
      <c r="R118" s="29"/>
      <c r="S118" s="29"/>
      <c r="T118" s="29"/>
    </row>
    <row r="119" spans="1:20" x14ac:dyDescent="0.2">
      <c r="A119" s="67">
        <v>6433</v>
      </c>
      <c r="B119" s="67">
        <v>2.8773999947588891E-3</v>
      </c>
      <c r="C119" s="29"/>
      <c r="D119" s="68">
        <f t="shared" si="28"/>
        <v>0.64329999999999998</v>
      </c>
      <c r="E119" s="68">
        <f t="shared" si="28"/>
        <v>2.8773999947588891E-3</v>
      </c>
      <c r="F119" s="69">
        <f t="shared" si="21"/>
        <v>0.41383488999999996</v>
      </c>
      <c r="G119" s="69">
        <f t="shared" si="22"/>
        <v>0.26621998473699998</v>
      </c>
      <c r="H119" s="69">
        <f t="shared" si="23"/>
        <v>0.17125931618131207</v>
      </c>
      <c r="I119" s="69">
        <f t="shared" si="24"/>
        <v>1.8510314166283932E-3</v>
      </c>
      <c r="J119" s="69">
        <f t="shared" si="25"/>
        <v>1.1907685103170454E-3</v>
      </c>
      <c r="K119" s="69">
        <f t="shared" ca="1" si="17"/>
        <v>-2.6985195536617136E-3</v>
      </c>
      <c r="L119" s="69">
        <f t="shared" ca="1" si="26"/>
        <v>3.1090878810459017E-5</v>
      </c>
      <c r="M119" s="69">
        <f t="shared" ca="1" si="18"/>
        <v>4001712.1927616009</v>
      </c>
      <c r="N119" s="69">
        <f t="shared" ca="1" si="19"/>
        <v>3517208.7832616991</v>
      </c>
      <c r="O119" s="69">
        <f t="shared" ca="1" si="20"/>
        <v>1570220.1679740259</v>
      </c>
      <c r="P119" s="29">
        <f t="shared" ca="1" si="27"/>
        <v>5.5759195484206027E-3</v>
      </c>
      <c r="Q119" s="29"/>
      <c r="R119" s="29"/>
      <c r="S119" s="29"/>
      <c r="T119" s="29"/>
    </row>
    <row r="120" spans="1:20" x14ac:dyDescent="0.2">
      <c r="A120" s="70">
        <v>6441</v>
      </c>
      <c r="B120" s="70">
        <v>-5.8601999990059994E-3</v>
      </c>
      <c r="C120" s="29"/>
      <c r="D120" s="68">
        <f t="shared" si="28"/>
        <v>0.64410000000000001</v>
      </c>
      <c r="E120" s="68">
        <f t="shared" si="28"/>
        <v>-5.8601999990059994E-3</v>
      </c>
      <c r="F120" s="69">
        <f t="shared" si="21"/>
        <v>0.41486481000000003</v>
      </c>
      <c r="G120" s="69">
        <f t="shared" si="22"/>
        <v>0.26721442412099999</v>
      </c>
      <c r="H120" s="69">
        <f t="shared" si="23"/>
        <v>0.17211281057633612</v>
      </c>
      <c r="I120" s="69">
        <f t="shared" si="24"/>
        <v>-3.7745548193597643E-3</v>
      </c>
      <c r="J120" s="69">
        <f t="shared" si="25"/>
        <v>-2.4311907591496244E-3</v>
      </c>
      <c r="K120" s="69">
        <f t="shared" ca="1" si="17"/>
        <v>-2.6903344994348346E-3</v>
      </c>
      <c r="L120" s="69">
        <f t="shared" ca="1" si="26"/>
        <v>1.0048047285371551E-5</v>
      </c>
      <c r="M120" s="69">
        <f t="shared" ca="1" si="18"/>
        <v>3981745.8655980621</v>
      </c>
      <c r="N120" s="69">
        <f t="shared" ca="1" si="19"/>
        <v>3535022.2127486966</v>
      </c>
      <c r="O120" s="69">
        <f t="shared" ca="1" si="20"/>
        <v>1557195.3118642434</v>
      </c>
      <c r="P120" s="29">
        <f t="shared" ca="1" si="27"/>
        <v>-3.1698654995711648E-3</v>
      </c>
      <c r="Q120" s="29"/>
      <c r="R120" s="29"/>
      <c r="S120" s="29"/>
      <c r="T120" s="29"/>
    </row>
    <row r="121" spans="1:20" x14ac:dyDescent="0.2">
      <c r="A121" s="70">
        <v>6467</v>
      </c>
      <c r="B121" s="70">
        <v>2.742600001511164E-3</v>
      </c>
      <c r="C121" s="29"/>
      <c r="D121" s="68">
        <f t="shared" si="28"/>
        <v>0.64670000000000005</v>
      </c>
      <c r="E121" s="68">
        <f t="shared" si="28"/>
        <v>2.742600001511164E-3</v>
      </c>
      <c r="F121" s="69">
        <f t="shared" si="21"/>
        <v>0.41822089000000007</v>
      </c>
      <c r="G121" s="69">
        <f t="shared" si="22"/>
        <v>0.27046344956300006</v>
      </c>
      <c r="H121" s="69">
        <f t="shared" si="23"/>
        <v>0.17490871283239215</v>
      </c>
      <c r="I121" s="69">
        <f t="shared" si="24"/>
        <v>1.77363942097727E-3</v>
      </c>
      <c r="J121" s="69">
        <f t="shared" si="25"/>
        <v>1.1470126135460007E-3</v>
      </c>
      <c r="K121" s="69">
        <f t="shared" ca="1" si="17"/>
        <v>-2.6636111731063294E-3</v>
      </c>
      <c r="L121" s="69">
        <f t="shared" ca="1" si="26"/>
        <v>2.9227119264559057E-5</v>
      </c>
      <c r="M121" s="69">
        <f t="shared" ca="1" si="18"/>
        <v>3917124.1184062688</v>
      </c>
      <c r="N121" s="69">
        <f t="shared" ca="1" si="19"/>
        <v>3593104.5298887375</v>
      </c>
      <c r="O121" s="69">
        <f t="shared" ca="1" si="20"/>
        <v>1515067.5386466624</v>
      </c>
      <c r="P121" s="29">
        <f t="shared" ca="1" si="27"/>
        <v>5.4062111746174934E-3</v>
      </c>
      <c r="Q121" s="29"/>
      <c r="R121" s="29"/>
      <c r="S121" s="29"/>
      <c r="T121" s="29"/>
    </row>
    <row r="122" spans="1:20" x14ac:dyDescent="0.2">
      <c r="A122" s="70">
        <v>6472</v>
      </c>
      <c r="B122" s="70">
        <v>5.2816000024904497E-3</v>
      </c>
      <c r="C122" s="29"/>
      <c r="D122" s="68">
        <f t="shared" si="28"/>
        <v>0.6472</v>
      </c>
      <c r="E122" s="68">
        <f t="shared" si="28"/>
        <v>5.2816000024904497E-3</v>
      </c>
      <c r="F122" s="69">
        <f t="shared" si="21"/>
        <v>0.41886783999999999</v>
      </c>
      <c r="G122" s="69">
        <f t="shared" si="22"/>
        <v>0.27109126604799999</v>
      </c>
      <c r="H122" s="69">
        <f t="shared" si="23"/>
        <v>0.1754502673862656</v>
      </c>
      <c r="I122" s="69">
        <f t="shared" si="24"/>
        <v>3.418251521611819E-3</v>
      </c>
      <c r="J122" s="69">
        <f t="shared" si="25"/>
        <v>2.2122923847871694E-3</v>
      </c>
      <c r="K122" s="69">
        <f t="shared" ca="1" si="17"/>
        <v>-2.6584506980045506E-3</v>
      </c>
      <c r="L122" s="69">
        <f t="shared" ca="1" si="26"/>
        <v>6.3044405126431129E-5</v>
      </c>
      <c r="M122" s="69">
        <f t="shared" ca="1" si="18"/>
        <v>3904744.157673351</v>
      </c>
      <c r="N122" s="69">
        <f t="shared" ca="1" si="19"/>
        <v>3604307.027179224</v>
      </c>
      <c r="O122" s="69">
        <f t="shared" ca="1" si="20"/>
        <v>1507002.2624122703</v>
      </c>
      <c r="P122" s="29">
        <f t="shared" ca="1" si="27"/>
        <v>7.9400507004949994E-3</v>
      </c>
      <c r="Q122" s="29"/>
      <c r="R122" s="29"/>
      <c r="S122" s="29"/>
      <c r="T122" s="29"/>
    </row>
    <row r="123" spans="1:20" x14ac:dyDescent="0.2">
      <c r="A123" s="70">
        <v>6482</v>
      </c>
      <c r="B123" s="70">
        <v>1.1359600001014769E-2</v>
      </c>
      <c r="C123" s="29"/>
      <c r="D123" s="68">
        <f t="shared" si="28"/>
        <v>0.6482</v>
      </c>
      <c r="E123" s="68">
        <f t="shared" si="28"/>
        <v>1.1359600001014769E-2</v>
      </c>
      <c r="F123" s="69">
        <f t="shared" si="21"/>
        <v>0.42016323999999999</v>
      </c>
      <c r="G123" s="69">
        <f t="shared" si="22"/>
        <v>0.27234981216799997</v>
      </c>
      <c r="H123" s="69">
        <f t="shared" si="23"/>
        <v>0.1765371482472976</v>
      </c>
      <c r="I123" s="69">
        <f t="shared" si="24"/>
        <v>7.3632927206577735E-3</v>
      </c>
      <c r="J123" s="69">
        <f t="shared" si="25"/>
        <v>4.7728863415303687E-3</v>
      </c>
      <c r="K123" s="69">
        <f t="shared" ca="1" si="17"/>
        <v>-2.6481090633963819E-3</v>
      </c>
      <c r="L123" s="69">
        <f t="shared" ca="1" si="26"/>
        <v>1.962159132331863E-4</v>
      </c>
      <c r="M123" s="69">
        <f t="shared" ca="1" si="18"/>
        <v>3880030.1760926745</v>
      </c>
      <c r="N123" s="69">
        <f t="shared" ca="1" si="19"/>
        <v>3626743.5192217263</v>
      </c>
      <c r="O123" s="69">
        <f t="shared" ca="1" si="20"/>
        <v>1490907.3960350486</v>
      </c>
      <c r="P123" s="29">
        <f t="shared" ca="1" si="27"/>
        <v>1.400770906441115E-2</v>
      </c>
      <c r="Q123" s="29"/>
      <c r="R123" s="29"/>
      <c r="S123" s="29"/>
      <c r="T123" s="29"/>
    </row>
    <row r="124" spans="1:20" x14ac:dyDescent="0.2">
      <c r="A124" s="70">
        <v>6501</v>
      </c>
      <c r="B124" s="70">
        <v>-3.9220000326167792E-4</v>
      </c>
      <c r="C124" s="29"/>
      <c r="D124" s="68">
        <f t="shared" si="28"/>
        <v>0.65010000000000001</v>
      </c>
      <c r="E124" s="68">
        <f t="shared" si="28"/>
        <v>-3.9220000326167792E-4</v>
      </c>
      <c r="F124" s="69">
        <f t="shared" si="21"/>
        <v>0.42263001</v>
      </c>
      <c r="G124" s="69">
        <f t="shared" si="22"/>
        <v>0.274751769501</v>
      </c>
      <c r="H124" s="69">
        <f t="shared" si="23"/>
        <v>0.1786161253526001</v>
      </c>
      <c r="I124" s="69">
        <f t="shared" si="24"/>
        <v>-2.549692221204168E-4</v>
      </c>
      <c r="J124" s="69">
        <f t="shared" si="25"/>
        <v>-1.6575549130048298E-4</v>
      </c>
      <c r="K124" s="69">
        <f t="shared" ca="1" si="17"/>
        <v>-2.6283839769279376E-3</v>
      </c>
      <c r="L124" s="69">
        <f t="shared" ca="1" si="26"/>
        <v>5.0005187640818231E-6</v>
      </c>
      <c r="M124" s="69">
        <f t="shared" ca="1" si="18"/>
        <v>3833242.8737445013</v>
      </c>
      <c r="N124" s="69">
        <f t="shared" ca="1" si="19"/>
        <v>3669487.749895155</v>
      </c>
      <c r="O124" s="69">
        <f t="shared" ca="1" si="20"/>
        <v>1460460.1806364567</v>
      </c>
      <c r="P124" s="29">
        <f t="shared" ca="1" si="27"/>
        <v>2.2361839736662597E-3</v>
      </c>
      <c r="Q124" s="29"/>
      <c r="R124" s="29"/>
      <c r="S124" s="29"/>
      <c r="T124" s="29"/>
    </row>
    <row r="125" spans="1:20" x14ac:dyDescent="0.2">
      <c r="A125" s="70">
        <v>6540</v>
      </c>
      <c r="B125" s="70">
        <v>7.0119999945745803E-3</v>
      </c>
      <c r="C125" s="29"/>
      <c r="D125" s="68">
        <f t="shared" si="28"/>
        <v>0.65400000000000003</v>
      </c>
      <c r="E125" s="68">
        <f t="shared" si="28"/>
        <v>7.0119999945745803E-3</v>
      </c>
      <c r="F125" s="69">
        <f t="shared" si="21"/>
        <v>0.42771600000000004</v>
      </c>
      <c r="G125" s="69">
        <f t="shared" si="22"/>
        <v>0.27972626400000006</v>
      </c>
      <c r="H125" s="69">
        <f t="shared" si="23"/>
        <v>0.18294097665600004</v>
      </c>
      <c r="I125" s="69">
        <f t="shared" si="24"/>
        <v>4.5858479964517758E-3</v>
      </c>
      <c r="J125" s="69">
        <f t="shared" si="25"/>
        <v>2.9991445896794615E-3</v>
      </c>
      <c r="K125" s="69">
        <f t="shared" ca="1" si="17"/>
        <v>-2.5875837207238704E-3</v>
      </c>
      <c r="L125" s="69">
        <f t="shared" ca="1" si="26"/>
        <v>9.2152007507023209E-5</v>
      </c>
      <c r="M125" s="69">
        <f t="shared" ca="1" si="18"/>
        <v>3737904.8410439473</v>
      </c>
      <c r="N125" s="69">
        <f t="shared" ca="1" si="19"/>
        <v>3757690.9914470082</v>
      </c>
      <c r="O125" s="69">
        <f t="shared" ca="1" si="20"/>
        <v>1398525.4204462592</v>
      </c>
      <c r="P125" s="29">
        <f t="shared" ca="1" si="27"/>
        <v>9.5995837152984508E-3</v>
      </c>
      <c r="Q125" s="29"/>
      <c r="R125" s="29"/>
      <c r="S125" s="29"/>
      <c r="T125" s="29"/>
    </row>
    <row r="126" spans="1:20" x14ac:dyDescent="0.2">
      <c r="A126" s="70">
        <v>6621</v>
      </c>
      <c r="B126" s="70">
        <v>-5.4562000004807487E-3</v>
      </c>
      <c r="C126" s="29"/>
      <c r="D126" s="68">
        <f t="shared" si="28"/>
        <v>0.66210000000000002</v>
      </c>
      <c r="E126" s="68">
        <f t="shared" si="28"/>
        <v>-5.4562000004807487E-3</v>
      </c>
      <c r="F126" s="69">
        <f t="shared" si="21"/>
        <v>0.43837641000000005</v>
      </c>
      <c r="G126" s="69">
        <f t="shared" si="22"/>
        <v>0.29024902106100003</v>
      </c>
      <c r="H126" s="69">
        <f t="shared" si="23"/>
        <v>0.19217387684448814</v>
      </c>
      <c r="I126" s="69">
        <f t="shared" si="24"/>
        <v>-3.6125500203183039E-3</v>
      </c>
      <c r="J126" s="69">
        <f t="shared" si="25"/>
        <v>-2.3918693684527492E-3</v>
      </c>
      <c r="K126" s="69">
        <f t="shared" ca="1" si="17"/>
        <v>-2.50150437765073E-3</v>
      </c>
      <c r="L126" s="69">
        <f t="shared" ca="1" si="26"/>
        <v>8.7302262235708729E-6</v>
      </c>
      <c r="M126" s="69">
        <f t="shared" ca="1" si="18"/>
        <v>3542935.9387559998</v>
      </c>
      <c r="N126" s="69">
        <f t="shared" ca="1" si="19"/>
        <v>3942823.193394016</v>
      </c>
      <c r="O126" s="69">
        <f t="shared" ca="1" si="20"/>
        <v>1272449.3678533791</v>
      </c>
      <c r="P126" s="29">
        <f t="shared" ca="1" si="27"/>
        <v>-2.9546956228300187E-3</v>
      </c>
      <c r="Q126" s="29"/>
      <c r="R126" s="29"/>
      <c r="S126" s="29"/>
      <c r="T126" s="29"/>
    </row>
    <row r="127" spans="1:20" x14ac:dyDescent="0.2">
      <c r="A127" s="70">
        <v>6921</v>
      </c>
      <c r="B127" s="70">
        <v>-9.1162000026088208E-3</v>
      </c>
      <c r="C127" s="29"/>
      <c r="D127" s="68">
        <f t="shared" si="28"/>
        <v>0.69210000000000005</v>
      </c>
      <c r="E127" s="68">
        <f t="shared" si="28"/>
        <v>-9.1162000026088208E-3</v>
      </c>
      <c r="F127" s="69">
        <f t="shared" si="21"/>
        <v>0.47900241000000005</v>
      </c>
      <c r="G127" s="69">
        <f t="shared" si="22"/>
        <v>0.33151756796100007</v>
      </c>
      <c r="H127" s="69">
        <f t="shared" si="23"/>
        <v>0.22944330878580815</v>
      </c>
      <c r="I127" s="69">
        <f t="shared" si="24"/>
        <v>-6.3093220218055652E-3</v>
      </c>
      <c r="J127" s="69">
        <f t="shared" si="25"/>
        <v>-4.366681771291632E-3</v>
      </c>
      <c r="K127" s="69">
        <f t="shared" ca="1" si="17"/>
        <v>-2.1669304795878001E-3</v>
      </c>
      <c r="L127" s="69">
        <f t="shared" ca="1" si="26"/>
        <v>4.8292346903588806E-5</v>
      </c>
      <c r="M127" s="69">
        <f t="shared" ca="1" si="18"/>
        <v>2857909.3643288845</v>
      </c>
      <c r="N127" s="69">
        <f t="shared" ca="1" si="19"/>
        <v>4649300.6102314619</v>
      </c>
      <c r="O127" s="69">
        <f t="shared" ca="1" si="20"/>
        <v>840755.81474780478</v>
      </c>
      <c r="P127" s="29">
        <f t="shared" ca="1" si="27"/>
        <v>-6.9492695230210207E-3</v>
      </c>
      <c r="Q127" s="29"/>
      <c r="R127" s="29"/>
      <c r="S127" s="29"/>
      <c r="T127" s="29"/>
    </row>
    <row r="128" spans="1:20" x14ac:dyDescent="0.2">
      <c r="A128" s="70">
        <v>6965</v>
      </c>
      <c r="B128" s="70">
        <v>-7.1730000054230914E-3</v>
      </c>
      <c r="C128" s="29"/>
      <c r="D128" s="68">
        <f t="shared" si="28"/>
        <v>0.69650000000000001</v>
      </c>
      <c r="E128" s="68">
        <f t="shared" si="28"/>
        <v>-7.1730000054230914E-3</v>
      </c>
      <c r="F128" s="69">
        <f t="shared" si="21"/>
        <v>0.48511225000000002</v>
      </c>
      <c r="G128" s="69">
        <f t="shared" si="22"/>
        <v>0.337880682125</v>
      </c>
      <c r="H128" s="69">
        <f t="shared" si="23"/>
        <v>0.23533389510006253</v>
      </c>
      <c r="I128" s="69">
        <f t="shared" si="24"/>
        <v>-4.9959945037771833E-3</v>
      </c>
      <c r="J128" s="69">
        <f t="shared" si="25"/>
        <v>-3.4797101718808082E-3</v>
      </c>
      <c r="K128" s="69">
        <f t="shared" ca="1" si="17"/>
        <v>-2.115772446884356E-3</v>
      </c>
      <c r="L128" s="69">
        <f t="shared" ca="1" si="26"/>
        <v>2.5575550578843657E-5</v>
      </c>
      <c r="M128" s="69">
        <f t="shared" ca="1" si="18"/>
        <v>2762527.7129670302</v>
      </c>
      <c r="N128" s="69">
        <f t="shared" ca="1" si="19"/>
        <v>4755405.2749029053</v>
      </c>
      <c r="O128" s="69">
        <f t="shared" ca="1" si="20"/>
        <v>782821.78462526726</v>
      </c>
      <c r="P128" s="29">
        <f t="shared" ca="1" si="27"/>
        <v>-5.0572275585387353E-3</v>
      </c>
      <c r="Q128" s="29"/>
      <c r="R128" s="29"/>
      <c r="S128" s="29"/>
      <c r="T128" s="29"/>
    </row>
    <row r="129" spans="1:20" x14ac:dyDescent="0.2">
      <c r="A129" s="70">
        <v>7013</v>
      </c>
      <c r="B129" s="70">
        <v>-2.5986000036937185E-3</v>
      </c>
      <c r="C129" s="29"/>
      <c r="D129" s="68">
        <f t="shared" si="28"/>
        <v>0.70130000000000003</v>
      </c>
      <c r="E129" s="68">
        <f t="shared" si="28"/>
        <v>-2.5986000036937185E-3</v>
      </c>
      <c r="F129" s="69">
        <f t="shared" si="21"/>
        <v>0.49182169000000003</v>
      </c>
      <c r="G129" s="69">
        <f t="shared" si="22"/>
        <v>0.34491455119700004</v>
      </c>
      <c r="H129" s="69">
        <f t="shared" si="23"/>
        <v>0.24188857475445613</v>
      </c>
      <c r="I129" s="69">
        <f t="shared" si="24"/>
        <v>-1.8223981825904048E-3</v>
      </c>
      <c r="J129" s="69">
        <f t="shared" si="25"/>
        <v>-1.2780478454506509E-3</v>
      </c>
      <c r="K129" s="69">
        <f t="shared" ca="1" si="17"/>
        <v>-2.059354735063512E-3</v>
      </c>
      <c r="L129" s="69">
        <f t="shared" ca="1" si="26"/>
        <v>2.907854597400635E-7</v>
      </c>
      <c r="M129" s="69">
        <f t="shared" ca="1" si="18"/>
        <v>2660008.162149033</v>
      </c>
      <c r="N129" s="69">
        <f t="shared" ca="1" si="19"/>
        <v>4871810.994501763</v>
      </c>
      <c r="O129" s="69">
        <f t="shared" ca="1" si="20"/>
        <v>721387.78066600917</v>
      </c>
      <c r="P129" s="29">
        <f t="shared" ca="1" si="27"/>
        <v>-5.3924526863020645E-4</v>
      </c>
      <c r="Q129" s="29"/>
      <c r="R129" s="29"/>
      <c r="S129" s="29"/>
      <c r="T129" s="29"/>
    </row>
    <row r="130" spans="1:20" x14ac:dyDescent="0.2">
      <c r="A130" s="70">
        <v>7028</v>
      </c>
      <c r="B130" s="70">
        <v>-3.9815999989514239E-3</v>
      </c>
      <c r="C130" s="29"/>
      <c r="D130" s="68">
        <f t="shared" si="28"/>
        <v>0.70279999999999998</v>
      </c>
      <c r="E130" s="68">
        <f t="shared" si="28"/>
        <v>-3.9815999989514239E-3</v>
      </c>
      <c r="F130" s="69">
        <f t="shared" si="21"/>
        <v>0.49392783999999995</v>
      </c>
      <c r="G130" s="69">
        <f t="shared" si="22"/>
        <v>0.34713248595199997</v>
      </c>
      <c r="H130" s="69">
        <f t="shared" si="23"/>
        <v>0.24396471112706555</v>
      </c>
      <c r="I130" s="69">
        <f t="shared" si="24"/>
        <v>-2.7982684792630607E-3</v>
      </c>
      <c r="J130" s="69">
        <f t="shared" si="25"/>
        <v>-1.966623087226079E-3</v>
      </c>
      <c r="K130" s="69">
        <f t="shared" ca="1" si="17"/>
        <v>-2.0415938883704739E-3</v>
      </c>
      <c r="L130" s="69">
        <f t="shared" ca="1" si="26"/>
        <v>3.7636237090914251E-6</v>
      </c>
      <c r="M130" s="69">
        <f t="shared" ca="1" si="18"/>
        <v>2628301.7395837996</v>
      </c>
      <c r="N130" s="69">
        <f t="shared" ca="1" si="19"/>
        <v>4908323.9107810408</v>
      </c>
      <c r="O130" s="69">
        <f t="shared" ca="1" si="20"/>
        <v>702579.48300347617</v>
      </c>
      <c r="P130" s="29">
        <f t="shared" ca="1" si="27"/>
        <v>-1.94000611058095E-3</v>
      </c>
      <c r="Q130" s="29"/>
      <c r="R130" s="29"/>
      <c r="S130" s="29"/>
      <c r="T130" s="29"/>
    </row>
    <row r="131" spans="1:20" x14ac:dyDescent="0.2">
      <c r="A131" s="70">
        <v>7028</v>
      </c>
      <c r="B131" s="70">
        <v>5.0183999992441386E-3</v>
      </c>
      <c r="C131" s="29"/>
      <c r="D131" s="68">
        <f t="shared" si="28"/>
        <v>0.70279999999999998</v>
      </c>
      <c r="E131" s="68">
        <f t="shared" si="28"/>
        <v>5.0183999992441386E-3</v>
      </c>
      <c r="F131" s="69">
        <f t="shared" si="21"/>
        <v>0.49392783999999995</v>
      </c>
      <c r="G131" s="69">
        <f t="shared" si="22"/>
        <v>0.34713248595199997</v>
      </c>
      <c r="H131" s="69">
        <f t="shared" si="23"/>
        <v>0.24396471112706555</v>
      </c>
      <c r="I131" s="69">
        <f t="shared" si="24"/>
        <v>3.5269315194687806E-3</v>
      </c>
      <c r="J131" s="69">
        <f t="shared" si="25"/>
        <v>2.4787274718826588E-3</v>
      </c>
      <c r="K131" s="69">
        <f t="shared" ca="1" si="17"/>
        <v>-2.0415938883704739E-3</v>
      </c>
      <c r="L131" s="69">
        <f t="shared" ca="1" si="26"/>
        <v>4.9843513693155691E-5</v>
      </c>
      <c r="M131" s="69">
        <f t="shared" ca="1" si="18"/>
        <v>2628301.7395837996</v>
      </c>
      <c r="N131" s="69">
        <f t="shared" ca="1" si="19"/>
        <v>4908323.9107810408</v>
      </c>
      <c r="O131" s="69">
        <f t="shared" ca="1" si="20"/>
        <v>702579.48300347617</v>
      </c>
      <c r="P131" s="29">
        <f t="shared" ca="1" si="27"/>
        <v>7.0599938876146125E-3</v>
      </c>
      <c r="Q131" s="29"/>
      <c r="R131" s="29"/>
      <c r="S131" s="29"/>
      <c r="T131" s="29"/>
    </row>
    <row r="132" spans="1:20" x14ac:dyDescent="0.2">
      <c r="A132" s="70">
        <v>7046</v>
      </c>
      <c r="B132" s="70">
        <v>3.3587999932933599E-3</v>
      </c>
      <c r="C132" s="29"/>
      <c r="D132" s="68">
        <f t="shared" si="28"/>
        <v>0.7046</v>
      </c>
      <c r="E132" s="68">
        <f t="shared" si="28"/>
        <v>3.3587999932933599E-3</v>
      </c>
      <c r="F132" s="69">
        <f t="shared" si="21"/>
        <v>0.49646116000000001</v>
      </c>
      <c r="G132" s="69">
        <f t="shared" si="22"/>
        <v>0.34980653333600004</v>
      </c>
      <c r="H132" s="69">
        <f t="shared" si="23"/>
        <v>0.24647368338854561</v>
      </c>
      <c r="I132" s="69">
        <f t="shared" si="24"/>
        <v>2.3666104752745015E-3</v>
      </c>
      <c r="J132" s="69">
        <f t="shared" si="25"/>
        <v>1.6675137408784138E-3</v>
      </c>
      <c r="K132" s="69">
        <f t="shared" ca="1" si="17"/>
        <v>-2.0201989620965838E-3</v>
      </c>
      <c r="L132" s="69">
        <f t="shared" ca="1" si="26"/>
        <v>2.8933629762086106E-5</v>
      </c>
      <c r="M132" s="69">
        <f t="shared" ca="1" si="18"/>
        <v>2590463.4086821657</v>
      </c>
      <c r="N132" s="69">
        <f t="shared" ca="1" si="19"/>
        <v>4952223.0458840178</v>
      </c>
      <c r="O132" s="69">
        <f t="shared" ca="1" si="20"/>
        <v>680260.19049125782</v>
      </c>
      <c r="P132" s="29">
        <f t="shared" ca="1" si="27"/>
        <v>5.3789989553899437E-3</v>
      </c>
      <c r="Q132" s="29"/>
      <c r="R132" s="29"/>
      <c r="S132" s="29"/>
      <c r="T132" s="29"/>
    </row>
    <row r="133" spans="1:20" x14ac:dyDescent="0.2">
      <c r="A133" s="70">
        <v>7413</v>
      </c>
      <c r="B133" s="70">
        <v>8.5213999991538003E-3</v>
      </c>
      <c r="C133" s="29"/>
      <c r="D133" s="68">
        <f t="shared" ref="D133:E196" si="29">A133/A$18</f>
        <v>0.74129999999999996</v>
      </c>
      <c r="E133" s="68">
        <f t="shared" si="29"/>
        <v>8.5213999991538003E-3</v>
      </c>
      <c r="F133" s="69">
        <f t="shared" si="21"/>
        <v>0.54952568999999996</v>
      </c>
      <c r="G133" s="69">
        <f t="shared" si="22"/>
        <v>0.40736339399699995</v>
      </c>
      <c r="H133" s="69">
        <f t="shared" si="23"/>
        <v>0.30197848396997606</v>
      </c>
      <c r="I133" s="69">
        <f t="shared" si="24"/>
        <v>6.3169138193727116E-3</v>
      </c>
      <c r="J133" s="69">
        <f t="shared" si="25"/>
        <v>4.6827282143009907E-3</v>
      </c>
      <c r="K133" s="69">
        <f t="shared" ca="1" si="17"/>
        <v>-1.5644961678526028E-3</v>
      </c>
      <c r="L133" s="69">
        <f t="shared" ca="1" si="26"/>
        <v>1.0172530149163444E-4</v>
      </c>
      <c r="M133" s="69">
        <f t="shared" ca="1" si="18"/>
        <v>1870394.1282429209</v>
      </c>
      <c r="N133" s="69">
        <f t="shared" ca="1" si="19"/>
        <v>5864937.1674891012</v>
      </c>
      <c r="O133" s="69">
        <f t="shared" ca="1" si="20"/>
        <v>291590.67302601901</v>
      </c>
      <c r="P133" s="29">
        <f t="shared" ca="1" si="27"/>
        <v>1.0085896167006402E-2</v>
      </c>
      <c r="Q133" s="29"/>
      <c r="R133" s="29"/>
      <c r="S133" s="29"/>
      <c r="T133" s="29"/>
    </row>
    <row r="134" spans="1:20" x14ac:dyDescent="0.2">
      <c r="A134" s="70">
        <v>7468</v>
      </c>
      <c r="B134" s="70">
        <v>7.4504000003798865E-3</v>
      </c>
      <c r="C134" s="29"/>
      <c r="D134" s="68">
        <f t="shared" si="29"/>
        <v>0.74680000000000002</v>
      </c>
      <c r="E134" s="68">
        <f t="shared" si="29"/>
        <v>7.4504000003798865E-3</v>
      </c>
      <c r="F134" s="69">
        <f t="shared" si="21"/>
        <v>0.55771024000000002</v>
      </c>
      <c r="G134" s="69">
        <f t="shared" si="22"/>
        <v>0.41649800723200003</v>
      </c>
      <c r="H134" s="69">
        <f t="shared" si="23"/>
        <v>0.31104071180085763</v>
      </c>
      <c r="I134" s="69">
        <f t="shared" si="24"/>
        <v>5.5639587202836998E-3</v>
      </c>
      <c r="J134" s="69">
        <f t="shared" si="25"/>
        <v>4.1551643723078671E-3</v>
      </c>
      <c r="K134" s="69">
        <f t="shared" ca="1" si="17"/>
        <v>-1.4930022666924947E-3</v>
      </c>
      <c r="L134" s="69">
        <f t="shared" ca="1" si="26"/>
        <v>7.9984444110675412E-5</v>
      </c>
      <c r="M134" s="69">
        <f t="shared" ca="1" si="18"/>
        <v>1771219.8576134015</v>
      </c>
      <c r="N134" s="69">
        <f t="shared" ca="1" si="19"/>
        <v>6004223.1401393432</v>
      </c>
      <c r="O134" s="69">
        <f t="shared" ca="1" si="20"/>
        <v>245502.0823074558</v>
      </c>
      <c r="P134" s="29">
        <f t="shared" ca="1" si="27"/>
        <v>8.9434022670723812E-3</v>
      </c>
      <c r="Q134" s="29"/>
      <c r="R134" s="29"/>
      <c r="S134" s="29"/>
      <c r="T134" s="29"/>
    </row>
    <row r="135" spans="1:20" x14ac:dyDescent="0.2">
      <c r="A135" s="70">
        <v>7476</v>
      </c>
      <c r="B135" s="70">
        <v>-1.4287200006947387E-2</v>
      </c>
      <c r="C135" s="29"/>
      <c r="D135" s="68">
        <f t="shared" si="29"/>
        <v>0.74760000000000004</v>
      </c>
      <c r="E135" s="68">
        <f t="shared" si="29"/>
        <v>-1.4287200006947387E-2</v>
      </c>
      <c r="F135" s="69">
        <f t="shared" si="21"/>
        <v>0.55890576000000003</v>
      </c>
      <c r="G135" s="69">
        <f t="shared" si="22"/>
        <v>0.41783794617600006</v>
      </c>
      <c r="H135" s="69">
        <f t="shared" si="23"/>
        <v>0.31237564856117761</v>
      </c>
      <c r="I135" s="69">
        <f t="shared" si="24"/>
        <v>-1.0681110725193867E-2</v>
      </c>
      <c r="J135" s="69">
        <f t="shared" si="25"/>
        <v>-7.9851983781549351E-3</v>
      </c>
      <c r="K135" s="69">
        <f t="shared" ca="1" si="17"/>
        <v>-1.4825336541969998E-3</v>
      </c>
      <c r="L135" s="69">
        <f t="shared" ca="1" si="26"/>
        <v>1.639594804052579E-4</v>
      </c>
      <c r="M135" s="69">
        <f t="shared" ca="1" si="18"/>
        <v>1756990.5111136786</v>
      </c>
      <c r="N135" s="69">
        <f t="shared" ca="1" si="19"/>
        <v>6024528.9643832603</v>
      </c>
      <c r="O135" s="69">
        <f t="shared" ca="1" si="20"/>
        <v>239089.49298205232</v>
      </c>
      <c r="P135" s="29">
        <f t="shared" ca="1" si="27"/>
        <v>-1.2804666352750387E-2</v>
      </c>
      <c r="Q135" s="29"/>
      <c r="R135" s="29"/>
      <c r="S135" s="29"/>
      <c r="T135" s="29"/>
    </row>
    <row r="136" spans="1:20" x14ac:dyDescent="0.2">
      <c r="A136" s="70">
        <v>7520</v>
      </c>
      <c r="B136" s="70">
        <v>-9.3440000055124983E-3</v>
      </c>
      <c r="C136" s="29"/>
      <c r="D136" s="68">
        <f t="shared" si="29"/>
        <v>0.752</v>
      </c>
      <c r="E136" s="68">
        <f t="shared" si="29"/>
        <v>-9.3440000055124983E-3</v>
      </c>
      <c r="F136" s="69">
        <f t="shared" si="21"/>
        <v>0.56550400000000001</v>
      </c>
      <c r="G136" s="69">
        <f t="shared" si="22"/>
        <v>0.42525900799999999</v>
      </c>
      <c r="H136" s="69">
        <f t="shared" si="23"/>
        <v>0.31979477401599998</v>
      </c>
      <c r="I136" s="69">
        <f t="shared" si="24"/>
        <v>-7.026688004145399E-3</v>
      </c>
      <c r="J136" s="69">
        <f t="shared" si="25"/>
        <v>-5.2840693791173397E-3</v>
      </c>
      <c r="K136" s="69">
        <f t="shared" ca="1" si="17"/>
        <v>-1.4246407793535032E-3</v>
      </c>
      <c r="L136" s="69">
        <f t="shared" ca="1" si="26"/>
        <v>6.2716250552949604E-5</v>
      </c>
      <c r="M136" s="69">
        <f t="shared" ca="1" si="18"/>
        <v>1679626.0159082012</v>
      </c>
      <c r="N136" s="69">
        <f t="shared" ca="1" si="19"/>
        <v>6136410.8003429854</v>
      </c>
      <c r="O136" s="69">
        <f t="shared" ca="1" si="20"/>
        <v>205173.65639307789</v>
      </c>
      <c r="P136" s="29">
        <f t="shared" ca="1" si="27"/>
        <v>-7.9193592261589951E-3</v>
      </c>
      <c r="Q136" s="29"/>
      <c r="R136" s="29"/>
      <c r="S136" s="29"/>
      <c r="T136" s="29"/>
    </row>
    <row r="137" spans="1:20" x14ac:dyDescent="0.2">
      <c r="A137" s="70">
        <v>7867</v>
      </c>
      <c r="B137" s="70">
        <v>-3.3374000049661845E-3</v>
      </c>
      <c r="C137" s="29"/>
      <c r="D137" s="68">
        <f t="shared" si="29"/>
        <v>0.78669999999999995</v>
      </c>
      <c r="E137" s="68">
        <f t="shared" si="29"/>
        <v>-3.3374000049661845E-3</v>
      </c>
      <c r="F137" s="69">
        <f t="shared" si="21"/>
        <v>0.61889688999999992</v>
      </c>
      <c r="G137" s="69">
        <f t="shared" si="22"/>
        <v>0.48688618336299994</v>
      </c>
      <c r="H137" s="69">
        <f t="shared" si="23"/>
        <v>0.38303336045167202</v>
      </c>
      <c r="I137" s="69">
        <f t="shared" si="24"/>
        <v>-2.6255325839068971E-3</v>
      </c>
      <c r="J137" s="69">
        <f t="shared" si="25"/>
        <v>-2.0655064837595558E-3</v>
      </c>
      <c r="K137" s="69">
        <f t="shared" ca="1" si="17"/>
        <v>-9.4936719662406382E-4</v>
      </c>
      <c r="L137" s="69">
        <f t="shared" ca="1" si="26"/>
        <v>5.7027006937183554E-6</v>
      </c>
      <c r="M137" s="69">
        <f t="shared" ca="1" si="18"/>
        <v>1124274.6042090405</v>
      </c>
      <c r="N137" s="69">
        <f t="shared" ca="1" si="19"/>
        <v>7028590.6769985342</v>
      </c>
      <c r="O137" s="69">
        <f t="shared" ca="1" si="20"/>
        <v>25058.461502591515</v>
      </c>
      <c r="P137" s="29">
        <f t="shared" ca="1" si="27"/>
        <v>-2.3880328083421207E-3</v>
      </c>
      <c r="Q137" s="29"/>
      <c r="R137" s="29"/>
      <c r="S137" s="29"/>
      <c r="T137" s="29"/>
    </row>
    <row r="138" spans="1:20" x14ac:dyDescent="0.2">
      <c r="A138" s="70">
        <v>7877</v>
      </c>
      <c r="B138" s="70">
        <v>7.4059999315068126E-4</v>
      </c>
      <c r="C138" s="29"/>
      <c r="D138" s="68">
        <f t="shared" si="29"/>
        <v>0.78769999999999996</v>
      </c>
      <c r="E138" s="68">
        <f t="shared" si="29"/>
        <v>7.4059999315068126E-4</v>
      </c>
      <c r="F138" s="69">
        <f t="shared" si="21"/>
        <v>0.6204712899999999</v>
      </c>
      <c r="G138" s="69">
        <f t="shared" si="22"/>
        <v>0.48874523513299989</v>
      </c>
      <c r="H138" s="69">
        <f t="shared" si="23"/>
        <v>0.38498462171426395</v>
      </c>
      <c r="I138" s="69">
        <f t="shared" si="24"/>
        <v>5.8337061460479159E-4</v>
      </c>
      <c r="J138" s="69">
        <f t="shared" si="25"/>
        <v>4.5952103312419431E-4</v>
      </c>
      <c r="K138" s="69">
        <f t="shared" ca="1" si="17"/>
        <v>-9.3517826275898649E-4</v>
      </c>
      <c r="L138" s="69">
        <f t="shared" ca="1" si="26"/>
        <v>2.8082327629796479E-6</v>
      </c>
      <c r="M138" s="69">
        <f t="shared" ca="1" si="18"/>
        <v>1109753.6990285839</v>
      </c>
      <c r="N138" s="69">
        <f t="shared" ca="1" si="19"/>
        <v>7054508.448615998</v>
      </c>
      <c r="O138" s="69">
        <f t="shared" ca="1" si="20"/>
        <v>22357.845768922693</v>
      </c>
      <c r="P138" s="29">
        <f t="shared" ca="1" si="27"/>
        <v>1.6757782559096678E-3</v>
      </c>
      <c r="Q138" s="29"/>
      <c r="R138" s="29"/>
      <c r="S138" s="29"/>
      <c r="T138" s="29"/>
    </row>
    <row r="139" spans="1:20" x14ac:dyDescent="0.2">
      <c r="A139" s="70">
        <v>7893</v>
      </c>
      <c r="B139" s="70">
        <v>4.2653999917092733E-3</v>
      </c>
      <c r="C139" s="29"/>
      <c r="D139" s="68">
        <f t="shared" si="29"/>
        <v>0.7893</v>
      </c>
      <c r="E139" s="68">
        <f t="shared" si="29"/>
        <v>4.2653999917092733E-3</v>
      </c>
      <c r="F139" s="69">
        <f t="shared" si="21"/>
        <v>0.62299448999999996</v>
      </c>
      <c r="G139" s="69">
        <f t="shared" si="22"/>
        <v>0.49172955095699994</v>
      </c>
      <c r="H139" s="69">
        <f t="shared" si="23"/>
        <v>0.38812213457036004</v>
      </c>
      <c r="I139" s="69">
        <f t="shared" si="24"/>
        <v>3.3666802134561294E-3</v>
      </c>
      <c r="J139" s="69">
        <f t="shared" si="25"/>
        <v>2.6573206924809228E-3</v>
      </c>
      <c r="K139" s="69">
        <f t="shared" ca="1" si="17"/>
        <v>-9.1241860382608279E-4</v>
      </c>
      <c r="L139" s="69">
        <f t="shared" ca="1" si="26"/>
        <v>2.6809805408271726E-5</v>
      </c>
      <c r="M139" s="69">
        <f t="shared" ca="1" si="18"/>
        <v>1086697.7221406556</v>
      </c>
      <c r="N139" s="69">
        <f t="shared" ca="1" si="19"/>
        <v>7095995.3613957427</v>
      </c>
      <c r="O139" s="69">
        <f t="shared" ca="1" si="20"/>
        <v>18348.166411945465</v>
      </c>
      <c r="P139" s="29">
        <f t="shared" ca="1" si="27"/>
        <v>5.1778185955353561E-3</v>
      </c>
      <c r="Q139" s="29"/>
      <c r="R139" s="29"/>
      <c r="S139" s="29"/>
      <c r="T139" s="29"/>
    </row>
    <row r="140" spans="1:20" x14ac:dyDescent="0.2">
      <c r="A140" s="70">
        <v>7916</v>
      </c>
      <c r="B140" s="70">
        <v>-3.8552000041818246E-3</v>
      </c>
      <c r="C140" s="29"/>
      <c r="D140" s="68">
        <f t="shared" si="29"/>
        <v>0.79159999999999997</v>
      </c>
      <c r="E140" s="68">
        <f t="shared" si="29"/>
        <v>-3.8552000041818246E-3</v>
      </c>
      <c r="F140" s="69">
        <f t="shared" si="21"/>
        <v>0.62663055999999995</v>
      </c>
      <c r="G140" s="69">
        <f t="shared" si="22"/>
        <v>0.49604075129599995</v>
      </c>
      <c r="H140" s="69">
        <f t="shared" si="23"/>
        <v>0.39266585872591353</v>
      </c>
      <c r="I140" s="69">
        <f t="shared" si="24"/>
        <v>-3.0517763233103325E-3</v>
      </c>
      <c r="J140" s="69">
        <f t="shared" si="25"/>
        <v>-2.415786137532459E-3</v>
      </c>
      <c r="K140" s="69">
        <f t="shared" ca="1" si="17"/>
        <v>-8.7957790137048811E-4</v>
      </c>
      <c r="L140" s="69">
        <f t="shared" ca="1" si="26"/>
        <v>8.8543268987393607E-6</v>
      </c>
      <c r="M140" s="69">
        <f t="shared" ca="1" si="18"/>
        <v>1053938.741852337</v>
      </c>
      <c r="N140" s="69">
        <f t="shared" ca="1" si="19"/>
        <v>7155671.0821408648</v>
      </c>
      <c r="O140" s="69">
        <f t="shared" ca="1" si="20"/>
        <v>13261.605216235821</v>
      </c>
      <c r="P140" s="29">
        <f t="shared" ca="1" si="27"/>
        <v>-2.9756221028113365E-3</v>
      </c>
      <c r="Q140" s="29"/>
      <c r="R140" s="29"/>
      <c r="S140" s="29"/>
      <c r="T140" s="29"/>
    </row>
    <row r="141" spans="1:20" x14ac:dyDescent="0.2">
      <c r="A141" s="70">
        <v>7932</v>
      </c>
      <c r="B141" s="70">
        <v>-5.3304000030038878E-3</v>
      </c>
      <c r="C141" s="29"/>
      <c r="D141" s="68">
        <f t="shared" si="29"/>
        <v>0.79320000000000002</v>
      </c>
      <c r="E141" s="68">
        <f t="shared" si="29"/>
        <v>-5.3304000030038878E-3</v>
      </c>
      <c r="F141" s="69">
        <f t="shared" si="21"/>
        <v>0.62916623999999999</v>
      </c>
      <c r="G141" s="69">
        <f t="shared" si="22"/>
        <v>0.49905466156799999</v>
      </c>
      <c r="H141" s="69">
        <f t="shared" si="23"/>
        <v>0.3958501575557376</v>
      </c>
      <c r="I141" s="69">
        <f t="shared" si="24"/>
        <v>-4.2280732823826838E-3</v>
      </c>
      <c r="J141" s="69">
        <f t="shared" si="25"/>
        <v>-3.3537077275859447E-3</v>
      </c>
      <c r="K141" s="69">
        <f t="shared" ca="1" si="17"/>
        <v>-8.5664614819125351E-4</v>
      </c>
      <c r="L141" s="69">
        <f t="shared" ca="1" si="26"/>
        <v>2.0014473553450907E-5</v>
      </c>
      <c r="M141" s="69">
        <f t="shared" ca="1" si="18"/>
        <v>1031418.0339327038</v>
      </c>
      <c r="N141" s="69">
        <f t="shared" ca="1" si="19"/>
        <v>7197210.0439704349</v>
      </c>
      <c r="O141" s="69">
        <f t="shared" ca="1" si="20"/>
        <v>10199.106602875909</v>
      </c>
      <c r="P141" s="29">
        <f t="shared" ca="1" si="27"/>
        <v>-4.4737538548126343E-3</v>
      </c>
      <c r="Q141" s="29"/>
      <c r="R141" s="29"/>
      <c r="S141" s="29"/>
      <c r="T141" s="29"/>
    </row>
    <row r="142" spans="1:20" x14ac:dyDescent="0.2">
      <c r="A142" s="70">
        <v>7950</v>
      </c>
      <c r="B142" s="70">
        <v>-1.9900000042980537E-3</v>
      </c>
      <c r="C142" s="29"/>
      <c r="D142" s="68">
        <f t="shared" si="29"/>
        <v>0.79500000000000004</v>
      </c>
      <c r="E142" s="68">
        <f t="shared" si="29"/>
        <v>-1.9900000042980537E-3</v>
      </c>
      <c r="F142" s="69">
        <f t="shared" si="21"/>
        <v>0.63202500000000006</v>
      </c>
      <c r="G142" s="69">
        <f t="shared" si="22"/>
        <v>0.50245987500000011</v>
      </c>
      <c r="H142" s="69">
        <f t="shared" si="23"/>
        <v>0.39945560062500007</v>
      </c>
      <c r="I142" s="69">
        <f t="shared" si="24"/>
        <v>-1.5820500034169527E-3</v>
      </c>
      <c r="J142" s="69">
        <f t="shared" si="25"/>
        <v>-1.2577297527164774E-3</v>
      </c>
      <c r="K142" s="69">
        <f t="shared" ca="1" si="17"/>
        <v>-8.3076353349382029E-4</v>
      </c>
      <c r="L142" s="69">
        <f t="shared" ca="1" si="26"/>
        <v>1.3438291952426543E-6</v>
      </c>
      <c r="M142" s="69">
        <f t="shared" ca="1" si="18"/>
        <v>1006346.2737415222</v>
      </c>
      <c r="N142" s="69">
        <f t="shared" ca="1" si="19"/>
        <v>7243965.072491494</v>
      </c>
      <c r="O142" s="69">
        <f t="shared" ca="1" si="20"/>
        <v>7225.4920384014367</v>
      </c>
      <c r="P142" s="29">
        <f t="shared" ca="1" si="27"/>
        <v>-1.1592364708042334E-3</v>
      </c>
      <c r="Q142" s="29"/>
      <c r="R142" s="29"/>
      <c r="S142" s="29"/>
      <c r="T142" s="29"/>
    </row>
    <row r="143" spans="1:20" x14ac:dyDescent="0.2">
      <c r="A143" s="70">
        <v>7950</v>
      </c>
      <c r="B143" s="70">
        <v>9.9999961093999445E-6</v>
      </c>
      <c r="C143" s="29"/>
      <c r="D143" s="68">
        <f t="shared" si="29"/>
        <v>0.79500000000000004</v>
      </c>
      <c r="E143" s="68">
        <f t="shared" si="29"/>
        <v>9.9999961093999445E-6</v>
      </c>
      <c r="F143" s="69">
        <f t="shared" si="21"/>
        <v>0.63202500000000006</v>
      </c>
      <c r="G143" s="69">
        <f t="shared" si="22"/>
        <v>0.50245987500000011</v>
      </c>
      <c r="H143" s="69">
        <f t="shared" si="23"/>
        <v>0.39945560062500007</v>
      </c>
      <c r="I143" s="69">
        <f t="shared" si="24"/>
        <v>7.9499969069729568E-6</v>
      </c>
      <c r="J143" s="69">
        <f t="shared" si="25"/>
        <v>6.3202475410435007E-6</v>
      </c>
      <c r="K143" s="69">
        <f t="shared" ca="1" si="17"/>
        <v>-8.3076353349382029E-4</v>
      </c>
      <c r="L143" s="69">
        <f t="shared" ca="1" si="26"/>
        <v>7.0688331271086497E-7</v>
      </c>
      <c r="M143" s="69">
        <f t="shared" ca="1" si="18"/>
        <v>1006346.2737415222</v>
      </c>
      <c r="N143" s="69">
        <f t="shared" ca="1" si="19"/>
        <v>7243965.072491494</v>
      </c>
      <c r="O143" s="69">
        <f t="shared" ca="1" si="20"/>
        <v>7225.4920384014367</v>
      </c>
      <c r="P143" s="29">
        <f t="shared" ca="1" si="27"/>
        <v>8.4076352960322023E-4</v>
      </c>
      <c r="Q143" s="29"/>
      <c r="R143" s="29"/>
      <c r="S143" s="29"/>
      <c r="T143" s="29"/>
    </row>
    <row r="144" spans="1:20" x14ac:dyDescent="0.2">
      <c r="A144" s="70">
        <v>7959</v>
      </c>
      <c r="B144" s="70">
        <v>-6.8198000008123927E-3</v>
      </c>
      <c r="C144" s="29"/>
      <c r="D144" s="68">
        <f t="shared" si="29"/>
        <v>0.79590000000000005</v>
      </c>
      <c r="E144" s="68">
        <f t="shared" si="29"/>
        <v>-6.8198000008123927E-3</v>
      </c>
      <c r="F144" s="69">
        <f t="shared" si="21"/>
        <v>0.63345681000000009</v>
      </c>
      <c r="G144" s="69">
        <f t="shared" si="22"/>
        <v>0.50416827507900008</v>
      </c>
      <c r="H144" s="69">
        <f t="shared" si="23"/>
        <v>0.40126753013537619</v>
      </c>
      <c r="I144" s="69">
        <f t="shared" si="24"/>
        <v>-5.4278788206465834E-3</v>
      </c>
      <c r="J144" s="69">
        <f t="shared" si="25"/>
        <v>-4.3200487533526163E-3</v>
      </c>
      <c r="K144" s="69">
        <f t="shared" ca="1" si="17"/>
        <v>-8.1778871740963849E-4</v>
      </c>
      <c r="L144" s="69">
        <f t="shared" ca="1" si="26"/>
        <v>3.6024139446093974E-5</v>
      </c>
      <c r="M144" s="69">
        <f t="shared" ca="1" si="18"/>
        <v>993915.54488952563</v>
      </c>
      <c r="N144" s="69">
        <f t="shared" ca="1" si="19"/>
        <v>7267351.6276149014</v>
      </c>
      <c r="O144" s="69">
        <f t="shared" ca="1" si="20"/>
        <v>5927.4393127055528</v>
      </c>
      <c r="P144" s="29">
        <f t="shared" ca="1" si="27"/>
        <v>-6.0020112834027542E-3</v>
      </c>
      <c r="Q144" s="29"/>
      <c r="R144" s="29"/>
      <c r="S144" s="29"/>
      <c r="T144" s="29"/>
    </row>
    <row r="145" spans="1:20" x14ac:dyDescent="0.2">
      <c r="A145" s="70">
        <v>8323</v>
      </c>
      <c r="B145" s="70">
        <v>2.619400002004113E-3</v>
      </c>
      <c r="C145" s="29"/>
      <c r="D145" s="68">
        <f t="shared" si="29"/>
        <v>0.83230000000000004</v>
      </c>
      <c r="E145" s="68">
        <f t="shared" si="29"/>
        <v>2.619400002004113E-3</v>
      </c>
      <c r="F145" s="69">
        <f t="shared" si="21"/>
        <v>0.6927232900000001</v>
      </c>
      <c r="G145" s="69">
        <f t="shared" si="22"/>
        <v>0.57655359426700015</v>
      </c>
      <c r="H145" s="69">
        <f t="shared" si="23"/>
        <v>0.47986555650842422</v>
      </c>
      <c r="I145" s="69">
        <f t="shared" si="24"/>
        <v>2.1801266216680236E-3</v>
      </c>
      <c r="J145" s="69">
        <f t="shared" si="25"/>
        <v>1.8145193872142961E-3</v>
      </c>
      <c r="K145" s="69">
        <f t="shared" ca="1" si="17"/>
        <v>-2.7430706923408862E-4</v>
      </c>
      <c r="L145" s="69">
        <f t="shared" ca="1" si="26"/>
        <v>8.3735406141339707E-6</v>
      </c>
      <c r="M145" s="69">
        <f t="shared" ca="1" si="18"/>
        <v>551515.15724990726</v>
      </c>
      <c r="N145" s="69">
        <f t="shared" ca="1" si="19"/>
        <v>8216418.1657372415</v>
      </c>
      <c r="O145" s="69">
        <f t="shared" ca="1" si="20"/>
        <v>66460.738811109972</v>
      </c>
      <c r="P145" s="29">
        <f t="shared" ca="1" si="27"/>
        <v>2.8937070712382017E-3</v>
      </c>
      <c r="Q145" s="29"/>
      <c r="R145" s="29"/>
      <c r="S145" s="29"/>
      <c r="T145" s="29"/>
    </row>
    <row r="146" spans="1:20" x14ac:dyDescent="0.2">
      <c r="A146" s="70">
        <v>8394</v>
      </c>
      <c r="B146" s="70">
        <v>-9.2680000670952722E-4</v>
      </c>
      <c r="C146" s="29"/>
      <c r="D146" s="68">
        <f t="shared" si="29"/>
        <v>0.83940000000000003</v>
      </c>
      <c r="E146" s="68">
        <f t="shared" si="29"/>
        <v>-9.2680000670952722E-4</v>
      </c>
      <c r="F146" s="69">
        <f t="shared" si="21"/>
        <v>0.70459236000000003</v>
      </c>
      <c r="G146" s="69">
        <f t="shared" si="22"/>
        <v>0.59143482698400007</v>
      </c>
      <c r="H146" s="69">
        <f t="shared" si="23"/>
        <v>0.49645039377036965</v>
      </c>
      <c r="I146" s="69">
        <f t="shared" si="24"/>
        <v>-7.779559256319772E-4</v>
      </c>
      <c r="J146" s="69">
        <f t="shared" si="25"/>
        <v>-6.5301620397548166E-4</v>
      </c>
      <c r="K146" s="69">
        <f t="shared" ca="1" si="17"/>
        <v>-1.6403936730224541E-4</v>
      </c>
      <c r="L146" s="69">
        <f t="shared" ca="1" si="26"/>
        <v>5.8180379302900535E-7</v>
      </c>
      <c r="M146" s="69">
        <f t="shared" ca="1" si="18"/>
        <v>479368.64912522468</v>
      </c>
      <c r="N146" s="69">
        <f t="shared" ca="1" si="19"/>
        <v>8401801.3837415986</v>
      </c>
      <c r="O146" s="69">
        <f t="shared" ca="1" si="20"/>
        <v>105974.86842027069</v>
      </c>
      <c r="P146" s="29">
        <f t="shared" ca="1" si="27"/>
        <v>-7.6276063940728181E-4</v>
      </c>
      <c r="Q146" s="29"/>
      <c r="R146" s="29"/>
      <c r="S146" s="29"/>
      <c r="T146" s="29"/>
    </row>
    <row r="147" spans="1:20" x14ac:dyDescent="0.2">
      <c r="A147" s="70">
        <v>8415</v>
      </c>
      <c r="B147" s="70">
        <v>-1.2863000003562775E-2</v>
      </c>
      <c r="C147" s="29"/>
      <c r="D147" s="68">
        <f t="shared" si="29"/>
        <v>0.84150000000000003</v>
      </c>
      <c r="E147" s="68">
        <f t="shared" si="29"/>
        <v>-1.2863000003562775E-2</v>
      </c>
      <c r="F147" s="69">
        <f t="shared" si="21"/>
        <v>0.70812225000000006</v>
      </c>
      <c r="G147" s="69">
        <f t="shared" si="22"/>
        <v>0.59588487337500007</v>
      </c>
      <c r="H147" s="69">
        <f t="shared" si="23"/>
        <v>0.50143712094506254</v>
      </c>
      <c r="I147" s="69">
        <f t="shared" si="24"/>
        <v>-1.0824214502998076E-2</v>
      </c>
      <c r="J147" s="69">
        <f t="shared" si="25"/>
        <v>-9.1085765042728806E-3</v>
      </c>
      <c r="K147" s="69">
        <f t="shared" ca="1" si="17"/>
        <v>-1.3115856145867223E-4</v>
      </c>
      <c r="L147" s="69">
        <f t="shared" ca="1" si="26"/>
        <v>1.6209978650687948E-4</v>
      </c>
      <c r="M147" s="69">
        <f t="shared" ca="1" si="18"/>
        <v>458941.40452858439</v>
      </c>
      <c r="N147" s="69">
        <f t="shared" ca="1" si="19"/>
        <v>8456620.0274847317</v>
      </c>
      <c r="O147" s="69">
        <f t="shared" ca="1" si="20"/>
        <v>119526.02470800631</v>
      </c>
      <c r="P147" s="29">
        <f t="shared" ca="1" si="27"/>
        <v>-1.2731841442104102E-2</v>
      </c>
      <c r="Q147" s="29"/>
      <c r="R147" s="29"/>
      <c r="S147" s="29"/>
      <c r="T147" s="29"/>
    </row>
    <row r="148" spans="1:20" x14ac:dyDescent="0.2">
      <c r="A148" s="70">
        <v>8443</v>
      </c>
      <c r="B148" s="70">
        <v>3.5553999987314455E-3</v>
      </c>
      <c r="C148" s="29"/>
      <c r="D148" s="68">
        <f t="shared" si="29"/>
        <v>0.84430000000000005</v>
      </c>
      <c r="E148" s="68">
        <f t="shared" si="29"/>
        <v>3.5553999987314455E-3</v>
      </c>
      <c r="F148" s="69">
        <f t="shared" si="21"/>
        <v>0.71284249000000011</v>
      </c>
      <c r="G148" s="69">
        <f t="shared" si="22"/>
        <v>0.60185291430700016</v>
      </c>
      <c r="H148" s="69">
        <f t="shared" si="23"/>
        <v>0.50814441554940026</v>
      </c>
      <c r="I148" s="69">
        <f t="shared" si="24"/>
        <v>3.0018242189289598E-3</v>
      </c>
      <c r="J148" s="69">
        <f t="shared" si="25"/>
        <v>2.5344401880417209E-3</v>
      </c>
      <c r="K148" s="69">
        <f t="shared" ca="1" si="17"/>
        <v>-8.712829364643411E-5</v>
      </c>
      <c r="L148" s="69">
        <f t="shared" ca="1" si="26"/>
        <v>1.3268012360773311E-5</v>
      </c>
      <c r="M148" s="69">
        <f t="shared" ca="1" si="18"/>
        <v>432357.71201788809</v>
      </c>
      <c r="N148" s="69">
        <f t="shared" ca="1" si="19"/>
        <v>8529696.9102044664</v>
      </c>
      <c r="O148" s="69">
        <f t="shared" ca="1" si="20"/>
        <v>138942.77573650732</v>
      </c>
      <c r="P148" s="29">
        <f t="shared" ca="1" si="27"/>
        <v>3.6425282923778796E-3</v>
      </c>
      <c r="Q148" s="29"/>
      <c r="R148" s="29"/>
      <c r="S148" s="29"/>
      <c r="T148" s="29"/>
    </row>
    <row r="149" spans="1:20" x14ac:dyDescent="0.2">
      <c r="A149" s="70">
        <v>8448</v>
      </c>
      <c r="B149" s="70">
        <v>-4.9055999988922849E-3</v>
      </c>
      <c r="C149" s="29"/>
      <c r="D149" s="68">
        <f t="shared" si="29"/>
        <v>0.8448</v>
      </c>
      <c r="E149" s="68">
        <f t="shared" si="29"/>
        <v>-4.9055999988922849E-3</v>
      </c>
      <c r="F149" s="69">
        <f t="shared" si="21"/>
        <v>0.71368703999999994</v>
      </c>
      <c r="G149" s="69">
        <f t="shared" si="22"/>
        <v>0.60292281139199999</v>
      </c>
      <c r="H149" s="69">
        <f t="shared" si="23"/>
        <v>0.50934919106396148</v>
      </c>
      <c r="I149" s="69">
        <f t="shared" si="24"/>
        <v>-4.144250879064202E-3</v>
      </c>
      <c r="J149" s="69">
        <f t="shared" si="25"/>
        <v>-3.5010631426334376E-3</v>
      </c>
      <c r="K149" s="69">
        <f t="shared" ref="K149:K212" ca="1" si="30">+E$4+E$5*D149+E$6*D149^2</f>
        <v>-7.9242992977754043E-5</v>
      </c>
      <c r="L149" s="69">
        <f t="shared" ca="1" si="26"/>
        <v>2.3293721948540276E-5</v>
      </c>
      <c r="M149" s="69">
        <f t="shared" ref="M149:M212" ca="1" si="31">(M$1-M$2*D149+M$3*F149)^2</f>
        <v>427689.38670915342</v>
      </c>
      <c r="N149" s="69">
        <f t="shared" ref="N149:N212" ca="1" si="32">(-M$2+M$4*D149-M$5*F149)^2</f>
        <v>8542744.3017830439</v>
      </c>
      <c r="O149" s="69">
        <f t="shared" ref="O149:O212" ca="1" si="33">+(M$3-D149*M$5+F149*M$6)^2</f>
        <v>142573.58715073907</v>
      </c>
      <c r="P149" s="29">
        <f t="shared" ca="1" si="27"/>
        <v>-4.8263570059145309E-3</v>
      </c>
      <c r="Q149" s="29"/>
      <c r="R149" s="29"/>
      <c r="S149" s="29"/>
      <c r="T149" s="29"/>
    </row>
    <row r="150" spans="1:20" x14ac:dyDescent="0.2">
      <c r="A150" s="70">
        <v>8785</v>
      </c>
      <c r="B150" s="70">
        <v>-5.9770000007119961E-3</v>
      </c>
      <c r="C150" s="29"/>
      <c r="D150" s="68">
        <f t="shared" si="29"/>
        <v>0.87849999999999995</v>
      </c>
      <c r="E150" s="68">
        <f t="shared" si="29"/>
        <v>-5.9770000007119961E-3</v>
      </c>
      <c r="F150" s="69">
        <f t="shared" ref="F150:F213" si="34">D150*D150</f>
        <v>0.77176224999999987</v>
      </c>
      <c r="G150" s="69">
        <f t="shared" ref="G150:G213" si="35">D150*F150</f>
        <v>0.67799313662499983</v>
      </c>
      <c r="H150" s="69">
        <f t="shared" ref="H150:H213" si="36">F150*F150</f>
        <v>0.59561697052506235</v>
      </c>
      <c r="I150" s="69">
        <f t="shared" ref="I150:I213" si="37">E150*D150</f>
        <v>-5.2507945006254886E-3</v>
      </c>
      <c r="J150" s="69">
        <f t="shared" ref="J150:J213" si="38">I150*D150</f>
        <v>-4.6128229687994911E-3</v>
      </c>
      <c r="K150" s="69">
        <f t="shared" ca="1" si="30"/>
        <v>4.6811934121525345E-4</v>
      </c>
      <c r="L150" s="69">
        <f t="shared" ref="L150:L213" ca="1" si="39">+(K150-E150)^2</f>
        <v>4.1539563331684743E-5</v>
      </c>
      <c r="M150" s="69">
        <f t="shared" ca="1" si="31"/>
        <v>169386.45353789473</v>
      </c>
      <c r="N150" s="69">
        <f t="shared" ca="1" si="32"/>
        <v>9419335.4125321452</v>
      </c>
      <c r="O150" s="69">
        <f t="shared" ca="1" si="33"/>
        <v>508111.71747194417</v>
      </c>
      <c r="P150" s="29">
        <f t="shared" ref="P150:P213" ca="1" si="40">+E150-K150</f>
        <v>-6.4451193419272496E-3</v>
      </c>
      <c r="Q150" s="29"/>
      <c r="R150" s="29"/>
      <c r="S150" s="29"/>
      <c r="T150" s="29"/>
    </row>
    <row r="151" spans="1:20" x14ac:dyDescent="0.2">
      <c r="A151" s="70">
        <v>8787</v>
      </c>
      <c r="B151" s="70">
        <v>1.0838599999260623E-2</v>
      </c>
      <c r="C151" s="29"/>
      <c r="D151" s="68">
        <f t="shared" si="29"/>
        <v>0.87870000000000004</v>
      </c>
      <c r="E151" s="68">
        <f t="shared" si="29"/>
        <v>1.0838599999260623E-2</v>
      </c>
      <c r="F151" s="69">
        <f t="shared" si="34"/>
        <v>0.77211369000000007</v>
      </c>
      <c r="G151" s="69">
        <f t="shared" si="35"/>
        <v>0.67845629940300012</v>
      </c>
      <c r="H151" s="69">
        <f t="shared" si="36"/>
        <v>0.59615955028541623</v>
      </c>
      <c r="I151" s="69">
        <f t="shared" si="37"/>
        <v>9.5238778193503099E-3</v>
      </c>
      <c r="J151" s="69">
        <f t="shared" si="38"/>
        <v>8.3686314398631178E-3</v>
      </c>
      <c r="K151" s="69">
        <f t="shared" ca="1" si="30"/>
        <v>4.7146127587656059E-4</v>
      </c>
      <c r="L151" s="69">
        <f t="shared" ca="1" si="39"/>
        <v>1.0747756530988933E-4</v>
      </c>
      <c r="M151" s="69">
        <f t="shared" ca="1" si="31"/>
        <v>168192.23236829482</v>
      </c>
      <c r="N151" s="69">
        <f t="shared" ca="1" si="32"/>
        <v>9424513.8668136653</v>
      </c>
      <c r="O151" s="69">
        <f t="shared" ca="1" si="33"/>
        <v>511028.42300751223</v>
      </c>
      <c r="P151" s="29">
        <f t="shared" ca="1" si="40"/>
        <v>1.0367138723384062E-2</v>
      </c>
      <c r="Q151" s="29"/>
      <c r="R151" s="29"/>
      <c r="S151" s="29"/>
      <c r="T151" s="29"/>
    </row>
    <row r="152" spans="1:20" x14ac:dyDescent="0.2">
      <c r="A152" s="70">
        <v>8811</v>
      </c>
      <c r="B152" s="70">
        <v>1.9257999956607819E-3</v>
      </c>
      <c r="C152" s="29"/>
      <c r="D152" s="68">
        <f t="shared" si="29"/>
        <v>0.88109999999999999</v>
      </c>
      <c r="E152" s="68">
        <f t="shared" si="29"/>
        <v>1.9257999956607819E-3</v>
      </c>
      <c r="F152" s="69">
        <f t="shared" si="34"/>
        <v>0.77633721</v>
      </c>
      <c r="G152" s="69">
        <f t="shared" si="35"/>
        <v>0.68403071573100005</v>
      </c>
      <c r="H152" s="69">
        <f t="shared" si="36"/>
        <v>0.60269946363058413</v>
      </c>
      <c r="I152" s="69">
        <f t="shared" si="37"/>
        <v>1.696822376176715E-3</v>
      </c>
      <c r="J152" s="69">
        <f t="shared" si="38"/>
        <v>1.4950701956493034E-3</v>
      </c>
      <c r="K152" s="69">
        <f t="shared" ca="1" si="30"/>
        <v>5.1165053893537961E-4</v>
      </c>
      <c r="L152" s="69">
        <f t="shared" ca="1" si="39"/>
        <v>1.9998186859567502E-6</v>
      </c>
      <c r="M152" s="69">
        <f t="shared" ca="1" si="31"/>
        <v>154180.454726069</v>
      </c>
      <c r="N152" s="69">
        <f t="shared" ca="1" si="32"/>
        <v>9486626.2981282435</v>
      </c>
      <c r="O152" s="69">
        <f t="shared" ca="1" si="33"/>
        <v>546752.75919074938</v>
      </c>
      <c r="P152" s="29">
        <f t="shared" ca="1" si="40"/>
        <v>1.4141494567254023E-3</v>
      </c>
      <c r="Q152" s="29"/>
      <c r="R152" s="29"/>
      <c r="S152" s="29"/>
      <c r="T152" s="29"/>
    </row>
    <row r="153" spans="1:20" x14ac:dyDescent="0.2">
      <c r="A153" s="70">
        <v>8811</v>
      </c>
      <c r="B153" s="70">
        <v>1.9257999956607819E-3</v>
      </c>
      <c r="C153" s="29"/>
      <c r="D153" s="68">
        <f t="shared" si="29"/>
        <v>0.88109999999999999</v>
      </c>
      <c r="E153" s="68">
        <f t="shared" si="29"/>
        <v>1.9257999956607819E-3</v>
      </c>
      <c r="F153" s="69">
        <f t="shared" si="34"/>
        <v>0.77633721</v>
      </c>
      <c r="G153" s="69">
        <f t="shared" si="35"/>
        <v>0.68403071573100005</v>
      </c>
      <c r="H153" s="69">
        <f t="shared" si="36"/>
        <v>0.60269946363058413</v>
      </c>
      <c r="I153" s="69">
        <f t="shared" si="37"/>
        <v>1.696822376176715E-3</v>
      </c>
      <c r="J153" s="69">
        <f t="shared" si="38"/>
        <v>1.4950701956493034E-3</v>
      </c>
      <c r="K153" s="69">
        <f t="shared" ca="1" si="30"/>
        <v>5.1165053893537961E-4</v>
      </c>
      <c r="L153" s="69">
        <f t="shared" ca="1" si="39"/>
        <v>1.9998186859567502E-6</v>
      </c>
      <c r="M153" s="69">
        <f t="shared" ca="1" si="31"/>
        <v>154180.454726069</v>
      </c>
      <c r="N153" s="69">
        <f t="shared" ca="1" si="32"/>
        <v>9486626.2981282435</v>
      </c>
      <c r="O153" s="69">
        <f t="shared" ca="1" si="33"/>
        <v>546752.75919074938</v>
      </c>
      <c r="P153" s="29">
        <f t="shared" ca="1" si="40"/>
        <v>1.4141494567254023E-3</v>
      </c>
      <c r="Q153" s="29"/>
      <c r="R153" s="29"/>
      <c r="S153" s="29"/>
      <c r="T153" s="29"/>
    </row>
    <row r="154" spans="1:20" x14ac:dyDescent="0.2">
      <c r="A154" s="70">
        <v>8811</v>
      </c>
      <c r="B154" s="70">
        <v>2.6257999925292097E-3</v>
      </c>
      <c r="C154" s="29"/>
      <c r="D154" s="68">
        <f t="shared" si="29"/>
        <v>0.88109999999999999</v>
      </c>
      <c r="E154" s="68">
        <f t="shared" si="29"/>
        <v>2.6257999925292097E-3</v>
      </c>
      <c r="F154" s="69">
        <f t="shared" si="34"/>
        <v>0.77633721</v>
      </c>
      <c r="G154" s="69">
        <f t="shared" si="35"/>
        <v>0.68403071573100005</v>
      </c>
      <c r="H154" s="69">
        <f t="shared" si="36"/>
        <v>0.60269946363058413</v>
      </c>
      <c r="I154" s="69">
        <f t="shared" si="37"/>
        <v>2.3135923734174868E-3</v>
      </c>
      <c r="J154" s="69">
        <f t="shared" si="38"/>
        <v>2.0385062402181477E-3</v>
      </c>
      <c r="K154" s="69">
        <f t="shared" ca="1" si="30"/>
        <v>5.1165053893537961E-4</v>
      </c>
      <c r="L154" s="69">
        <f t="shared" ca="1" si="39"/>
        <v>4.4696279121310902E-6</v>
      </c>
      <c r="M154" s="69">
        <f t="shared" ca="1" si="31"/>
        <v>154180.454726069</v>
      </c>
      <c r="N154" s="69">
        <f t="shared" ca="1" si="32"/>
        <v>9486626.2981282435</v>
      </c>
      <c r="O154" s="69">
        <f t="shared" ca="1" si="33"/>
        <v>546752.75919074938</v>
      </c>
      <c r="P154" s="29">
        <f t="shared" ca="1" si="40"/>
        <v>2.1141494535938301E-3</v>
      </c>
      <c r="Q154" s="29"/>
      <c r="R154" s="29"/>
      <c r="S154" s="29"/>
      <c r="T154" s="29"/>
    </row>
    <row r="155" spans="1:20" x14ac:dyDescent="0.2">
      <c r="A155" s="70">
        <v>8868</v>
      </c>
      <c r="B155" s="70">
        <v>-1.4629600002081133E-2</v>
      </c>
      <c r="C155" s="29"/>
      <c r="D155" s="68">
        <f t="shared" si="29"/>
        <v>0.88680000000000003</v>
      </c>
      <c r="E155" s="68">
        <f t="shared" si="29"/>
        <v>-1.4629600002081133E-2</v>
      </c>
      <c r="F155" s="69">
        <f t="shared" si="34"/>
        <v>0.78641424000000004</v>
      </c>
      <c r="G155" s="69">
        <f t="shared" si="35"/>
        <v>0.69739214803200011</v>
      </c>
      <c r="H155" s="69">
        <f t="shared" si="36"/>
        <v>0.6184473568747777</v>
      </c>
      <c r="I155" s="69">
        <f t="shared" si="37"/>
        <v>-1.297352928184555E-2</v>
      </c>
      <c r="J155" s="69">
        <f t="shared" si="38"/>
        <v>-1.1504925767140633E-2</v>
      </c>
      <c r="K155" s="69">
        <f t="shared" ca="1" si="30"/>
        <v>6.0773670467388283E-4</v>
      </c>
      <c r="L155" s="69">
        <f t="shared" ca="1" si="39"/>
        <v>2.3217642991502381E-4</v>
      </c>
      <c r="M155" s="69">
        <f t="shared" ca="1" si="31"/>
        <v>123273.98525667933</v>
      </c>
      <c r="N155" s="69">
        <f t="shared" ca="1" si="32"/>
        <v>9633916.8814123292</v>
      </c>
      <c r="O155" s="69">
        <f t="shared" ca="1" si="33"/>
        <v>637015.99224810151</v>
      </c>
      <c r="P155" s="29">
        <f t="shared" ca="1" si="40"/>
        <v>-1.5237336706755016E-2</v>
      </c>
      <c r="Q155" s="29"/>
      <c r="R155" s="29"/>
      <c r="S155" s="29"/>
      <c r="T155" s="29"/>
    </row>
    <row r="156" spans="1:20" x14ac:dyDescent="0.2">
      <c r="A156" s="70">
        <v>8894</v>
      </c>
      <c r="B156" s="70">
        <v>9.9731999944197014E-3</v>
      </c>
      <c r="C156" s="29"/>
      <c r="D156" s="68">
        <f t="shared" si="29"/>
        <v>0.88939999999999997</v>
      </c>
      <c r="E156" s="68">
        <f t="shared" si="29"/>
        <v>9.9731999944197014E-3</v>
      </c>
      <c r="F156" s="69">
        <f t="shared" si="34"/>
        <v>0.79103235999999999</v>
      </c>
      <c r="G156" s="69">
        <f t="shared" si="35"/>
        <v>0.70354418098399996</v>
      </c>
      <c r="H156" s="69">
        <f t="shared" si="36"/>
        <v>0.62573219456716955</v>
      </c>
      <c r="I156" s="69">
        <f t="shared" si="37"/>
        <v>8.8701640750368828E-3</v>
      </c>
      <c r="J156" s="69">
        <f t="shared" si="38"/>
        <v>7.8891239283378038E-3</v>
      </c>
      <c r="K156" s="69">
        <f t="shared" ca="1" si="30"/>
        <v>6.5186306166256647E-4</v>
      </c>
      <c r="L156" s="69">
        <f t="shared" ca="1" si="39"/>
        <v>8.688732221398219E-5</v>
      </c>
      <c r="M156" s="69">
        <f t="shared" ca="1" si="31"/>
        <v>110292.06207280264</v>
      </c>
      <c r="N156" s="69">
        <f t="shared" ca="1" si="32"/>
        <v>9700989.1916199662</v>
      </c>
      <c r="O156" s="69">
        <f t="shared" ca="1" si="33"/>
        <v>680758.56599455839</v>
      </c>
      <c r="P156" s="29">
        <f t="shared" ca="1" si="40"/>
        <v>9.3213369327571349E-3</v>
      </c>
      <c r="Q156" s="29"/>
      <c r="R156" s="29"/>
      <c r="S156" s="29"/>
      <c r="T156" s="29"/>
    </row>
    <row r="157" spans="1:20" x14ac:dyDescent="0.2">
      <c r="A157" s="70">
        <v>8928</v>
      </c>
      <c r="B157" s="70">
        <v>-2.1616000012727454E-3</v>
      </c>
      <c r="C157" s="29"/>
      <c r="D157" s="68">
        <f t="shared" si="29"/>
        <v>0.89280000000000004</v>
      </c>
      <c r="E157" s="68">
        <f t="shared" si="29"/>
        <v>-2.1616000012727454E-3</v>
      </c>
      <c r="F157" s="69">
        <f t="shared" si="34"/>
        <v>0.79709184000000011</v>
      </c>
      <c r="G157" s="69">
        <f t="shared" si="35"/>
        <v>0.71164359475200012</v>
      </c>
      <c r="H157" s="69">
        <f t="shared" si="36"/>
        <v>0.63535540139458579</v>
      </c>
      <c r="I157" s="69">
        <f t="shared" si="37"/>
        <v>-1.9298764811363073E-3</v>
      </c>
      <c r="J157" s="69">
        <f t="shared" si="38"/>
        <v>-1.7229937223584952E-3</v>
      </c>
      <c r="K157" s="69">
        <f t="shared" ca="1" si="30"/>
        <v>7.0984806716581188E-4</v>
      </c>
      <c r="L157" s="69">
        <f t="shared" ca="1" si="39"/>
        <v>8.2452140097395222E-6</v>
      </c>
      <c r="M157" s="69">
        <f t="shared" ca="1" si="31"/>
        <v>94378.034688154774</v>
      </c>
      <c r="N157" s="69">
        <f t="shared" ca="1" si="32"/>
        <v>9788585.2184043266</v>
      </c>
      <c r="O157" s="69">
        <f t="shared" ca="1" si="33"/>
        <v>740428.72679760796</v>
      </c>
      <c r="P157" s="29">
        <f t="shared" ca="1" si="40"/>
        <v>-2.8714480684385573E-3</v>
      </c>
      <c r="Q157" s="29"/>
      <c r="R157" s="29"/>
      <c r="S157" s="29"/>
      <c r="T157" s="29"/>
    </row>
    <row r="158" spans="1:20" x14ac:dyDescent="0.2">
      <c r="A158" s="70">
        <v>9251</v>
      </c>
      <c r="B158" s="70">
        <v>7.0578000013483688E-3</v>
      </c>
      <c r="C158" s="29"/>
      <c r="D158" s="68">
        <f t="shared" si="29"/>
        <v>0.92510000000000003</v>
      </c>
      <c r="E158" s="68">
        <f t="shared" si="29"/>
        <v>7.0578000013483688E-3</v>
      </c>
      <c r="F158" s="69">
        <f t="shared" si="34"/>
        <v>0.85581001000000001</v>
      </c>
      <c r="G158" s="69">
        <f t="shared" si="35"/>
        <v>0.791709840251</v>
      </c>
      <c r="H158" s="69">
        <f t="shared" si="36"/>
        <v>0.73241077321620007</v>
      </c>
      <c r="I158" s="69">
        <f t="shared" si="37"/>
        <v>6.5291707812473766E-3</v>
      </c>
      <c r="J158" s="69">
        <f t="shared" si="38"/>
        <v>6.0401358897319481E-3</v>
      </c>
      <c r="K158" s="69">
        <f t="shared" ca="1" si="30"/>
        <v>1.2766065486442425E-3</v>
      </c>
      <c r="L158" s="69">
        <f t="shared" ca="1" si="39"/>
        <v>3.3422197737589059E-5</v>
      </c>
      <c r="M158" s="69">
        <f t="shared" ca="1" si="31"/>
        <v>4654.810595989954</v>
      </c>
      <c r="N158" s="69">
        <f t="shared" ca="1" si="32"/>
        <v>10612997.969767561</v>
      </c>
      <c r="O158" s="69">
        <f t="shared" ca="1" si="33"/>
        <v>1454152.0332850327</v>
      </c>
      <c r="P158" s="29">
        <f t="shared" ca="1" si="40"/>
        <v>5.7811934527041264E-3</v>
      </c>
      <c r="Q158" s="29"/>
      <c r="R158" s="29"/>
      <c r="S158" s="29"/>
      <c r="T158" s="29"/>
    </row>
    <row r="159" spans="1:20" x14ac:dyDescent="0.2">
      <c r="A159" s="70">
        <v>9269</v>
      </c>
      <c r="B159" s="70">
        <v>-1.2601800000993535E-2</v>
      </c>
      <c r="C159" s="29"/>
      <c r="D159" s="68">
        <f t="shared" si="29"/>
        <v>0.92689999999999995</v>
      </c>
      <c r="E159" s="68">
        <f t="shared" si="29"/>
        <v>-1.2601800000993535E-2</v>
      </c>
      <c r="F159" s="69">
        <f t="shared" si="34"/>
        <v>0.85914360999999995</v>
      </c>
      <c r="G159" s="69">
        <f t="shared" si="35"/>
        <v>0.79634021210899986</v>
      </c>
      <c r="H159" s="69">
        <f t="shared" si="36"/>
        <v>0.73812774260383196</v>
      </c>
      <c r="I159" s="69">
        <f t="shared" si="37"/>
        <v>-1.1680608420920906E-2</v>
      </c>
      <c r="J159" s="69">
        <f t="shared" si="38"/>
        <v>-1.0826755945351587E-2</v>
      </c>
      <c r="K159" s="69">
        <f t="shared" ca="1" si="30"/>
        <v>1.3090370184640817E-3</v>
      </c>
      <c r="L159" s="69">
        <f t="shared" ca="1" si="39"/>
        <v>1.9351138658191248E-4</v>
      </c>
      <c r="M159" s="69">
        <f t="shared" ca="1" si="31"/>
        <v>3000.2771763646256</v>
      </c>
      <c r="N159" s="69">
        <f t="shared" ca="1" si="32"/>
        <v>10658460.903324373</v>
      </c>
      <c r="O159" s="69">
        <f t="shared" ca="1" si="33"/>
        <v>1502131.2541141198</v>
      </c>
      <c r="P159" s="29">
        <f t="shared" ca="1" si="40"/>
        <v>-1.3910837019457617E-2</v>
      </c>
      <c r="Q159" s="29"/>
      <c r="R159" s="29"/>
      <c r="S159" s="29"/>
      <c r="T159" s="29"/>
    </row>
    <row r="160" spans="1:20" x14ac:dyDescent="0.2">
      <c r="A160" s="70">
        <v>9275</v>
      </c>
      <c r="B160" s="70">
        <v>8.8449999966542237E-3</v>
      </c>
      <c r="C160" s="29"/>
      <c r="D160" s="68">
        <f t="shared" si="29"/>
        <v>0.92749999999999999</v>
      </c>
      <c r="E160" s="68">
        <f t="shared" si="29"/>
        <v>8.8449999966542237E-3</v>
      </c>
      <c r="F160" s="69">
        <f t="shared" si="34"/>
        <v>0.86025624999999994</v>
      </c>
      <c r="G160" s="69">
        <f t="shared" si="35"/>
        <v>0.79788767187499998</v>
      </c>
      <c r="H160" s="69">
        <f t="shared" si="36"/>
        <v>0.74004081566406243</v>
      </c>
      <c r="I160" s="69">
        <f t="shared" si="37"/>
        <v>8.203737496896792E-3</v>
      </c>
      <c r="J160" s="69">
        <f t="shared" si="38"/>
        <v>7.6089665283717743E-3</v>
      </c>
      <c r="K160" s="69">
        <f t="shared" ca="1" si="30"/>
        <v>1.3198670320991174E-3</v>
      </c>
      <c r="L160" s="69">
        <f t="shared" ca="1" si="39"/>
        <v>5.6627626134233923E-5</v>
      </c>
      <c r="M160" s="69">
        <f t="shared" ca="1" si="31"/>
        <v>2528.8689559466029</v>
      </c>
      <c r="N160" s="69">
        <f t="shared" ca="1" si="32"/>
        <v>10673602.532862034</v>
      </c>
      <c r="O160" s="69">
        <f t="shared" ca="1" si="33"/>
        <v>1518325.3653711313</v>
      </c>
      <c r="P160" s="29">
        <f t="shared" ca="1" si="40"/>
        <v>7.5251329645551063E-3</v>
      </c>
      <c r="Q160" s="29"/>
      <c r="R160" s="29"/>
      <c r="S160" s="29"/>
      <c r="T160" s="29"/>
    </row>
    <row r="161" spans="1:20" x14ac:dyDescent="0.2">
      <c r="A161">
        <v>9313</v>
      </c>
      <c r="B161">
        <v>3.3413999990443699E-3</v>
      </c>
      <c r="C161" s="29"/>
      <c r="D161" s="68">
        <f t="shared" si="29"/>
        <v>0.93130000000000002</v>
      </c>
      <c r="E161" s="68">
        <f t="shared" si="29"/>
        <v>3.3413999990443699E-3</v>
      </c>
      <c r="F161" s="69">
        <f t="shared" si="34"/>
        <v>0.86731968999999998</v>
      </c>
      <c r="G161" s="69">
        <f t="shared" si="35"/>
        <v>0.80773482729699997</v>
      </c>
      <c r="H161" s="69">
        <f t="shared" si="36"/>
        <v>0.75224344466169601</v>
      </c>
      <c r="I161" s="69">
        <f t="shared" si="37"/>
        <v>3.1118458191100218E-3</v>
      </c>
      <c r="J161" s="69">
        <f t="shared" si="38"/>
        <v>2.8980620113371633E-3</v>
      </c>
      <c r="K161" s="69">
        <f t="shared" ca="1" si="30"/>
        <v>1.3886876806176937E-3</v>
      </c>
      <c r="L161" s="69">
        <f t="shared" ca="1" si="39"/>
        <v>3.8130853985352847E-6</v>
      </c>
      <c r="M161" s="69">
        <f t="shared" ca="1" si="31"/>
        <v>476.73802478863161</v>
      </c>
      <c r="N161" s="69">
        <f t="shared" ca="1" si="32"/>
        <v>10769349.356777871</v>
      </c>
      <c r="O161" s="69">
        <f t="shared" ca="1" si="33"/>
        <v>1623240.308038048</v>
      </c>
      <c r="P161" s="29">
        <f t="shared" ca="1" si="40"/>
        <v>1.9527123184266762E-3</v>
      </c>
      <c r="Q161" s="29"/>
      <c r="R161" s="29"/>
      <c r="S161" s="29"/>
      <c r="T161" s="29"/>
    </row>
    <row r="162" spans="1:20" x14ac:dyDescent="0.2">
      <c r="A162">
        <v>9314</v>
      </c>
      <c r="B162">
        <v>3.2491999954800121E-3</v>
      </c>
      <c r="C162" s="29"/>
      <c r="D162" s="68">
        <f t="shared" si="29"/>
        <v>0.93140000000000001</v>
      </c>
      <c r="E162" s="68">
        <f t="shared" si="29"/>
        <v>3.2491999954800121E-3</v>
      </c>
      <c r="F162" s="69">
        <f t="shared" si="34"/>
        <v>0.86750596000000002</v>
      </c>
      <c r="G162" s="69">
        <f t="shared" si="35"/>
        <v>0.80799505114400005</v>
      </c>
      <c r="H162" s="69">
        <f t="shared" si="36"/>
        <v>0.75256659063552167</v>
      </c>
      <c r="I162" s="69">
        <f t="shared" si="37"/>
        <v>3.0263048757900833E-3</v>
      </c>
      <c r="J162" s="69">
        <f t="shared" si="38"/>
        <v>2.8187003613108835E-3</v>
      </c>
      <c r="K162" s="69">
        <f t="shared" ca="1" si="30"/>
        <v>1.39050412826075E-3</v>
      </c>
      <c r="L162" s="69">
        <f t="shared" ca="1" si="39"/>
        <v>3.4547503268179648E-6</v>
      </c>
      <c r="M162" s="69">
        <f t="shared" ca="1" si="31"/>
        <v>444.56485448736953</v>
      </c>
      <c r="N162" s="69">
        <f t="shared" ca="1" si="32"/>
        <v>10771865.458223715</v>
      </c>
      <c r="O162" s="69">
        <f t="shared" ca="1" si="33"/>
        <v>1626056.3992515409</v>
      </c>
      <c r="P162" s="29">
        <f t="shared" ca="1" si="40"/>
        <v>1.8586958672192622E-3</v>
      </c>
      <c r="Q162" s="29"/>
      <c r="R162" s="29"/>
      <c r="S162" s="29"/>
      <c r="T162" s="29"/>
    </row>
    <row r="163" spans="1:20" x14ac:dyDescent="0.2">
      <c r="A163">
        <v>9314</v>
      </c>
      <c r="B163">
        <v>3.2491999954800121E-3</v>
      </c>
      <c r="C163" s="29"/>
      <c r="D163" s="68">
        <f t="shared" si="29"/>
        <v>0.93140000000000001</v>
      </c>
      <c r="E163" s="68">
        <f t="shared" si="29"/>
        <v>3.2491999954800121E-3</v>
      </c>
      <c r="F163" s="69">
        <f t="shared" si="34"/>
        <v>0.86750596000000002</v>
      </c>
      <c r="G163" s="69">
        <f t="shared" si="35"/>
        <v>0.80799505114400005</v>
      </c>
      <c r="H163" s="69">
        <f t="shared" si="36"/>
        <v>0.75256659063552167</v>
      </c>
      <c r="I163" s="69">
        <f t="shared" si="37"/>
        <v>3.0263048757900833E-3</v>
      </c>
      <c r="J163" s="69">
        <f t="shared" si="38"/>
        <v>2.8187003613108835E-3</v>
      </c>
      <c r="K163" s="69">
        <f t="shared" ca="1" si="30"/>
        <v>1.39050412826075E-3</v>
      </c>
      <c r="L163" s="69">
        <f t="shared" ca="1" si="39"/>
        <v>3.4547503268179648E-6</v>
      </c>
      <c r="M163" s="69">
        <f t="shared" ca="1" si="31"/>
        <v>444.56485448736953</v>
      </c>
      <c r="N163" s="69">
        <f t="shared" ca="1" si="32"/>
        <v>10771865.458223715</v>
      </c>
      <c r="O163" s="69">
        <f t="shared" ca="1" si="33"/>
        <v>1626056.3992515409</v>
      </c>
      <c r="P163" s="29">
        <f t="shared" ca="1" si="40"/>
        <v>1.8586958672192622E-3</v>
      </c>
      <c r="Q163" s="29"/>
      <c r="R163" s="29"/>
      <c r="S163" s="29"/>
      <c r="T163" s="29"/>
    </row>
    <row r="164" spans="1:20" x14ac:dyDescent="0.2">
      <c r="A164">
        <v>9337</v>
      </c>
      <c r="B164">
        <v>-5.8714000042527914E-3</v>
      </c>
      <c r="D164" s="68">
        <f t="shared" si="29"/>
        <v>0.93369999999999997</v>
      </c>
      <c r="E164" s="68">
        <f t="shared" si="29"/>
        <v>-5.8714000042527914E-3</v>
      </c>
      <c r="F164" s="69">
        <f t="shared" si="34"/>
        <v>0.8717956899999999</v>
      </c>
      <c r="G164" s="69">
        <f t="shared" si="35"/>
        <v>0.81399563575299994</v>
      </c>
      <c r="H164" s="69">
        <f t="shared" si="36"/>
        <v>0.76002772510257588</v>
      </c>
      <c r="I164" s="69">
        <f t="shared" si="37"/>
        <v>-5.4821261839708311E-3</v>
      </c>
      <c r="J164" s="69">
        <f t="shared" si="38"/>
        <v>-5.1186612179735646E-3</v>
      </c>
      <c r="K164" s="69">
        <f t="shared" ca="1" si="30"/>
        <v>1.4323585426599724E-3</v>
      </c>
      <c r="L164" s="69">
        <f t="shared" ca="1" si="39"/>
        <v>5.3344888911601244E-5</v>
      </c>
      <c r="M164" s="69">
        <f t="shared" ca="1" si="31"/>
        <v>14.679183442386634</v>
      </c>
      <c r="N164" s="69">
        <f t="shared" ca="1" si="32"/>
        <v>10829684.563170746</v>
      </c>
      <c r="O164" s="69">
        <f t="shared" ca="1" si="33"/>
        <v>1691613.3482482347</v>
      </c>
      <c r="P164" s="29">
        <f t="shared" ca="1" si="40"/>
        <v>-7.3037585469127638E-3</v>
      </c>
    </row>
    <row r="165" spans="1:20" x14ac:dyDescent="0.2">
      <c r="A165">
        <v>9343</v>
      </c>
      <c r="B165">
        <v>7.5753999917651527E-3</v>
      </c>
      <c r="D165" s="68">
        <f t="shared" si="29"/>
        <v>0.93430000000000002</v>
      </c>
      <c r="E165" s="68">
        <f t="shared" si="29"/>
        <v>7.5753999917651527E-3</v>
      </c>
      <c r="F165" s="69">
        <f t="shared" si="34"/>
        <v>0.87291649000000004</v>
      </c>
      <c r="G165" s="69">
        <f t="shared" si="35"/>
        <v>0.81556587660700008</v>
      </c>
      <c r="H165" s="69">
        <f t="shared" si="36"/>
        <v>0.76198319851392016</v>
      </c>
      <c r="I165" s="69">
        <f t="shared" si="37"/>
        <v>7.0776962123061827E-3</v>
      </c>
      <c r="J165" s="69">
        <f t="shared" si="38"/>
        <v>6.6126915711576667E-3</v>
      </c>
      <c r="K165" s="69">
        <f t="shared" ca="1" si="30"/>
        <v>1.4433010794560712E-3</v>
      </c>
      <c r="L165" s="69">
        <f t="shared" ca="1" si="39"/>
        <v>3.7602637070342223E-5</v>
      </c>
      <c r="M165" s="69">
        <f t="shared" ca="1" si="31"/>
        <v>0.45335574710945636</v>
      </c>
      <c r="N165" s="69">
        <f t="shared" ca="1" si="32"/>
        <v>10844751.51447298</v>
      </c>
      <c r="O165" s="69">
        <f t="shared" ca="1" si="33"/>
        <v>1708964.1013943432</v>
      </c>
      <c r="P165" s="29">
        <f t="shared" ca="1" si="40"/>
        <v>6.1320989123090815E-3</v>
      </c>
    </row>
    <row r="166" spans="1:20" x14ac:dyDescent="0.2">
      <c r="A166">
        <v>9713</v>
      </c>
      <c r="B166">
        <v>-2.538600005209446E-3</v>
      </c>
      <c r="D166" s="68">
        <f t="shared" si="29"/>
        <v>0.97130000000000005</v>
      </c>
      <c r="E166" s="68">
        <f t="shared" si="29"/>
        <v>-2.538600005209446E-3</v>
      </c>
      <c r="F166" s="69">
        <f t="shared" si="34"/>
        <v>0.94342369000000015</v>
      </c>
      <c r="G166" s="69">
        <f t="shared" si="35"/>
        <v>0.91634743009700015</v>
      </c>
      <c r="H166" s="69">
        <f t="shared" si="36"/>
        <v>0.89004825885321637</v>
      </c>
      <c r="I166" s="69">
        <f t="shared" si="37"/>
        <v>-2.4657421850599352E-3</v>
      </c>
      <c r="J166" s="69">
        <f t="shared" si="38"/>
        <v>-2.3949753843487153E-3</v>
      </c>
      <c r="K166" s="69">
        <f t="shared" ca="1" si="30"/>
        <v>2.1372749443416498E-3</v>
      </c>
      <c r="L166" s="69">
        <f t="shared" ca="1" si="39"/>
        <v>2.1863806543839461E-5</v>
      </c>
      <c r="M166" s="69">
        <f t="shared" ca="1" si="31"/>
        <v>79233.321860396012</v>
      </c>
      <c r="N166" s="69">
        <f t="shared" ca="1" si="32"/>
        <v>11759336.05186766</v>
      </c>
      <c r="O166" s="69">
        <f t="shared" ca="1" si="33"/>
        <v>2987792.9172342164</v>
      </c>
      <c r="P166" s="29">
        <f t="shared" ca="1" si="40"/>
        <v>-4.6758749495510957E-3</v>
      </c>
    </row>
    <row r="167" spans="1:20" x14ac:dyDescent="0.2">
      <c r="A167">
        <v>9783</v>
      </c>
      <c r="B167">
        <v>6.0073999993619509E-3</v>
      </c>
      <c r="D167" s="68">
        <f t="shared" si="29"/>
        <v>0.97829999999999995</v>
      </c>
      <c r="E167" s="68">
        <f t="shared" si="29"/>
        <v>6.0073999993619509E-3</v>
      </c>
      <c r="F167" s="69">
        <f t="shared" si="34"/>
        <v>0.9570708899999999</v>
      </c>
      <c r="G167" s="69">
        <f t="shared" si="35"/>
        <v>0.93630245168699988</v>
      </c>
      <c r="H167" s="69">
        <f t="shared" si="36"/>
        <v>0.91598468848539194</v>
      </c>
      <c r="I167" s="69">
        <f t="shared" si="37"/>
        <v>5.8770394193757959E-3</v>
      </c>
      <c r="J167" s="69">
        <f t="shared" si="38"/>
        <v>5.7495076639753409E-3</v>
      </c>
      <c r="K167" s="69">
        <f t="shared" ca="1" si="30"/>
        <v>2.2728144949038173E-3</v>
      </c>
      <c r="L167" s="69">
        <f t="shared" ca="1" si="39"/>
        <v>1.3947128890108812E-5</v>
      </c>
      <c r="M167" s="69">
        <f t="shared" ca="1" si="31"/>
        <v>112412.60620917234</v>
      </c>
      <c r="N167" s="69">
        <f t="shared" ca="1" si="32"/>
        <v>11928778.786246257</v>
      </c>
      <c r="O167" s="69">
        <f t="shared" ca="1" si="33"/>
        <v>3278446.7903228239</v>
      </c>
      <c r="P167" s="29">
        <f t="shared" ca="1" si="40"/>
        <v>3.7345855044581336E-3</v>
      </c>
    </row>
    <row r="168" spans="1:20" x14ac:dyDescent="0.2">
      <c r="A168">
        <v>9801</v>
      </c>
      <c r="B168">
        <v>-1.6522000005352311E-3</v>
      </c>
      <c r="D168" s="68">
        <f t="shared" si="29"/>
        <v>0.98009999999999997</v>
      </c>
      <c r="E168" s="68">
        <f t="shared" si="29"/>
        <v>-1.6522000005352311E-3</v>
      </c>
      <c r="F168" s="69">
        <f t="shared" si="34"/>
        <v>0.96059600999999994</v>
      </c>
      <c r="G168" s="69">
        <f t="shared" si="35"/>
        <v>0.94148014940099989</v>
      </c>
      <c r="H168" s="69">
        <f t="shared" si="36"/>
        <v>0.92274469442791995</v>
      </c>
      <c r="I168" s="69">
        <f t="shared" si="37"/>
        <v>-1.6193212205245799E-3</v>
      </c>
      <c r="J168" s="69">
        <f t="shared" si="38"/>
        <v>-1.5870967282361407E-3</v>
      </c>
      <c r="K168" s="69">
        <f t="shared" ca="1" si="30"/>
        <v>2.3078859495038826E-3</v>
      </c>
      <c r="L168" s="69">
        <f t="shared" ca="1" si="39"/>
        <v>1.568228073169719E-5</v>
      </c>
      <c r="M168" s="69">
        <f t="shared" ca="1" si="31"/>
        <v>121903.98418234046</v>
      </c>
      <c r="N168" s="69">
        <f t="shared" ca="1" si="32"/>
        <v>11972146.38626707</v>
      </c>
      <c r="O168" s="69">
        <f t="shared" ca="1" si="33"/>
        <v>3355824.2670075838</v>
      </c>
      <c r="P168" s="29">
        <f t="shared" ca="1" si="40"/>
        <v>-3.9600859500391137E-3</v>
      </c>
    </row>
    <row r="169" spans="1:20" x14ac:dyDescent="0.2">
      <c r="A169">
        <v>10163</v>
      </c>
      <c r="B169">
        <v>1.9713999936357141E-3</v>
      </c>
      <c r="D169" s="68">
        <f t="shared" si="29"/>
        <v>1.0163</v>
      </c>
      <c r="E169" s="68">
        <f t="shared" si="29"/>
        <v>1.9713999936357141E-3</v>
      </c>
      <c r="F169" s="69">
        <f t="shared" si="34"/>
        <v>1.0328656899999999</v>
      </c>
      <c r="G169" s="69">
        <f t="shared" si="35"/>
        <v>1.049701400747</v>
      </c>
      <c r="H169" s="69">
        <f t="shared" si="36"/>
        <v>1.0668115335791759</v>
      </c>
      <c r="I169" s="69">
        <f t="shared" si="37"/>
        <v>2.0035338135319762E-3</v>
      </c>
      <c r="J169" s="69">
        <f t="shared" si="38"/>
        <v>2.0361914146925474E-3</v>
      </c>
      <c r="K169" s="69">
        <f t="shared" ca="1" si="30"/>
        <v>3.0321808477790525E-3</v>
      </c>
      <c r="L169" s="69">
        <f t="shared" ca="1" si="39"/>
        <v>1.1252560205170706E-6</v>
      </c>
      <c r="M169" s="69">
        <f t="shared" ca="1" si="31"/>
        <v>398199.27099380898</v>
      </c>
      <c r="N169" s="69">
        <f t="shared" ca="1" si="32"/>
        <v>12825106.469806775</v>
      </c>
      <c r="O169" s="69">
        <f t="shared" ca="1" si="33"/>
        <v>5152691.0367643423</v>
      </c>
      <c r="P169" s="29">
        <f t="shared" ca="1" si="40"/>
        <v>-1.0607808541433384E-3</v>
      </c>
    </row>
    <row r="170" spans="1:20" x14ac:dyDescent="0.2">
      <c r="A170">
        <v>10163</v>
      </c>
      <c r="B170">
        <v>7.9713999948580749E-3</v>
      </c>
      <c r="D170" s="68">
        <f t="shared" si="29"/>
        <v>1.0163</v>
      </c>
      <c r="E170" s="68">
        <f t="shared" si="29"/>
        <v>7.9713999948580749E-3</v>
      </c>
      <c r="F170" s="69">
        <f t="shared" si="34"/>
        <v>1.0328656899999999</v>
      </c>
      <c r="G170" s="69">
        <f t="shared" si="35"/>
        <v>1.049701400747</v>
      </c>
      <c r="H170" s="69">
        <f t="shared" si="36"/>
        <v>1.0668115335791759</v>
      </c>
      <c r="I170" s="69">
        <f t="shared" si="37"/>
        <v>8.1013338147742607E-3</v>
      </c>
      <c r="J170" s="69">
        <f t="shared" si="38"/>
        <v>8.2333855559550816E-3</v>
      </c>
      <c r="K170" s="69">
        <f t="shared" ca="1" si="30"/>
        <v>3.0321808477790525E-3</v>
      </c>
      <c r="L170" s="69">
        <f t="shared" ca="1" si="39"/>
        <v>2.4395885782872025E-5</v>
      </c>
      <c r="M170" s="69">
        <f t="shared" ca="1" si="31"/>
        <v>398199.27099380898</v>
      </c>
      <c r="N170" s="69">
        <f t="shared" ca="1" si="32"/>
        <v>12825106.469806775</v>
      </c>
      <c r="O170" s="69">
        <f t="shared" ca="1" si="33"/>
        <v>5152691.0367643423</v>
      </c>
      <c r="P170" s="29">
        <f t="shared" ca="1" si="40"/>
        <v>4.9392191470790225E-3</v>
      </c>
    </row>
    <row r="171" spans="1:20" x14ac:dyDescent="0.2">
      <c r="A171">
        <v>10168</v>
      </c>
      <c r="B171">
        <v>5.5103999911807477E-3</v>
      </c>
      <c r="D171" s="68">
        <f t="shared" si="29"/>
        <v>1.0167999999999999</v>
      </c>
      <c r="E171" s="68">
        <f t="shared" si="29"/>
        <v>5.5103999911807477E-3</v>
      </c>
      <c r="F171" s="69">
        <f t="shared" si="34"/>
        <v>1.0338822399999998</v>
      </c>
      <c r="G171" s="69">
        <f t="shared" si="35"/>
        <v>1.0512514616319997</v>
      </c>
      <c r="H171" s="69">
        <f t="shared" si="36"/>
        <v>1.0689124861874173</v>
      </c>
      <c r="I171" s="69">
        <f t="shared" si="37"/>
        <v>5.6029747110325837E-3</v>
      </c>
      <c r="J171" s="69">
        <f t="shared" si="38"/>
        <v>5.697104686177931E-3</v>
      </c>
      <c r="K171" s="69">
        <f t="shared" ca="1" si="30"/>
        <v>3.0424379601760067E-3</v>
      </c>
      <c r="L171" s="69">
        <f t="shared" ca="1" si="39"/>
        <v>6.0908365864810467E-6</v>
      </c>
      <c r="M171" s="69">
        <f t="shared" ca="1" si="31"/>
        <v>403178.79132293875</v>
      </c>
      <c r="N171" s="69">
        <f t="shared" ca="1" si="32"/>
        <v>12836614.189467793</v>
      </c>
      <c r="O171" s="69">
        <f t="shared" ca="1" si="33"/>
        <v>5180855.534501195</v>
      </c>
      <c r="P171" s="29">
        <f t="shared" ca="1" si="40"/>
        <v>2.4679620310047411E-3</v>
      </c>
    </row>
    <row r="172" spans="1:20" x14ac:dyDescent="0.2">
      <c r="A172">
        <v>10197</v>
      </c>
      <c r="B172">
        <v>1.0836599998583551E-2</v>
      </c>
      <c r="D172" s="68">
        <f t="shared" si="29"/>
        <v>1.0197000000000001</v>
      </c>
      <c r="E172" s="68">
        <f t="shared" si="29"/>
        <v>1.0836599998583551E-2</v>
      </c>
      <c r="F172" s="69">
        <f t="shared" si="34"/>
        <v>1.0397880900000001</v>
      </c>
      <c r="G172" s="69">
        <f t="shared" si="35"/>
        <v>1.060271915373</v>
      </c>
      <c r="H172" s="69">
        <f t="shared" si="36"/>
        <v>1.0811592721058483</v>
      </c>
      <c r="I172" s="69">
        <f t="shared" si="37"/>
        <v>1.1050081018555648E-2</v>
      </c>
      <c r="J172" s="69">
        <f t="shared" si="38"/>
        <v>1.1267767614621196E-2</v>
      </c>
      <c r="K172" s="69">
        <f t="shared" ca="1" si="30"/>
        <v>3.1020651775646359E-3</v>
      </c>
      <c r="L172" s="69">
        <f t="shared" ca="1" si="39"/>
        <v>5.9823028897554108E-5</v>
      </c>
      <c r="M172" s="69">
        <f t="shared" ca="1" si="31"/>
        <v>432698.36737845012</v>
      </c>
      <c r="N172" s="69">
        <f t="shared" ca="1" si="32"/>
        <v>12903202.69425345</v>
      </c>
      <c r="O172" s="69">
        <f t="shared" ca="1" si="33"/>
        <v>5346082.9679891299</v>
      </c>
      <c r="P172" s="29">
        <f t="shared" ca="1" si="40"/>
        <v>7.7345348210189156E-3</v>
      </c>
    </row>
    <row r="173" spans="1:20" x14ac:dyDescent="0.2">
      <c r="A173">
        <v>10207</v>
      </c>
      <c r="B173">
        <v>5.9145999985048547E-3</v>
      </c>
      <c r="D173" s="68">
        <f t="shared" si="29"/>
        <v>1.0206999999999999</v>
      </c>
      <c r="E173" s="68">
        <f t="shared" si="29"/>
        <v>5.9145999985048547E-3</v>
      </c>
      <c r="F173" s="69">
        <f t="shared" si="34"/>
        <v>1.0418284899999999</v>
      </c>
      <c r="G173" s="69">
        <f t="shared" si="35"/>
        <v>1.0633943397429999</v>
      </c>
      <c r="H173" s="69">
        <f t="shared" si="36"/>
        <v>1.0854066025756799</v>
      </c>
      <c r="I173" s="69">
        <f t="shared" si="37"/>
        <v>6.0370322184739051E-3</v>
      </c>
      <c r="J173" s="69">
        <f t="shared" si="38"/>
        <v>6.161998785396315E-3</v>
      </c>
      <c r="K173" s="69">
        <f t="shared" ca="1" si="30"/>
        <v>3.1226800664609661E-3</v>
      </c>
      <c r="L173" s="69">
        <f t="shared" ca="1" si="39"/>
        <v>7.7948169069439509E-6</v>
      </c>
      <c r="M173" s="69">
        <f t="shared" ca="1" si="31"/>
        <v>443130.61348048423</v>
      </c>
      <c r="N173" s="69">
        <f t="shared" ca="1" si="32"/>
        <v>12926102.037305899</v>
      </c>
      <c r="O173" s="69">
        <f t="shared" ca="1" si="33"/>
        <v>5403802.2852698816</v>
      </c>
      <c r="P173" s="29">
        <f t="shared" ca="1" si="40"/>
        <v>2.7919199320438886E-3</v>
      </c>
    </row>
    <row r="174" spans="1:20" x14ac:dyDescent="0.2">
      <c r="A174">
        <v>10226</v>
      </c>
      <c r="B174">
        <v>3.1627999996999279E-3</v>
      </c>
      <c r="D174" s="68">
        <f t="shared" si="29"/>
        <v>1.0226</v>
      </c>
      <c r="E174" s="68">
        <f t="shared" si="29"/>
        <v>3.1627999996999279E-3</v>
      </c>
      <c r="F174" s="69">
        <f t="shared" si="34"/>
        <v>1.04571076</v>
      </c>
      <c r="G174" s="69">
        <f t="shared" si="35"/>
        <v>1.069343823176</v>
      </c>
      <c r="H174" s="69">
        <f t="shared" si="36"/>
        <v>1.0935109935797775</v>
      </c>
      <c r="I174" s="69">
        <f t="shared" si="37"/>
        <v>3.2342792796931459E-3</v>
      </c>
      <c r="J174" s="69">
        <f t="shared" si="38"/>
        <v>3.3073739914142109E-3</v>
      </c>
      <c r="K174" s="69">
        <f t="shared" ca="1" si="30"/>
        <v>3.1619243360769232E-3</v>
      </c>
      <c r="L174" s="69">
        <f t="shared" ca="1" si="39"/>
        <v>7.6678678065362385E-13</v>
      </c>
      <c r="M174" s="69">
        <f t="shared" ca="1" si="31"/>
        <v>463310.53523006506</v>
      </c>
      <c r="N174" s="69">
        <f t="shared" ca="1" si="32"/>
        <v>12969522.154872004</v>
      </c>
      <c r="O174" s="69">
        <f t="shared" ca="1" si="33"/>
        <v>5514526.8797414415</v>
      </c>
      <c r="P174" s="29">
        <f t="shared" ca="1" si="40"/>
        <v>8.7566362300464662E-7</v>
      </c>
    </row>
    <row r="175" spans="1:20" x14ac:dyDescent="0.2">
      <c r="A175">
        <v>10226</v>
      </c>
      <c r="B175">
        <v>6.1627999966731295E-3</v>
      </c>
      <c r="D175" s="68">
        <f t="shared" si="29"/>
        <v>1.0226</v>
      </c>
      <c r="E175" s="68">
        <f t="shared" si="29"/>
        <v>6.1627999966731295E-3</v>
      </c>
      <c r="F175" s="69">
        <f t="shared" si="34"/>
        <v>1.04571076</v>
      </c>
      <c r="G175" s="69">
        <f t="shared" si="35"/>
        <v>1.069343823176</v>
      </c>
      <c r="H175" s="69">
        <f t="shared" si="36"/>
        <v>1.0935109935797775</v>
      </c>
      <c r="I175" s="69">
        <f t="shared" si="37"/>
        <v>6.302079276597942E-3</v>
      </c>
      <c r="J175" s="69">
        <f t="shared" si="38"/>
        <v>6.4445062682490549E-3</v>
      </c>
      <c r="K175" s="69">
        <f t="shared" ca="1" si="30"/>
        <v>3.1619243360769232E-3</v>
      </c>
      <c r="L175" s="69">
        <f t="shared" ca="1" si="39"/>
        <v>9.0052547303587166E-6</v>
      </c>
      <c r="M175" s="69">
        <f t="shared" ca="1" si="31"/>
        <v>463310.53523006506</v>
      </c>
      <c r="N175" s="69">
        <f t="shared" ca="1" si="32"/>
        <v>12969522.154872004</v>
      </c>
      <c r="O175" s="69">
        <f t="shared" ca="1" si="33"/>
        <v>5514526.8797414415</v>
      </c>
      <c r="P175" s="29">
        <f t="shared" ca="1" si="40"/>
        <v>3.0008756605962063E-3</v>
      </c>
    </row>
    <row r="176" spans="1:20" x14ac:dyDescent="0.2">
      <c r="A176">
        <v>10270</v>
      </c>
      <c r="B176">
        <v>1.2105999994673766E-2</v>
      </c>
      <c r="D176" s="68">
        <f t="shared" si="29"/>
        <v>1.0269999999999999</v>
      </c>
      <c r="E176" s="68">
        <f t="shared" si="29"/>
        <v>1.2105999994673766E-2</v>
      </c>
      <c r="F176" s="69">
        <f t="shared" si="34"/>
        <v>1.0547289999999998</v>
      </c>
      <c r="G176" s="69">
        <f t="shared" si="35"/>
        <v>1.0832066829999998</v>
      </c>
      <c r="H176" s="69">
        <f t="shared" si="36"/>
        <v>1.1124532634409996</v>
      </c>
      <c r="I176" s="69">
        <f t="shared" si="37"/>
        <v>1.2432861994529957E-2</v>
      </c>
      <c r="J176" s="69">
        <f t="shared" si="38"/>
        <v>1.2768549268382265E-2</v>
      </c>
      <c r="K176" s="69">
        <f t="shared" ca="1" si="30"/>
        <v>3.2531880503531112E-3</v>
      </c>
      <c r="L176" s="69">
        <f t="shared" ca="1" si="39"/>
        <v>7.837227932150645E-5</v>
      </c>
      <c r="M176" s="69">
        <f t="shared" ca="1" si="31"/>
        <v>511854.26383509336</v>
      </c>
      <c r="N176" s="69">
        <f t="shared" ca="1" si="32"/>
        <v>13069623.428010993</v>
      </c>
      <c r="O176" s="69">
        <f t="shared" ca="1" si="33"/>
        <v>5776303.6729218187</v>
      </c>
      <c r="P176" s="29">
        <f t="shared" ca="1" si="40"/>
        <v>8.852811944320655E-3</v>
      </c>
    </row>
    <row r="177" spans="1:16" x14ac:dyDescent="0.2">
      <c r="A177">
        <v>10613</v>
      </c>
      <c r="B177">
        <v>1.1481399997137487E-2</v>
      </c>
      <c r="D177" s="68">
        <f t="shared" si="29"/>
        <v>1.0612999999999999</v>
      </c>
      <c r="E177" s="68">
        <f t="shared" si="29"/>
        <v>1.1481399997137487E-2</v>
      </c>
      <c r="F177" s="69">
        <f t="shared" si="34"/>
        <v>1.1263576899999999</v>
      </c>
      <c r="G177" s="69">
        <f t="shared" si="35"/>
        <v>1.1954034163969998</v>
      </c>
      <c r="H177" s="69">
        <f t="shared" si="36"/>
        <v>1.2686816458221357</v>
      </c>
      <c r="I177" s="69">
        <f t="shared" si="37"/>
        <v>1.2185209816962014E-2</v>
      </c>
      <c r="J177" s="69">
        <f t="shared" si="38"/>
        <v>1.2932163178741785E-2</v>
      </c>
      <c r="K177" s="69">
        <f t="shared" ca="1" si="30"/>
        <v>3.9829346436554679E-3</v>
      </c>
      <c r="L177" s="69">
        <f t="shared" ca="1" si="39"/>
        <v>5.6226982657370222E-5</v>
      </c>
      <c r="M177" s="69">
        <f t="shared" ca="1" si="31"/>
        <v>978869.6271107049</v>
      </c>
      <c r="N177" s="69">
        <f t="shared" ca="1" si="32"/>
        <v>13827167.205497913</v>
      </c>
      <c r="O177" s="69">
        <f t="shared" ca="1" si="33"/>
        <v>8084488.0687706135</v>
      </c>
      <c r="P177" s="29">
        <f t="shared" ca="1" si="40"/>
        <v>7.498465353482019E-3</v>
      </c>
    </row>
    <row r="178" spans="1:16" x14ac:dyDescent="0.2">
      <c r="A178">
        <v>10651</v>
      </c>
      <c r="B178">
        <v>4.9777999956859276E-3</v>
      </c>
      <c r="D178" s="68">
        <f t="shared" si="29"/>
        <v>1.0650999999999999</v>
      </c>
      <c r="E178" s="68">
        <f t="shared" si="29"/>
        <v>4.9777999956859276E-3</v>
      </c>
      <c r="F178" s="69">
        <f t="shared" si="34"/>
        <v>1.1344380099999998</v>
      </c>
      <c r="G178" s="69">
        <f t="shared" si="35"/>
        <v>1.2082899244509997</v>
      </c>
      <c r="H178" s="69">
        <f t="shared" si="36"/>
        <v>1.2869495985327597</v>
      </c>
      <c r="I178" s="69">
        <f t="shared" si="37"/>
        <v>5.3018547754050812E-3</v>
      </c>
      <c r="J178" s="69">
        <f t="shared" si="38"/>
        <v>5.6470055212839518E-3</v>
      </c>
      <c r="K178" s="69">
        <f t="shared" ca="1" si="30"/>
        <v>4.0657776637452493E-3</v>
      </c>
      <c r="L178" s="69">
        <f t="shared" ca="1" si="39"/>
        <v>8.3178473395851266E-7</v>
      </c>
      <c r="M178" s="69">
        <f t="shared" ca="1" si="31"/>
        <v>1040485.5329717358</v>
      </c>
      <c r="N178" s="69">
        <f t="shared" ca="1" si="32"/>
        <v>13908472.467700213</v>
      </c>
      <c r="O178" s="69">
        <f t="shared" ca="1" si="33"/>
        <v>8370627.5759019824</v>
      </c>
      <c r="P178" s="29">
        <f t="shared" ca="1" si="40"/>
        <v>9.1202233194067825E-4</v>
      </c>
    </row>
    <row r="179" spans="1:16" x14ac:dyDescent="0.2">
      <c r="A179">
        <v>10680</v>
      </c>
      <c r="B179">
        <v>6.3039999949978665E-3</v>
      </c>
      <c r="D179" s="68">
        <f t="shared" si="29"/>
        <v>1.0680000000000001</v>
      </c>
      <c r="E179" s="68">
        <f t="shared" si="29"/>
        <v>6.3039999949978665E-3</v>
      </c>
      <c r="F179" s="69">
        <f t="shared" si="34"/>
        <v>1.1406240000000001</v>
      </c>
      <c r="G179" s="69">
        <f t="shared" si="35"/>
        <v>1.2181864320000002</v>
      </c>
      <c r="H179" s="69">
        <f t="shared" si="36"/>
        <v>1.3010231093760003</v>
      </c>
      <c r="I179" s="69">
        <f t="shared" si="37"/>
        <v>6.7326719946577216E-3</v>
      </c>
      <c r="J179" s="69">
        <f t="shared" si="38"/>
        <v>7.1904936902944467E-3</v>
      </c>
      <c r="K179" s="69">
        <f t="shared" ca="1" si="30"/>
        <v>4.1292679005382905E-3</v>
      </c>
      <c r="L179" s="69">
        <f t="shared" ca="1" si="39"/>
        <v>4.7294596826725343E-6</v>
      </c>
      <c r="M179" s="69">
        <f t="shared" ca="1" si="31"/>
        <v>1088861.4958281096</v>
      </c>
      <c r="N179" s="69">
        <f t="shared" ca="1" si="32"/>
        <v>13970152.485418372</v>
      </c>
      <c r="O179" s="69">
        <f t="shared" ca="1" si="33"/>
        <v>8593243.3533521071</v>
      </c>
      <c r="P179" s="29">
        <f t="shared" ca="1" si="40"/>
        <v>2.174732094459576E-3</v>
      </c>
    </row>
    <row r="180" spans="1:16" x14ac:dyDescent="0.2">
      <c r="A180">
        <v>10685</v>
      </c>
      <c r="B180">
        <v>3.8429999913205393E-3</v>
      </c>
      <c r="D180" s="68">
        <f t="shared" si="29"/>
        <v>1.0685</v>
      </c>
      <c r="E180" s="68">
        <f t="shared" si="29"/>
        <v>3.8429999913205393E-3</v>
      </c>
      <c r="F180" s="69">
        <f t="shared" si="34"/>
        <v>1.14169225</v>
      </c>
      <c r="G180" s="69">
        <f t="shared" si="35"/>
        <v>1.2198981691249999</v>
      </c>
      <c r="H180" s="69">
        <f t="shared" si="36"/>
        <v>1.3034611937100624</v>
      </c>
      <c r="I180" s="69">
        <f t="shared" si="37"/>
        <v>4.106245490725996E-3</v>
      </c>
      <c r="J180" s="69">
        <f t="shared" si="38"/>
        <v>4.3875233068407264E-3</v>
      </c>
      <c r="K180" s="69">
        <f t="shared" ca="1" si="30"/>
        <v>4.1402379354140342E-3</v>
      </c>
      <c r="L180" s="69">
        <f t="shared" ca="1" si="39"/>
        <v>8.8350395408927599E-8</v>
      </c>
      <c r="M180" s="69">
        <f t="shared" ca="1" si="31"/>
        <v>1097321.0138294417</v>
      </c>
      <c r="N180" s="69">
        <f t="shared" ca="1" si="32"/>
        <v>13980754.454757895</v>
      </c>
      <c r="O180" s="69">
        <f t="shared" ca="1" si="33"/>
        <v>8631999.4368369002</v>
      </c>
      <c r="P180" s="29">
        <f t="shared" ca="1" si="40"/>
        <v>-2.972379440934949E-4</v>
      </c>
    </row>
    <row r="181" spans="1:16" x14ac:dyDescent="0.2">
      <c r="A181">
        <v>10690</v>
      </c>
      <c r="B181">
        <v>3.3819999953266233E-3</v>
      </c>
      <c r="D181" s="68">
        <f t="shared" si="29"/>
        <v>1.069</v>
      </c>
      <c r="E181" s="68">
        <f t="shared" si="29"/>
        <v>3.3819999953266233E-3</v>
      </c>
      <c r="F181" s="69">
        <f t="shared" si="34"/>
        <v>1.1427609999999999</v>
      </c>
      <c r="G181" s="69">
        <f t="shared" si="35"/>
        <v>1.2216115089999999</v>
      </c>
      <c r="H181" s="69">
        <f t="shared" si="36"/>
        <v>1.3059027031209998</v>
      </c>
      <c r="I181" s="69">
        <f t="shared" si="37"/>
        <v>3.6153579950041603E-3</v>
      </c>
      <c r="J181" s="69">
        <f t="shared" si="38"/>
        <v>3.8648176966594471E-3</v>
      </c>
      <c r="K181" s="69">
        <f t="shared" ca="1" si="30"/>
        <v>4.1512148650913166E-3</v>
      </c>
      <c r="L181" s="69">
        <f t="shared" ca="1" si="39"/>
        <v>5.91691515867114E-7</v>
      </c>
      <c r="M181" s="69">
        <f t="shared" ca="1" si="31"/>
        <v>1105815.551786833</v>
      </c>
      <c r="N181" s="69">
        <f t="shared" ca="1" si="32"/>
        <v>13991346.820077334</v>
      </c>
      <c r="O181" s="69">
        <f t="shared" ca="1" si="33"/>
        <v>8670865.9417498969</v>
      </c>
      <c r="P181" s="29">
        <f t="shared" ca="1" si="40"/>
        <v>-7.6921486976469326E-4</v>
      </c>
    </row>
    <row r="182" spans="1:16" x14ac:dyDescent="0.2">
      <c r="A182">
        <v>10739</v>
      </c>
      <c r="B182">
        <v>1.1864199994306546E-2</v>
      </c>
      <c r="D182" s="68">
        <f t="shared" si="29"/>
        <v>1.0739000000000001</v>
      </c>
      <c r="E182" s="68">
        <f t="shared" si="29"/>
        <v>1.1864199994306546E-2</v>
      </c>
      <c r="F182" s="69">
        <f t="shared" si="34"/>
        <v>1.1532612100000001</v>
      </c>
      <c r="G182" s="69">
        <f t="shared" si="35"/>
        <v>1.2384872134190001</v>
      </c>
      <c r="H182" s="69">
        <f t="shared" si="36"/>
        <v>1.3300114184906644</v>
      </c>
      <c r="I182" s="69">
        <f t="shared" si="37"/>
        <v>1.27409643738858E-2</v>
      </c>
      <c r="J182" s="69">
        <f t="shared" si="38"/>
        <v>1.368252164111596E-2</v>
      </c>
      <c r="K182" s="69">
        <f t="shared" ca="1" si="30"/>
        <v>4.2591536488259373E-3</v>
      </c>
      <c r="L182" s="69">
        <f t="shared" ca="1" si="39"/>
        <v>5.7836729916907955E-5</v>
      </c>
      <c r="M182" s="69">
        <f t="shared" ca="1" si="31"/>
        <v>1190920.7750551612</v>
      </c>
      <c r="N182" s="69">
        <f t="shared" ca="1" si="32"/>
        <v>14094640.54323503</v>
      </c>
      <c r="O182" s="69">
        <f t="shared" ca="1" si="33"/>
        <v>9057633.7708317153</v>
      </c>
      <c r="P182" s="29">
        <f t="shared" ca="1" si="40"/>
        <v>7.6050463454806084E-3</v>
      </c>
    </row>
    <row r="183" spans="1:16" x14ac:dyDescent="0.2">
      <c r="A183">
        <v>10758</v>
      </c>
      <c r="B183">
        <v>1.1239999730605632E-4</v>
      </c>
      <c r="D183" s="68">
        <f t="shared" si="29"/>
        <v>1.0758000000000001</v>
      </c>
      <c r="E183" s="68">
        <f t="shared" si="29"/>
        <v>1.1239999730605632E-4</v>
      </c>
      <c r="F183" s="69">
        <f t="shared" si="34"/>
        <v>1.1573456400000002</v>
      </c>
      <c r="G183" s="69">
        <f t="shared" si="35"/>
        <v>1.2450724395120003</v>
      </c>
      <c r="H183" s="69">
        <f t="shared" si="36"/>
        <v>1.3394489304270101</v>
      </c>
      <c r="I183" s="69">
        <f t="shared" si="37"/>
        <v>1.2091991710185539E-4</v>
      </c>
      <c r="J183" s="69">
        <f t="shared" si="38"/>
        <v>1.3008564681817603E-4</v>
      </c>
      <c r="K183" s="69">
        <f t="shared" ca="1" si="30"/>
        <v>4.3011856245987988E-3</v>
      </c>
      <c r="L183" s="69">
        <f t="shared" ca="1" si="39"/>
        <v>1.7545925031414256E-5</v>
      </c>
      <c r="M183" s="69">
        <f t="shared" ca="1" si="31"/>
        <v>1224831.6818742256</v>
      </c>
      <c r="N183" s="69">
        <f t="shared" ca="1" si="32"/>
        <v>14134441.544136103</v>
      </c>
      <c r="O183" s="69">
        <f t="shared" ca="1" si="33"/>
        <v>9210493.89562626</v>
      </c>
      <c r="P183" s="29">
        <f t="shared" ca="1" si="40"/>
        <v>-4.1887856272927425E-3</v>
      </c>
    </row>
    <row r="184" spans="1:16" x14ac:dyDescent="0.2">
      <c r="A184">
        <v>11013</v>
      </c>
      <c r="B184">
        <v>4.6013999963179231E-3</v>
      </c>
      <c r="D184" s="68">
        <f t="shared" si="29"/>
        <v>1.1012999999999999</v>
      </c>
      <c r="E184" s="68">
        <f t="shared" si="29"/>
        <v>4.6013999963179231E-3</v>
      </c>
      <c r="F184" s="69">
        <f t="shared" si="34"/>
        <v>1.2128616899999998</v>
      </c>
      <c r="G184" s="69">
        <f t="shared" si="35"/>
        <v>1.3357245791969996</v>
      </c>
      <c r="H184" s="69">
        <f t="shared" si="36"/>
        <v>1.4710334790696555</v>
      </c>
      <c r="I184" s="69">
        <f t="shared" si="37"/>
        <v>5.0675218159449281E-3</v>
      </c>
      <c r="J184" s="69">
        <f t="shared" si="38"/>
        <v>5.5808617759001491E-3</v>
      </c>
      <c r="K184" s="69">
        <f t="shared" ca="1" si="30"/>
        <v>4.8749337793215757E-3</v>
      </c>
      <c r="L184" s="69">
        <f t="shared" ca="1" si="39"/>
        <v>7.482073044428934E-8</v>
      </c>
      <c r="M184" s="69">
        <f t="shared" ca="1" si="31"/>
        <v>1730012.1869447222</v>
      </c>
      <c r="N184" s="69">
        <f t="shared" ca="1" si="32"/>
        <v>14654550.765748894</v>
      </c>
      <c r="O184" s="69">
        <f t="shared" ca="1" si="33"/>
        <v>11423034.372260556</v>
      </c>
      <c r="P184" s="29">
        <f t="shared" ca="1" si="40"/>
        <v>-2.7353378300365265E-4</v>
      </c>
    </row>
    <row r="185" spans="1:16" x14ac:dyDescent="0.2">
      <c r="A185">
        <v>11028</v>
      </c>
      <c r="B185">
        <v>4.5183999973232858E-3</v>
      </c>
      <c r="D185" s="68">
        <f t="shared" si="29"/>
        <v>1.1028</v>
      </c>
      <c r="E185" s="68">
        <f t="shared" si="29"/>
        <v>4.5183999973232858E-3</v>
      </c>
      <c r="F185" s="69">
        <f t="shared" si="34"/>
        <v>1.21616784</v>
      </c>
      <c r="G185" s="69">
        <f t="shared" si="35"/>
        <v>1.3411898939519999</v>
      </c>
      <c r="H185" s="69">
        <f t="shared" si="36"/>
        <v>1.4790642150502655</v>
      </c>
      <c r="I185" s="69">
        <f t="shared" si="37"/>
        <v>4.9828915170481193E-3</v>
      </c>
      <c r="J185" s="69">
        <f t="shared" si="38"/>
        <v>5.4951327650006659E-3</v>
      </c>
      <c r="K185" s="69">
        <f t="shared" ca="1" si="30"/>
        <v>4.9092421497002516E-3</v>
      </c>
      <c r="L185" s="69">
        <f t="shared" ca="1" si="39"/>
        <v>1.5275758807465937E-7</v>
      </c>
      <c r="M185" s="69">
        <f t="shared" ca="1" si="31"/>
        <v>1762672.0413529293</v>
      </c>
      <c r="N185" s="69">
        <f t="shared" ca="1" si="32"/>
        <v>14684307.390874403</v>
      </c>
      <c r="O185" s="69">
        <f t="shared" ca="1" si="33"/>
        <v>11562765.625364477</v>
      </c>
      <c r="P185" s="29">
        <f t="shared" ca="1" si="40"/>
        <v>-3.9084215237696583E-4</v>
      </c>
    </row>
    <row r="186" spans="1:16" x14ac:dyDescent="0.2">
      <c r="A186">
        <v>12069</v>
      </c>
      <c r="B186">
        <v>7.838199999241624E-3</v>
      </c>
      <c r="D186" s="68">
        <f t="shared" si="29"/>
        <v>1.2069000000000001</v>
      </c>
      <c r="E186" s="68">
        <f t="shared" si="29"/>
        <v>7.838199999241624E-3</v>
      </c>
      <c r="F186" s="69">
        <f t="shared" si="34"/>
        <v>1.4566076100000003</v>
      </c>
      <c r="G186" s="69">
        <f t="shared" si="35"/>
        <v>1.7579797245090005</v>
      </c>
      <c r="H186" s="69">
        <f t="shared" si="36"/>
        <v>2.1217057295099129</v>
      </c>
      <c r="I186" s="69">
        <f t="shared" si="37"/>
        <v>9.4599235790847162E-3</v>
      </c>
      <c r="J186" s="69">
        <f t="shared" si="38"/>
        <v>1.1417181767597345E-2</v>
      </c>
      <c r="K186" s="69">
        <f t="shared" ca="1" si="30"/>
        <v>7.4418316089593928E-3</v>
      </c>
      <c r="L186" s="69">
        <f t="shared" ca="1" si="39"/>
        <v>1.5710790081492718E-7</v>
      </c>
      <c r="M186" s="69">
        <f t="shared" ca="1" si="31"/>
        <v>4880325.0171382083</v>
      </c>
      <c r="N186" s="69">
        <f t="shared" ca="1" si="32"/>
        <v>16496260.60710508</v>
      </c>
      <c r="O186" s="69">
        <f t="shared" ca="1" si="33"/>
        <v>24180260.548389774</v>
      </c>
      <c r="P186" s="29">
        <f t="shared" ca="1" si="40"/>
        <v>3.9636839028223125E-4</v>
      </c>
    </row>
    <row r="187" spans="1:16" x14ac:dyDescent="0.2">
      <c r="A187">
        <v>13393</v>
      </c>
      <c r="B187">
        <v>9.7053999998024665E-3</v>
      </c>
      <c r="D187" s="68">
        <f t="shared" si="29"/>
        <v>1.3392999999999999</v>
      </c>
      <c r="E187" s="68">
        <f t="shared" si="29"/>
        <v>9.7053999998024665E-3</v>
      </c>
      <c r="F187" s="69">
        <f t="shared" si="34"/>
        <v>1.7937244899999998</v>
      </c>
      <c r="G187" s="69">
        <f t="shared" si="35"/>
        <v>2.4023352094569996</v>
      </c>
      <c r="H187" s="69">
        <f t="shared" si="36"/>
        <v>3.2174475460257592</v>
      </c>
      <c r="I187" s="69">
        <f t="shared" si="37"/>
        <v>1.2998442219735442E-2</v>
      </c>
      <c r="J187" s="69">
        <f t="shared" si="38"/>
        <v>1.7408813664891679E-2</v>
      </c>
      <c r="K187" s="69">
        <f t="shared" ca="1" si="30"/>
        <v>1.1094703934148466E-2</v>
      </c>
      <c r="L187" s="69">
        <f t="shared" ca="1" si="39"/>
        <v>1.9301654219892735E-6</v>
      </c>
      <c r="M187" s="69">
        <f t="shared" ca="1" si="31"/>
        <v>11548600.520190762</v>
      </c>
      <c r="N187" s="69">
        <f t="shared" ca="1" si="32"/>
        <v>17972927.155346304</v>
      </c>
      <c r="O187" s="69">
        <f t="shared" ca="1" si="33"/>
        <v>50319149.932798333</v>
      </c>
      <c r="P187" s="29">
        <f t="shared" ca="1" si="40"/>
        <v>-1.3893039343459996E-3</v>
      </c>
    </row>
    <row r="188" spans="1:16" x14ac:dyDescent="0.2">
      <c r="A188">
        <v>13432</v>
      </c>
      <c r="B188">
        <v>1.1069599997426849E-2</v>
      </c>
      <c r="D188" s="68">
        <f t="shared" si="29"/>
        <v>1.3431999999999999</v>
      </c>
      <c r="E188" s="68">
        <f t="shared" si="29"/>
        <v>1.1069599997426849E-2</v>
      </c>
      <c r="F188" s="69">
        <f t="shared" si="34"/>
        <v>1.8041862399999999</v>
      </c>
      <c r="G188" s="69">
        <f t="shared" si="35"/>
        <v>2.4233829575679997</v>
      </c>
      <c r="H188" s="69">
        <f t="shared" si="36"/>
        <v>3.2550879886053372</v>
      </c>
      <c r="I188" s="69">
        <f t="shared" si="37"/>
        <v>1.4868686716543743E-2</v>
      </c>
      <c r="J188" s="69">
        <f t="shared" si="38"/>
        <v>1.9971619997661557E-2</v>
      </c>
      <c r="K188" s="69">
        <f t="shared" ca="1" si="30"/>
        <v>1.1209633786959435E-2</v>
      </c>
      <c r="L188" s="69">
        <f t="shared" ca="1" si="39"/>
        <v>1.9609462210856691E-8</v>
      </c>
      <c r="M188" s="69">
        <f t="shared" ca="1" si="31"/>
        <v>11795839.00457247</v>
      </c>
      <c r="N188" s="69">
        <f t="shared" ca="1" si="32"/>
        <v>18000949.196031593</v>
      </c>
      <c r="O188" s="69">
        <f t="shared" ca="1" si="33"/>
        <v>51292746.860092528</v>
      </c>
      <c r="P188" s="29">
        <f t="shared" ca="1" si="40"/>
        <v>-1.4003378953258636E-4</v>
      </c>
    </row>
    <row r="189" spans="1:16" x14ac:dyDescent="0.2">
      <c r="A189">
        <v>13466</v>
      </c>
      <c r="B189">
        <v>8.3248000009916723E-3</v>
      </c>
      <c r="D189" s="68">
        <f t="shared" si="29"/>
        <v>1.3466</v>
      </c>
      <c r="E189" s="68">
        <f t="shared" si="29"/>
        <v>8.3248000009916723E-3</v>
      </c>
      <c r="F189" s="69">
        <f t="shared" si="34"/>
        <v>1.81333156</v>
      </c>
      <c r="G189" s="69">
        <f t="shared" si="35"/>
        <v>2.4418322786959998</v>
      </c>
      <c r="H189" s="69">
        <f t="shared" si="36"/>
        <v>3.2881713464920335</v>
      </c>
      <c r="I189" s="69">
        <f t="shared" si="37"/>
        <v>1.1210175681335387E-2</v>
      </c>
      <c r="J189" s="69">
        <f t="shared" si="38"/>
        <v>1.5095622572486232E-2</v>
      </c>
      <c r="K189" s="69">
        <f t="shared" ca="1" si="30"/>
        <v>1.1310171301204409E-2</v>
      </c>
      <c r="L189" s="69">
        <f t="shared" ca="1" si="39"/>
        <v>8.9124418001338884E-6</v>
      </c>
      <c r="M189" s="69">
        <f t="shared" ca="1" si="31"/>
        <v>12013890.68100917</v>
      </c>
      <c r="N189" s="69">
        <f t="shared" ca="1" si="32"/>
        <v>18024628.780506507</v>
      </c>
      <c r="O189" s="69">
        <f t="shared" ca="1" si="33"/>
        <v>52151962.094555922</v>
      </c>
      <c r="P189" s="29">
        <f t="shared" ca="1" si="40"/>
        <v>-2.9853713002127372E-3</v>
      </c>
    </row>
    <row r="190" spans="1:16" x14ac:dyDescent="0.2">
      <c r="A190">
        <v>13878.5</v>
      </c>
      <c r="B190">
        <v>1.970229999278672E-2</v>
      </c>
      <c r="D190" s="68">
        <f t="shared" si="29"/>
        <v>1.38785</v>
      </c>
      <c r="E190" s="68">
        <f t="shared" si="29"/>
        <v>1.970229999278672E-2</v>
      </c>
      <c r="F190" s="69">
        <f t="shared" si="34"/>
        <v>1.9261276225000001</v>
      </c>
      <c r="G190" s="69">
        <f t="shared" si="35"/>
        <v>2.6731762208866252</v>
      </c>
      <c r="H190" s="69">
        <f t="shared" si="36"/>
        <v>3.7099676181575032</v>
      </c>
      <c r="I190" s="69">
        <f t="shared" si="37"/>
        <v>2.734383704498905E-2</v>
      </c>
      <c r="J190" s="69">
        <f t="shared" si="38"/>
        <v>3.7949144242888054E-2</v>
      </c>
      <c r="K190" s="69">
        <f t="shared" ca="1" si="30"/>
        <v>1.2555325771159847E-2</v>
      </c>
      <c r="L190" s="69">
        <f t="shared" ca="1" si="39"/>
        <v>5.1079240524599054E-5</v>
      </c>
      <c r="M190" s="69">
        <f t="shared" ca="1" si="31"/>
        <v>14849289.830579307</v>
      </c>
      <c r="N190" s="69">
        <f t="shared" ca="1" si="32"/>
        <v>18255780.960731957</v>
      </c>
      <c r="O190" s="69">
        <f t="shared" ca="1" si="33"/>
        <v>63375853.48454342</v>
      </c>
      <c r="P190" s="29">
        <f t="shared" ca="1" si="40"/>
        <v>7.1469742216268735E-3</v>
      </c>
    </row>
    <row r="191" spans="1:16" x14ac:dyDescent="0.2">
      <c r="A191">
        <v>13910</v>
      </c>
      <c r="B191">
        <v>1.0097999998833984E-2</v>
      </c>
      <c r="D191" s="68">
        <f t="shared" si="29"/>
        <v>1.391</v>
      </c>
      <c r="E191" s="68">
        <f t="shared" si="29"/>
        <v>1.0097999998833984E-2</v>
      </c>
      <c r="F191" s="69">
        <f t="shared" si="34"/>
        <v>1.9348810000000001</v>
      </c>
      <c r="G191" s="69">
        <f t="shared" si="35"/>
        <v>2.6914194710000001</v>
      </c>
      <c r="H191" s="69">
        <f t="shared" si="36"/>
        <v>3.7437644841610003</v>
      </c>
      <c r="I191" s="69">
        <f t="shared" si="37"/>
        <v>1.4046317998378072E-2</v>
      </c>
      <c r="J191" s="69">
        <f t="shared" si="38"/>
        <v>1.9538428335743898E-2</v>
      </c>
      <c r="K191" s="69">
        <f t="shared" ca="1" si="30"/>
        <v>1.265233890820564E-2</v>
      </c>
      <c r="L191" s="69">
        <f t="shared" ca="1" si="39"/>
        <v>6.5246472639299805E-6</v>
      </c>
      <c r="M191" s="69">
        <f t="shared" ca="1" si="31"/>
        <v>15080505.816583479</v>
      </c>
      <c r="N191" s="69">
        <f t="shared" ca="1" si="32"/>
        <v>18269137.704105243</v>
      </c>
      <c r="O191" s="69">
        <f t="shared" ca="1" si="33"/>
        <v>64295557.869666338</v>
      </c>
      <c r="P191" s="29">
        <f t="shared" ca="1" si="40"/>
        <v>-2.5543389093716558E-3</v>
      </c>
    </row>
    <row r="192" spans="1:16" x14ac:dyDescent="0.2">
      <c r="A192">
        <v>13920</v>
      </c>
      <c r="B192">
        <v>1.0975999997754116E-2</v>
      </c>
      <c r="D192" s="68">
        <f t="shared" si="29"/>
        <v>1.3919999999999999</v>
      </c>
      <c r="E192" s="68">
        <f t="shared" si="29"/>
        <v>1.0975999997754116E-2</v>
      </c>
      <c r="F192" s="69">
        <f t="shared" si="34"/>
        <v>1.9376639999999998</v>
      </c>
      <c r="G192" s="69">
        <f t="shared" si="35"/>
        <v>2.6972282879999994</v>
      </c>
      <c r="H192" s="69">
        <f t="shared" si="36"/>
        <v>3.7545417768959992</v>
      </c>
      <c r="I192" s="69">
        <f t="shared" si="37"/>
        <v>1.5278591996873727E-2</v>
      </c>
      <c r="J192" s="69">
        <f t="shared" si="38"/>
        <v>2.1267800059648227E-2</v>
      </c>
      <c r="K192" s="69">
        <f t="shared" ca="1" si="30"/>
        <v>1.2683193956342764E-2</v>
      </c>
      <c r="L192" s="69">
        <f t="shared" ca="1" si="39"/>
        <v>2.9145112122415804E-6</v>
      </c>
      <c r="M192" s="69">
        <f t="shared" ca="1" si="31"/>
        <v>15154351.476533944</v>
      </c>
      <c r="N192" s="69">
        <f t="shared" ca="1" si="32"/>
        <v>18273249.718605958</v>
      </c>
      <c r="O192" s="69">
        <f t="shared" ca="1" si="33"/>
        <v>64589439.055898882</v>
      </c>
      <c r="P192" s="29">
        <f t="shared" ca="1" si="40"/>
        <v>-1.7071939585886486E-3</v>
      </c>
    </row>
    <row r="193" spans="1:16" x14ac:dyDescent="0.2">
      <c r="A193">
        <v>13922.5</v>
      </c>
      <c r="B193">
        <v>8.445499996014405E-3</v>
      </c>
      <c r="D193" s="68">
        <f t="shared" si="29"/>
        <v>1.39225</v>
      </c>
      <c r="E193" s="68">
        <f t="shared" si="29"/>
        <v>8.445499996014405E-3</v>
      </c>
      <c r="F193" s="69">
        <f t="shared" si="34"/>
        <v>1.9383600624999999</v>
      </c>
      <c r="G193" s="69">
        <f t="shared" si="35"/>
        <v>2.6986817970156247</v>
      </c>
      <c r="H193" s="69">
        <f t="shared" si="36"/>
        <v>3.7572397318950035</v>
      </c>
      <c r="I193" s="69">
        <f t="shared" si="37"/>
        <v>1.1758247369451056E-2</v>
      </c>
      <c r="J193" s="69">
        <f t="shared" si="38"/>
        <v>1.6370419900118234E-2</v>
      </c>
      <c r="K193" s="69">
        <f t="shared" ca="1" si="30"/>
        <v>1.2690912027628004E-2</v>
      </c>
      <c r="L193" s="69">
        <f t="shared" ca="1" si="39"/>
        <v>1.8023523318169509E-5</v>
      </c>
      <c r="M193" s="69">
        <f t="shared" ca="1" si="31"/>
        <v>15172846.363893447</v>
      </c>
      <c r="N193" s="69">
        <f t="shared" ca="1" si="32"/>
        <v>18274268.062127199</v>
      </c>
      <c r="O193" s="69">
        <f t="shared" ca="1" si="33"/>
        <v>64663053.690451309</v>
      </c>
      <c r="P193" s="29">
        <f t="shared" ca="1" si="40"/>
        <v>-4.2454120316135994E-3</v>
      </c>
    </row>
    <row r="194" spans="1:16" x14ac:dyDescent="0.2">
      <c r="A194">
        <v>13922.5</v>
      </c>
      <c r="B194">
        <v>1.2145499997131992E-2</v>
      </c>
      <c r="D194" s="68">
        <f t="shared" si="29"/>
        <v>1.39225</v>
      </c>
      <c r="E194" s="68">
        <f t="shared" si="29"/>
        <v>1.2145499997131992E-2</v>
      </c>
      <c r="F194" s="69">
        <f t="shared" si="34"/>
        <v>1.9383600624999999</v>
      </c>
      <c r="G194" s="69">
        <f t="shared" si="35"/>
        <v>2.6986817970156247</v>
      </c>
      <c r="H194" s="69">
        <f t="shared" si="36"/>
        <v>3.7572397318950035</v>
      </c>
      <c r="I194" s="69">
        <f t="shared" si="37"/>
        <v>1.6909572371007014E-2</v>
      </c>
      <c r="J194" s="69">
        <f t="shared" si="38"/>
        <v>2.3542352133534516E-2</v>
      </c>
      <c r="K194" s="69">
        <f t="shared" ca="1" si="30"/>
        <v>1.2690912027628004E-2</v>
      </c>
      <c r="L194" s="69">
        <f t="shared" ca="1" si="39"/>
        <v>2.9747428300978302E-7</v>
      </c>
      <c r="M194" s="69">
        <f t="shared" ca="1" si="31"/>
        <v>15172846.363893447</v>
      </c>
      <c r="N194" s="69">
        <f t="shared" ca="1" si="32"/>
        <v>18274268.062127199</v>
      </c>
      <c r="O194" s="69">
        <f t="shared" ca="1" si="33"/>
        <v>64663053.690451309</v>
      </c>
      <c r="P194" s="29">
        <f t="shared" ca="1" si="40"/>
        <v>-5.4541203049601229E-4</v>
      </c>
    </row>
    <row r="195" spans="1:16" x14ac:dyDescent="0.2">
      <c r="A195">
        <v>13925</v>
      </c>
      <c r="B195">
        <v>1.021500000206288E-2</v>
      </c>
      <c r="D195" s="68">
        <f t="shared" si="29"/>
        <v>1.3925000000000001</v>
      </c>
      <c r="E195" s="68">
        <f t="shared" si="29"/>
        <v>1.021500000206288E-2</v>
      </c>
      <c r="F195" s="69">
        <f t="shared" si="34"/>
        <v>1.9390562500000001</v>
      </c>
      <c r="G195" s="69">
        <f t="shared" si="35"/>
        <v>2.7001358281250005</v>
      </c>
      <c r="H195" s="69">
        <f t="shared" si="36"/>
        <v>3.7599391406640632</v>
      </c>
      <c r="I195" s="69">
        <f t="shared" si="37"/>
        <v>1.4224387502872561E-2</v>
      </c>
      <c r="J195" s="69">
        <f t="shared" si="38"/>
        <v>1.9807459597750043E-2</v>
      </c>
      <c r="K195" s="69">
        <f t="shared" ca="1" si="30"/>
        <v>1.2698631822613634E-2</v>
      </c>
      <c r="L195" s="69">
        <f t="shared" ca="1" si="39"/>
        <v>6.1684270200522529E-6</v>
      </c>
      <c r="M195" s="69">
        <f t="shared" ca="1" si="31"/>
        <v>15191354.647942686</v>
      </c>
      <c r="N195" s="69">
        <f t="shared" ca="1" si="32"/>
        <v>18275282.54095415</v>
      </c>
      <c r="O195" s="69">
        <f t="shared" ca="1" si="33"/>
        <v>64736726.114353523</v>
      </c>
      <c r="P195" s="29">
        <f t="shared" ca="1" si="40"/>
        <v>-2.4836318205507541E-3</v>
      </c>
    </row>
    <row r="196" spans="1:16" x14ac:dyDescent="0.2">
      <c r="D196" s="68">
        <f t="shared" si="29"/>
        <v>0</v>
      </c>
      <c r="E196" s="68">
        <f t="shared" si="29"/>
        <v>0</v>
      </c>
      <c r="F196" s="69">
        <f t="shared" si="34"/>
        <v>0</v>
      </c>
      <c r="G196" s="69">
        <f t="shared" si="35"/>
        <v>0</v>
      </c>
      <c r="H196" s="69">
        <f t="shared" si="36"/>
        <v>0</v>
      </c>
      <c r="I196" s="69">
        <f t="shared" si="37"/>
        <v>0</v>
      </c>
      <c r="J196" s="69">
        <f t="shared" si="38"/>
        <v>0</v>
      </c>
      <c r="K196" s="69">
        <f t="shared" ca="1" si="30"/>
        <v>-3.5666107323449217E-3</v>
      </c>
      <c r="L196" s="69">
        <f t="shared" ca="1" si="39"/>
        <v>1.2720712116077979E-5</v>
      </c>
      <c r="M196" s="69">
        <f t="shared" ca="1" si="31"/>
        <v>26193249.560455471</v>
      </c>
      <c r="N196" s="69">
        <f t="shared" ca="1" si="32"/>
        <v>11888888.179238889</v>
      </c>
      <c r="O196" s="69">
        <f t="shared" ca="1" si="33"/>
        <v>4723266.0854855021</v>
      </c>
      <c r="P196" s="29">
        <f t="shared" ca="1" si="40"/>
        <v>3.5666107323449217E-3</v>
      </c>
    </row>
    <row r="197" spans="1:16" x14ac:dyDescent="0.2">
      <c r="D197" s="68">
        <f t="shared" ref="D197:E212" si="41">A197/A$18</f>
        <v>0</v>
      </c>
      <c r="E197" s="68">
        <f t="shared" si="41"/>
        <v>0</v>
      </c>
      <c r="F197" s="69">
        <f t="shared" si="34"/>
        <v>0</v>
      </c>
      <c r="G197" s="69">
        <f t="shared" si="35"/>
        <v>0</v>
      </c>
      <c r="H197" s="69">
        <f t="shared" si="36"/>
        <v>0</v>
      </c>
      <c r="I197" s="69">
        <f t="shared" si="37"/>
        <v>0</v>
      </c>
      <c r="J197" s="69">
        <f t="shared" si="38"/>
        <v>0</v>
      </c>
      <c r="K197" s="69">
        <f t="shared" ca="1" si="30"/>
        <v>-3.5666107323449217E-3</v>
      </c>
      <c r="L197" s="69">
        <f t="shared" ca="1" si="39"/>
        <v>1.2720712116077979E-5</v>
      </c>
      <c r="M197" s="69">
        <f t="shared" ca="1" si="31"/>
        <v>26193249.560455471</v>
      </c>
      <c r="N197" s="69">
        <f t="shared" ca="1" si="32"/>
        <v>11888888.179238889</v>
      </c>
      <c r="O197" s="69">
        <f t="shared" ca="1" si="33"/>
        <v>4723266.0854855021</v>
      </c>
      <c r="P197" s="29">
        <f t="shared" ca="1" si="40"/>
        <v>3.5666107323449217E-3</v>
      </c>
    </row>
    <row r="198" spans="1:16" x14ac:dyDescent="0.2">
      <c r="D198" s="68">
        <f t="shared" si="41"/>
        <v>0</v>
      </c>
      <c r="E198" s="68">
        <f t="shared" si="41"/>
        <v>0</v>
      </c>
      <c r="F198" s="69">
        <f t="shared" si="34"/>
        <v>0</v>
      </c>
      <c r="G198" s="69">
        <f t="shared" si="35"/>
        <v>0</v>
      </c>
      <c r="H198" s="69">
        <f t="shared" si="36"/>
        <v>0</v>
      </c>
      <c r="I198" s="69">
        <f t="shared" si="37"/>
        <v>0</v>
      </c>
      <c r="J198" s="69">
        <f t="shared" si="38"/>
        <v>0</v>
      </c>
      <c r="K198" s="69">
        <f t="shared" ca="1" si="30"/>
        <v>-3.5666107323449217E-3</v>
      </c>
      <c r="L198" s="69">
        <f t="shared" ca="1" si="39"/>
        <v>1.2720712116077979E-5</v>
      </c>
      <c r="M198" s="69">
        <f t="shared" ca="1" si="31"/>
        <v>26193249.560455471</v>
      </c>
      <c r="N198" s="69">
        <f t="shared" ca="1" si="32"/>
        <v>11888888.179238889</v>
      </c>
      <c r="O198" s="69">
        <f t="shared" ca="1" si="33"/>
        <v>4723266.0854855021</v>
      </c>
      <c r="P198" s="29">
        <f t="shared" ca="1" si="40"/>
        <v>3.5666107323449217E-3</v>
      </c>
    </row>
    <row r="199" spans="1:16" x14ac:dyDescent="0.2">
      <c r="D199" s="68">
        <f t="shared" si="41"/>
        <v>0</v>
      </c>
      <c r="E199" s="68">
        <f t="shared" si="41"/>
        <v>0</v>
      </c>
      <c r="F199" s="69">
        <f t="shared" si="34"/>
        <v>0</v>
      </c>
      <c r="G199" s="69">
        <f t="shared" si="35"/>
        <v>0</v>
      </c>
      <c r="H199" s="69">
        <f t="shared" si="36"/>
        <v>0</v>
      </c>
      <c r="I199" s="69">
        <f t="shared" si="37"/>
        <v>0</v>
      </c>
      <c r="J199" s="69">
        <f t="shared" si="38"/>
        <v>0</v>
      </c>
      <c r="K199" s="69">
        <f t="shared" ca="1" si="30"/>
        <v>-3.5666107323449217E-3</v>
      </c>
      <c r="L199" s="69">
        <f t="shared" ca="1" si="39"/>
        <v>1.2720712116077979E-5</v>
      </c>
      <c r="M199" s="69">
        <f t="shared" ca="1" si="31"/>
        <v>26193249.560455471</v>
      </c>
      <c r="N199" s="69">
        <f t="shared" ca="1" si="32"/>
        <v>11888888.179238889</v>
      </c>
      <c r="O199" s="69">
        <f t="shared" ca="1" si="33"/>
        <v>4723266.0854855021</v>
      </c>
      <c r="P199" s="29">
        <f t="shared" ca="1" si="40"/>
        <v>3.5666107323449217E-3</v>
      </c>
    </row>
    <row r="200" spans="1:16" x14ac:dyDescent="0.2">
      <c r="D200" s="68">
        <f t="shared" si="41"/>
        <v>0</v>
      </c>
      <c r="E200" s="68">
        <f t="shared" si="41"/>
        <v>0</v>
      </c>
      <c r="F200" s="69">
        <f t="shared" si="34"/>
        <v>0</v>
      </c>
      <c r="G200" s="69">
        <f t="shared" si="35"/>
        <v>0</v>
      </c>
      <c r="H200" s="69">
        <f t="shared" si="36"/>
        <v>0</v>
      </c>
      <c r="I200" s="69">
        <f t="shared" si="37"/>
        <v>0</v>
      </c>
      <c r="J200" s="69">
        <f t="shared" si="38"/>
        <v>0</v>
      </c>
      <c r="K200" s="69">
        <f t="shared" ca="1" si="30"/>
        <v>-3.5666107323449217E-3</v>
      </c>
      <c r="L200" s="69">
        <f t="shared" ca="1" si="39"/>
        <v>1.2720712116077979E-5</v>
      </c>
      <c r="M200" s="69">
        <f t="shared" ca="1" si="31"/>
        <v>26193249.560455471</v>
      </c>
      <c r="N200" s="69">
        <f t="shared" ca="1" si="32"/>
        <v>11888888.179238889</v>
      </c>
      <c r="O200" s="69">
        <f t="shared" ca="1" si="33"/>
        <v>4723266.0854855021</v>
      </c>
      <c r="P200" s="29">
        <f t="shared" ca="1" si="40"/>
        <v>3.5666107323449217E-3</v>
      </c>
    </row>
    <row r="201" spans="1:16" x14ac:dyDescent="0.2">
      <c r="D201" s="68">
        <f t="shared" si="41"/>
        <v>0</v>
      </c>
      <c r="E201" s="68">
        <f t="shared" si="41"/>
        <v>0</v>
      </c>
      <c r="F201" s="69">
        <f t="shared" si="34"/>
        <v>0</v>
      </c>
      <c r="G201" s="69">
        <f t="shared" si="35"/>
        <v>0</v>
      </c>
      <c r="H201" s="69">
        <f t="shared" si="36"/>
        <v>0</v>
      </c>
      <c r="I201" s="69">
        <f t="shared" si="37"/>
        <v>0</v>
      </c>
      <c r="J201" s="69">
        <f t="shared" si="38"/>
        <v>0</v>
      </c>
      <c r="K201" s="69">
        <f t="shared" ca="1" si="30"/>
        <v>-3.5666107323449217E-3</v>
      </c>
      <c r="L201" s="69">
        <f t="shared" ca="1" si="39"/>
        <v>1.2720712116077979E-5</v>
      </c>
      <c r="M201" s="69">
        <f t="shared" ca="1" si="31"/>
        <v>26193249.560455471</v>
      </c>
      <c r="N201" s="69">
        <f t="shared" ca="1" si="32"/>
        <v>11888888.179238889</v>
      </c>
      <c r="O201" s="69">
        <f t="shared" ca="1" si="33"/>
        <v>4723266.0854855021</v>
      </c>
      <c r="P201" s="29">
        <f t="shared" ca="1" si="40"/>
        <v>3.5666107323449217E-3</v>
      </c>
    </row>
    <row r="202" spans="1:16" x14ac:dyDescent="0.2">
      <c r="D202" s="68">
        <f t="shared" si="41"/>
        <v>0</v>
      </c>
      <c r="E202" s="68">
        <f t="shared" si="41"/>
        <v>0</v>
      </c>
      <c r="F202" s="69">
        <f t="shared" si="34"/>
        <v>0</v>
      </c>
      <c r="G202" s="69">
        <f t="shared" si="35"/>
        <v>0</v>
      </c>
      <c r="H202" s="69">
        <f t="shared" si="36"/>
        <v>0</v>
      </c>
      <c r="I202" s="69">
        <f t="shared" si="37"/>
        <v>0</v>
      </c>
      <c r="J202" s="69">
        <f t="shared" si="38"/>
        <v>0</v>
      </c>
      <c r="K202" s="69">
        <f t="shared" ca="1" si="30"/>
        <v>-3.5666107323449217E-3</v>
      </c>
      <c r="L202" s="69">
        <f t="shared" ca="1" si="39"/>
        <v>1.2720712116077979E-5</v>
      </c>
      <c r="M202" s="69">
        <f t="shared" ca="1" si="31"/>
        <v>26193249.560455471</v>
      </c>
      <c r="N202" s="69">
        <f t="shared" ca="1" si="32"/>
        <v>11888888.179238889</v>
      </c>
      <c r="O202" s="69">
        <f t="shared" ca="1" si="33"/>
        <v>4723266.0854855021</v>
      </c>
      <c r="P202" s="29">
        <f t="shared" ca="1" si="40"/>
        <v>3.5666107323449217E-3</v>
      </c>
    </row>
    <row r="203" spans="1:16" x14ac:dyDescent="0.2">
      <c r="D203" s="68">
        <f t="shared" si="41"/>
        <v>0</v>
      </c>
      <c r="E203" s="68">
        <f t="shared" si="41"/>
        <v>0</v>
      </c>
      <c r="F203" s="69">
        <f t="shared" si="34"/>
        <v>0</v>
      </c>
      <c r="G203" s="69">
        <f t="shared" si="35"/>
        <v>0</v>
      </c>
      <c r="H203" s="69">
        <f t="shared" si="36"/>
        <v>0</v>
      </c>
      <c r="I203" s="69">
        <f t="shared" si="37"/>
        <v>0</v>
      </c>
      <c r="J203" s="69">
        <f t="shared" si="38"/>
        <v>0</v>
      </c>
      <c r="K203" s="69">
        <f t="shared" ca="1" si="30"/>
        <v>-3.5666107323449217E-3</v>
      </c>
      <c r="L203" s="69">
        <f t="shared" ca="1" si="39"/>
        <v>1.2720712116077979E-5</v>
      </c>
      <c r="M203" s="69">
        <f t="shared" ca="1" si="31"/>
        <v>26193249.560455471</v>
      </c>
      <c r="N203" s="69">
        <f t="shared" ca="1" si="32"/>
        <v>11888888.179238889</v>
      </c>
      <c r="O203" s="69">
        <f t="shared" ca="1" si="33"/>
        <v>4723266.0854855021</v>
      </c>
      <c r="P203" s="29">
        <f t="shared" ca="1" si="40"/>
        <v>3.5666107323449217E-3</v>
      </c>
    </row>
    <row r="204" spans="1:16" x14ac:dyDescent="0.2">
      <c r="D204" s="68">
        <f t="shared" si="41"/>
        <v>0</v>
      </c>
      <c r="E204" s="68">
        <f t="shared" si="41"/>
        <v>0</v>
      </c>
      <c r="F204" s="69">
        <f t="shared" si="34"/>
        <v>0</v>
      </c>
      <c r="G204" s="69">
        <f t="shared" si="35"/>
        <v>0</v>
      </c>
      <c r="H204" s="69">
        <f t="shared" si="36"/>
        <v>0</v>
      </c>
      <c r="I204" s="69">
        <f t="shared" si="37"/>
        <v>0</v>
      </c>
      <c r="J204" s="69">
        <f t="shared" si="38"/>
        <v>0</v>
      </c>
      <c r="K204" s="69">
        <f t="shared" ca="1" si="30"/>
        <v>-3.5666107323449217E-3</v>
      </c>
      <c r="L204" s="69">
        <f t="shared" ca="1" si="39"/>
        <v>1.2720712116077979E-5</v>
      </c>
      <c r="M204" s="69">
        <f t="shared" ca="1" si="31"/>
        <v>26193249.560455471</v>
      </c>
      <c r="N204" s="69">
        <f t="shared" ca="1" si="32"/>
        <v>11888888.179238889</v>
      </c>
      <c r="O204" s="69">
        <f t="shared" ca="1" si="33"/>
        <v>4723266.0854855021</v>
      </c>
      <c r="P204" s="29">
        <f t="shared" ca="1" si="40"/>
        <v>3.5666107323449217E-3</v>
      </c>
    </row>
    <row r="205" spans="1:16" x14ac:dyDescent="0.2">
      <c r="D205" s="68">
        <f t="shared" si="41"/>
        <v>0</v>
      </c>
      <c r="E205" s="68">
        <f t="shared" si="41"/>
        <v>0</v>
      </c>
      <c r="F205" s="69">
        <f t="shared" si="34"/>
        <v>0</v>
      </c>
      <c r="G205" s="69">
        <f t="shared" si="35"/>
        <v>0</v>
      </c>
      <c r="H205" s="69">
        <f t="shared" si="36"/>
        <v>0</v>
      </c>
      <c r="I205" s="69">
        <f t="shared" si="37"/>
        <v>0</v>
      </c>
      <c r="J205" s="69">
        <f t="shared" si="38"/>
        <v>0</v>
      </c>
      <c r="K205" s="69">
        <f t="shared" ca="1" si="30"/>
        <v>-3.5666107323449217E-3</v>
      </c>
      <c r="L205" s="69">
        <f t="shared" ca="1" si="39"/>
        <v>1.2720712116077979E-5</v>
      </c>
      <c r="M205" s="69">
        <f t="shared" ca="1" si="31"/>
        <v>26193249.560455471</v>
      </c>
      <c r="N205" s="69">
        <f t="shared" ca="1" si="32"/>
        <v>11888888.179238889</v>
      </c>
      <c r="O205" s="69">
        <f t="shared" ca="1" si="33"/>
        <v>4723266.0854855021</v>
      </c>
      <c r="P205" s="29">
        <f t="shared" ca="1" si="40"/>
        <v>3.5666107323449217E-3</v>
      </c>
    </row>
    <row r="206" spans="1:16" x14ac:dyDescent="0.2">
      <c r="D206" s="68">
        <f t="shared" si="41"/>
        <v>0</v>
      </c>
      <c r="E206" s="68">
        <f t="shared" si="41"/>
        <v>0</v>
      </c>
      <c r="F206" s="69">
        <f t="shared" si="34"/>
        <v>0</v>
      </c>
      <c r="G206" s="69">
        <f t="shared" si="35"/>
        <v>0</v>
      </c>
      <c r="H206" s="69">
        <f t="shared" si="36"/>
        <v>0</v>
      </c>
      <c r="I206" s="69">
        <f t="shared" si="37"/>
        <v>0</v>
      </c>
      <c r="J206" s="69">
        <f t="shared" si="38"/>
        <v>0</v>
      </c>
      <c r="K206" s="69">
        <f t="shared" ca="1" si="30"/>
        <v>-3.5666107323449217E-3</v>
      </c>
      <c r="L206" s="69">
        <f t="shared" ca="1" si="39"/>
        <v>1.2720712116077979E-5</v>
      </c>
      <c r="M206" s="69">
        <f t="shared" ca="1" si="31"/>
        <v>26193249.560455471</v>
      </c>
      <c r="N206" s="69">
        <f t="shared" ca="1" si="32"/>
        <v>11888888.179238889</v>
      </c>
      <c r="O206" s="69">
        <f t="shared" ca="1" si="33"/>
        <v>4723266.0854855021</v>
      </c>
      <c r="P206" s="29">
        <f t="shared" ca="1" si="40"/>
        <v>3.5666107323449217E-3</v>
      </c>
    </row>
    <row r="207" spans="1:16" x14ac:dyDescent="0.2">
      <c r="D207" s="68">
        <f t="shared" si="41"/>
        <v>0</v>
      </c>
      <c r="E207" s="68">
        <f t="shared" si="41"/>
        <v>0</v>
      </c>
      <c r="F207" s="69">
        <f t="shared" si="34"/>
        <v>0</v>
      </c>
      <c r="G207" s="69">
        <f t="shared" si="35"/>
        <v>0</v>
      </c>
      <c r="H207" s="69">
        <f t="shared" si="36"/>
        <v>0</v>
      </c>
      <c r="I207" s="69">
        <f t="shared" si="37"/>
        <v>0</v>
      </c>
      <c r="J207" s="69">
        <f t="shared" si="38"/>
        <v>0</v>
      </c>
      <c r="K207" s="69">
        <f t="shared" ca="1" si="30"/>
        <v>-3.5666107323449217E-3</v>
      </c>
      <c r="L207" s="69">
        <f t="shared" ca="1" si="39"/>
        <v>1.2720712116077979E-5</v>
      </c>
      <c r="M207" s="69">
        <f t="shared" ca="1" si="31"/>
        <v>26193249.560455471</v>
      </c>
      <c r="N207" s="69">
        <f t="shared" ca="1" si="32"/>
        <v>11888888.179238889</v>
      </c>
      <c r="O207" s="69">
        <f t="shared" ca="1" si="33"/>
        <v>4723266.0854855021</v>
      </c>
      <c r="P207" s="29">
        <f t="shared" ca="1" si="40"/>
        <v>3.5666107323449217E-3</v>
      </c>
    </row>
    <row r="208" spans="1:16" x14ac:dyDescent="0.2">
      <c r="D208" s="68">
        <f t="shared" si="41"/>
        <v>0</v>
      </c>
      <c r="E208" s="68">
        <f t="shared" si="41"/>
        <v>0</v>
      </c>
      <c r="F208" s="69">
        <f t="shared" si="34"/>
        <v>0</v>
      </c>
      <c r="G208" s="69">
        <f t="shared" si="35"/>
        <v>0</v>
      </c>
      <c r="H208" s="69">
        <f t="shared" si="36"/>
        <v>0</v>
      </c>
      <c r="I208" s="69">
        <f t="shared" si="37"/>
        <v>0</v>
      </c>
      <c r="J208" s="69">
        <f t="shared" si="38"/>
        <v>0</v>
      </c>
      <c r="K208" s="69">
        <f t="shared" ca="1" si="30"/>
        <v>-3.5666107323449217E-3</v>
      </c>
      <c r="L208" s="69">
        <f t="shared" ca="1" si="39"/>
        <v>1.2720712116077979E-5</v>
      </c>
      <c r="M208" s="69">
        <f t="shared" ca="1" si="31"/>
        <v>26193249.560455471</v>
      </c>
      <c r="N208" s="69">
        <f t="shared" ca="1" si="32"/>
        <v>11888888.179238889</v>
      </c>
      <c r="O208" s="69">
        <f t="shared" ca="1" si="33"/>
        <v>4723266.0854855021</v>
      </c>
      <c r="P208" s="29">
        <f t="shared" ca="1" si="40"/>
        <v>3.5666107323449217E-3</v>
      </c>
    </row>
    <row r="209" spans="4:16" x14ac:dyDescent="0.2">
      <c r="D209" s="68">
        <f t="shared" si="41"/>
        <v>0</v>
      </c>
      <c r="E209" s="68">
        <f t="shared" si="41"/>
        <v>0</v>
      </c>
      <c r="F209" s="69">
        <f t="shared" si="34"/>
        <v>0</v>
      </c>
      <c r="G209" s="69">
        <f t="shared" si="35"/>
        <v>0</v>
      </c>
      <c r="H209" s="69">
        <f t="shared" si="36"/>
        <v>0</v>
      </c>
      <c r="I209" s="69">
        <f t="shared" si="37"/>
        <v>0</v>
      </c>
      <c r="J209" s="69">
        <f t="shared" si="38"/>
        <v>0</v>
      </c>
      <c r="K209" s="69">
        <f t="shared" ca="1" si="30"/>
        <v>-3.5666107323449217E-3</v>
      </c>
      <c r="L209" s="69">
        <f t="shared" ca="1" si="39"/>
        <v>1.2720712116077979E-5</v>
      </c>
      <c r="M209" s="69">
        <f t="shared" ca="1" si="31"/>
        <v>26193249.560455471</v>
      </c>
      <c r="N209" s="69">
        <f t="shared" ca="1" si="32"/>
        <v>11888888.179238889</v>
      </c>
      <c r="O209" s="69">
        <f t="shared" ca="1" si="33"/>
        <v>4723266.0854855021</v>
      </c>
      <c r="P209" s="29">
        <f t="shared" ca="1" si="40"/>
        <v>3.5666107323449217E-3</v>
      </c>
    </row>
    <row r="210" spans="4:16" x14ac:dyDescent="0.2">
      <c r="D210" s="68">
        <f t="shared" si="41"/>
        <v>0</v>
      </c>
      <c r="E210" s="68">
        <f t="shared" si="41"/>
        <v>0</v>
      </c>
      <c r="F210" s="69">
        <f t="shared" si="34"/>
        <v>0</v>
      </c>
      <c r="G210" s="69">
        <f t="shared" si="35"/>
        <v>0</v>
      </c>
      <c r="H210" s="69">
        <f t="shared" si="36"/>
        <v>0</v>
      </c>
      <c r="I210" s="69">
        <f t="shared" si="37"/>
        <v>0</v>
      </c>
      <c r="J210" s="69">
        <f t="shared" si="38"/>
        <v>0</v>
      </c>
      <c r="K210" s="69">
        <f t="shared" ca="1" si="30"/>
        <v>-3.5666107323449217E-3</v>
      </c>
      <c r="L210" s="69">
        <f t="shared" ca="1" si="39"/>
        <v>1.2720712116077979E-5</v>
      </c>
      <c r="M210" s="69">
        <f t="shared" ca="1" si="31"/>
        <v>26193249.560455471</v>
      </c>
      <c r="N210" s="69">
        <f t="shared" ca="1" si="32"/>
        <v>11888888.179238889</v>
      </c>
      <c r="O210" s="69">
        <f t="shared" ca="1" si="33"/>
        <v>4723266.0854855021</v>
      </c>
      <c r="P210" s="29">
        <f t="shared" ca="1" si="40"/>
        <v>3.5666107323449217E-3</v>
      </c>
    </row>
    <row r="211" spans="4:16" x14ac:dyDescent="0.2">
      <c r="D211" s="68">
        <f t="shared" si="41"/>
        <v>0</v>
      </c>
      <c r="E211" s="68">
        <f t="shared" si="41"/>
        <v>0</v>
      </c>
      <c r="F211" s="69">
        <f t="shared" si="34"/>
        <v>0</v>
      </c>
      <c r="G211" s="69">
        <f t="shared" si="35"/>
        <v>0</v>
      </c>
      <c r="H211" s="69">
        <f t="shared" si="36"/>
        <v>0</v>
      </c>
      <c r="I211" s="69">
        <f t="shared" si="37"/>
        <v>0</v>
      </c>
      <c r="J211" s="69">
        <f t="shared" si="38"/>
        <v>0</v>
      </c>
      <c r="K211" s="69">
        <f t="shared" ca="1" si="30"/>
        <v>-3.5666107323449217E-3</v>
      </c>
      <c r="L211" s="69">
        <f t="shared" ca="1" si="39"/>
        <v>1.2720712116077979E-5</v>
      </c>
      <c r="M211" s="69">
        <f t="shared" ca="1" si="31"/>
        <v>26193249.560455471</v>
      </c>
      <c r="N211" s="69">
        <f t="shared" ca="1" si="32"/>
        <v>11888888.179238889</v>
      </c>
      <c r="O211" s="69">
        <f t="shared" ca="1" si="33"/>
        <v>4723266.0854855021</v>
      </c>
      <c r="P211" s="29">
        <f t="shared" ca="1" si="40"/>
        <v>3.5666107323449217E-3</v>
      </c>
    </row>
    <row r="212" spans="4:16" x14ac:dyDescent="0.2">
      <c r="D212" s="68">
        <f t="shared" si="41"/>
        <v>0</v>
      </c>
      <c r="E212" s="68">
        <f t="shared" si="41"/>
        <v>0</v>
      </c>
      <c r="F212" s="69">
        <f t="shared" si="34"/>
        <v>0</v>
      </c>
      <c r="G212" s="69">
        <f t="shared" si="35"/>
        <v>0</v>
      </c>
      <c r="H212" s="69">
        <f t="shared" si="36"/>
        <v>0</v>
      </c>
      <c r="I212" s="69">
        <f t="shared" si="37"/>
        <v>0</v>
      </c>
      <c r="J212" s="69">
        <f t="shared" si="38"/>
        <v>0</v>
      </c>
      <c r="K212" s="69">
        <f t="shared" ca="1" si="30"/>
        <v>-3.5666107323449217E-3</v>
      </c>
      <c r="L212" s="69">
        <f t="shared" ca="1" si="39"/>
        <v>1.2720712116077979E-5</v>
      </c>
      <c r="M212" s="69">
        <f t="shared" ca="1" si="31"/>
        <v>26193249.560455471</v>
      </c>
      <c r="N212" s="69">
        <f t="shared" ca="1" si="32"/>
        <v>11888888.179238889</v>
      </c>
      <c r="O212" s="69">
        <f t="shared" ca="1" si="33"/>
        <v>4723266.0854855021</v>
      </c>
      <c r="P212" s="29">
        <f t="shared" ca="1" si="40"/>
        <v>3.5666107323449217E-3</v>
      </c>
    </row>
    <row r="213" spans="4:16" x14ac:dyDescent="0.2">
      <c r="D213" s="68">
        <f t="shared" ref="D213:E253" si="42">A213/A$18</f>
        <v>0</v>
      </c>
      <c r="E213" s="68">
        <f t="shared" si="42"/>
        <v>0</v>
      </c>
      <c r="F213" s="69">
        <f t="shared" si="34"/>
        <v>0</v>
      </c>
      <c r="G213" s="69">
        <f t="shared" si="35"/>
        <v>0</v>
      </c>
      <c r="H213" s="69">
        <f t="shared" si="36"/>
        <v>0</v>
      </c>
      <c r="I213" s="69">
        <f t="shared" si="37"/>
        <v>0</v>
      </c>
      <c r="J213" s="69">
        <f t="shared" si="38"/>
        <v>0</v>
      </c>
      <c r="K213" s="69">
        <f t="shared" ref="K213:K253" ca="1" si="43">+E$4+E$5*D213+E$6*D213^2</f>
        <v>-3.5666107323449217E-3</v>
      </c>
      <c r="L213" s="69">
        <f t="shared" ca="1" si="39"/>
        <v>1.2720712116077979E-5</v>
      </c>
      <c r="M213" s="69">
        <f t="shared" ref="M213:M253" ca="1" si="44">(M$1-M$2*D213+M$3*F213)^2</f>
        <v>26193249.560455471</v>
      </c>
      <c r="N213" s="69">
        <f t="shared" ref="N213:N253" ca="1" si="45">(-M$2+M$4*D213-M$5*F213)^2</f>
        <v>11888888.179238889</v>
      </c>
      <c r="O213" s="69">
        <f t="shared" ref="O213:O253" ca="1" si="46">+(M$3-D213*M$5+F213*M$6)^2</f>
        <v>4723266.0854855021</v>
      </c>
      <c r="P213" s="29">
        <f t="shared" ca="1" si="40"/>
        <v>3.5666107323449217E-3</v>
      </c>
    </row>
    <row r="214" spans="4:16" x14ac:dyDescent="0.2">
      <c r="D214" s="68">
        <f t="shared" si="42"/>
        <v>0</v>
      </c>
      <c r="E214" s="68">
        <f t="shared" si="42"/>
        <v>0</v>
      </c>
      <c r="F214" s="69">
        <f t="shared" ref="F214:F253" si="47">D214*D214</f>
        <v>0</v>
      </c>
      <c r="G214" s="69">
        <f t="shared" ref="G214:G253" si="48">D214*F214</f>
        <v>0</v>
      </c>
      <c r="H214" s="69">
        <f t="shared" ref="H214:H253" si="49">F214*F214</f>
        <v>0</v>
      </c>
      <c r="I214" s="69">
        <f t="shared" ref="I214:I253" si="50">E214*D214</f>
        <v>0</v>
      </c>
      <c r="J214" s="69">
        <f t="shared" ref="J214:J253" si="51">I214*D214</f>
        <v>0</v>
      </c>
      <c r="K214" s="69">
        <f t="shared" ca="1" si="43"/>
        <v>-3.5666107323449217E-3</v>
      </c>
      <c r="L214" s="69">
        <f t="shared" ref="L214:L253" ca="1" si="52">+(K214-E214)^2</f>
        <v>1.2720712116077979E-5</v>
      </c>
      <c r="M214" s="69">
        <f t="shared" ca="1" si="44"/>
        <v>26193249.560455471</v>
      </c>
      <c r="N214" s="69">
        <f t="shared" ca="1" si="45"/>
        <v>11888888.179238889</v>
      </c>
      <c r="O214" s="69">
        <f t="shared" ca="1" si="46"/>
        <v>4723266.0854855021</v>
      </c>
      <c r="P214" s="29">
        <f t="shared" ref="P214:P253" ca="1" si="53">+E214-K214</f>
        <v>3.5666107323449217E-3</v>
      </c>
    </row>
    <row r="215" spans="4:16" x14ac:dyDescent="0.2">
      <c r="D215" s="68">
        <f t="shared" si="42"/>
        <v>0</v>
      </c>
      <c r="E215" s="68">
        <f t="shared" si="42"/>
        <v>0</v>
      </c>
      <c r="F215" s="69">
        <f t="shared" si="47"/>
        <v>0</v>
      </c>
      <c r="G215" s="69">
        <f t="shared" si="48"/>
        <v>0</v>
      </c>
      <c r="H215" s="69">
        <f t="shared" si="49"/>
        <v>0</v>
      </c>
      <c r="I215" s="69">
        <f t="shared" si="50"/>
        <v>0</v>
      </c>
      <c r="J215" s="69">
        <f t="shared" si="51"/>
        <v>0</v>
      </c>
      <c r="K215" s="69">
        <f t="shared" ca="1" si="43"/>
        <v>-3.5666107323449217E-3</v>
      </c>
      <c r="L215" s="69">
        <f t="shared" ca="1" si="52"/>
        <v>1.2720712116077979E-5</v>
      </c>
      <c r="M215" s="69">
        <f t="shared" ca="1" si="44"/>
        <v>26193249.560455471</v>
      </c>
      <c r="N215" s="69">
        <f t="shared" ca="1" si="45"/>
        <v>11888888.179238889</v>
      </c>
      <c r="O215" s="69">
        <f t="shared" ca="1" si="46"/>
        <v>4723266.0854855021</v>
      </c>
      <c r="P215" s="29">
        <f t="shared" ca="1" si="53"/>
        <v>3.5666107323449217E-3</v>
      </c>
    </row>
    <row r="216" spans="4:16" x14ac:dyDescent="0.2">
      <c r="D216" s="68">
        <f t="shared" si="42"/>
        <v>0</v>
      </c>
      <c r="E216" s="68">
        <f t="shared" si="42"/>
        <v>0</v>
      </c>
      <c r="F216" s="69">
        <f t="shared" si="47"/>
        <v>0</v>
      </c>
      <c r="G216" s="69">
        <f t="shared" si="48"/>
        <v>0</v>
      </c>
      <c r="H216" s="69">
        <f t="shared" si="49"/>
        <v>0</v>
      </c>
      <c r="I216" s="69">
        <f t="shared" si="50"/>
        <v>0</v>
      </c>
      <c r="J216" s="69">
        <f t="shared" si="51"/>
        <v>0</v>
      </c>
      <c r="K216" s="69">
        <f t="shared" ca="1" si="43"/>
        <v>-3.5666107323449217E-3</v>
      </c>
      <c r="L216" s="69">
        <f t="shared" ca="1" si="52"/>
        <v>1.2720712116077979E-5</v>
      </c>
      <c r="M216" s="69">
        <f t="shared" ca="1" si="44"/>
        <v>26193249.560455471</v>
      </c>
      <c r="N216" s="69">
        <f t="shared" ca="1" si="45"/>
        <v>11888888.179238889</v>
      </c>
      <c r="O216" s="69">
        <f t="shared" ca="1" si="46"/>
        <v>4723266.0854855021</v>
      </c>
      <c r="P216" s="29">
        <f t="shared" ca="1" si="53"/>
        <v>3.5666107323449217E-3</v>
      </c>
    </row>
    <row r="217" spans="4:16" x14ac:dyDescent="0.2">
      <c r="D217" s="68">
        <f t="shared" si="42"/>
        <v>0</v>
      </c>
      <c r="E217" s="68">
        <f t="shared" si="42"/>
        <v>0</v>
      </c>
      <c r="F217" s="69">
        <f t="shared" si="47"/>
        <v>0</v>
      </c>
      <c r="G217" s="69">
        <f t="shared" si="48"/>
        <v>0</v>
      </c>
      <c r="H217" s="69">
        <f t="shared" si="49"/>
        <v>0</v>
      </c>
      <c r="I217" s="69">
        <f t="shared" si="50"/>
        <v>0</v>
      </c>
      <c r="J217" s="69">
        <f t="shared" si="51"/>
        <v>0</v>
      </c>
      <c r="K217" s="69">
        <f t="shared" ca="1" si="43"/>
        <v>-3.5666107323449217E-3</v>
      </c>
      <c r="L217" s="69">
        <f t="shared" ca="1" si="52"/>
        <v>1.2720712116077979E-5</v>
      </c>
      <c r="M217" s="69">
        <f t="shared" ca="1" si="44"/>
        <v>26193249.560455471</v>
      </c>
      <c r="N217" s="69">
        <f t="shared" ca="1" si="45"/>
        <v>11888888.179238889</v>
      </c>
      <c r="O217" s="69">
        <f t="shared" ca="1" si="46"/>
        <v>4723266.0854855021</v>
      </c>
      <c r="P217" s="29">
        <f t="shared" ca="1" si="53"/>
        <v>3.5666107323449217E-3</v>
      </c>
    </row>
    <row r="218" spans="4:16" x14ac:dyDescent="0.2">
      <c r="D218" s="68">
        <f t="shared" si="42"/>
        <v>0</v>
      </c>
      <c r="E218" s="68">
        <f t="shared" si="42"/>
        <v>0</v>
      </c>
      <c r="F218" s="69">
        <f t="shared" si="47"/>
        <v>0</v>
      </c>
      <c r="G218" s="69">
        <f t="shared" si="48"/>
        <v>0</v>
      </c>
      <c r="H218" s="69">
        <f t="shared" si="49"/>
        <v>0</v>
      </c>
      <c r="I218" s="69">
        <f t="shared" si="50"/>
        <v>0</v>
      </c>
      <c r="J218" s="69">
        <f t="shared" si="51"/>
        <v>0</v>
      </c>
      <c r="K218" s="69">
        <f t="shared" ca="1" si="43"/>
        <v>-3.5666107323449217E-3</v>
      </c>
      <c r="L218" s="69">
        <f t="shared" ca="1" si="52"/>
        <v>1.2720712116077979E-5</v>
      </c>
      <c r="M218" s="69">
        <f t="shared" ca="1" si="44"/>
        <v>26193249.560455471</v>
      </c>
      <c r="N218" s="69">
        <f t="shared" ca="1" si="45"/>
        <v>11888888.179238889</v>
      </c>
      <c r="O218" s="69">
        <f t="shared" ca="1" si="46"/>
        <v>4723266.0854855021</v>
      </c>
      <c r="P218" s="29">
        <f t="shared" ca="1" si="53"/>
        <v>3.5666107323449217E-3</v>
      </c>
    </row>
    <row r="219" spans="4:16" x14ac:dyDescent="0.2">
      <c r="D219" s="68">
        <f t="shared" si="42"/>
        <v>0</v>
      </c>
      <c r="E219" s="68">
        <f t="shared" si="42"/>
        <v>0</v>
      </c>
      <c r="F219" s="69">
        <f t="shared" si="47"/>
        <v>0</v>
      </c>
      <c r="G219" s="69">
        <f t="shared" si="48"/>
        <v>0</v>
      </c>
      <c r="H219" s="69">
        <f t="shared" si="49"/>
        <v>0</v>
      </c>
      <c r="I219" s="69">
        <f t="shared" si="50"/>
        <v>0</v>
      </c>
      <c r="J219" s="69">
        <f t="shared" si="51"/>
        <v>0</v>
      </c>
      <c r="K219" s="69">
        <f t="shared" ca="1" si="43"/>
        <v>-3.5666107323449217E-3</v>
      </c>
      <c r="L219" s="69">
        <f t="shared" ca="1" si="52"/>
        <v>1.2720712116077979E-5</v>
      </c>
      <c r="M219" s="69">
        <f t="shared" ca="1" si="44"/>
        <v>26193249.560455471</v>
      </c>
      <c r="N219" s="69">
        <f t="shared" ca="1" si="45"/>
        <v>11888888.179238889</v>
      </c>
      <c r="O219" s="69">
        <f t="shared" ca="1" si="46"/>
        <v>4723266.0854855021</v>
      </c>
      <c r="P219" s="29">
        <f t="shared" ca="1" si="53"/>
        <v>3.5666107323449217E-3</v>
      </c>
    </row>
    <row r="220" spans="4:16" x14ac:dyDescent="0.2">
      <c r="D220" s="68">
        <f t="shared" si="42"/>
        <v>0</v>
      </c>
      <c r="E220" s="68">
        <f t="shared" si="42"/>
        <v>0</v>
      </c>
      <c r="F220" s="69">
        <f t="shared" si="47"/>
        <v>0</v>
      </c>
      <c r="G220" s="69">
        <f t="shared" si="48"/>
        <v>0</v>
      </c>
      <c r="H220" s="69">
        <f t="shared" si="49"/>
        <v>0</v>
      </c>
      <c r="I220" s="69">
        <f t="shared" si="50"/>
        <v>0</v>
      </c>
      <c r="J220" s="69">
        <f t="shared" si="51"/>
        <v>0</v>
      </c>
      <c r="K220" s="69">
        <f t="shared" ca="1" si="43"/>
        <v>-3.5666107323449217E-3</v>
      </c>
      <c r="L220" s="69">
        <f t="shared" ca="1" si="52"/>
        <v>1.2720712116077979E-5</v>
      </c>
      <c r="M220" s="69">
        <f t="shared" ca="1" si="44"/>
        <v>26193249.560455471</v>
      </c>
      <c r="N220" s="69">
        <f t="shared" ca="1" si="45"/>
        <v>11888888.179238889</v>
      </c>
      <c r="O220" s="69">
        <f t="shared" ca="1" si="46"/>
        <v>4723266.0854855021</v>
      </c>
      <c r="P220" s="29">
        <f t="shared" ca="1" si="53"/>
        <v>3.5666107323449217E-3</v>
      </c>
    </row>
    <row r="221" spans="4:16" x14ac:dyDescent="0.2">
      <c r="D221" s="68">
        <f t="shared" si="42"/>
        <v>0</v>
      </c>
      <c r="E221" s="68">
        <f t="shared" si="42"/>
        <v>0</v>
      </c>
      <c r="F221" s="69">
        <f t="shared" si="47"/>
        <v>0</v>
      </c>
      <c r="G221" s="69">
        <f t="shared" si="48"/>
        <v>0</v>
      </c>
      <c r="H221" s="69">
        <f t="shared" si="49"/>
        <v>0</v>
      </c>
      <c r="I221" s="69">
        <f t="shared" si="50"/>
        <v>0</v>
      </c>
      <c r="J221" s="69">
        <f t="shared" si="51"/>
        <v>0</v>
      </c>
      <c r="K221" s="69">
        <f t="shared" ca="1" si="43"/>
        <v>-3.5666107323449217E-3</v>
      </c>
      <c r="L221" s="69">
        <f t="shared" ca="1" si="52"/>
        <v>1.2720712116077979E-5</v>
      </c>
      <c r="M221" s="69">
        <f t="shared" ca="1" si="44"/>
        <v>26193249.560455471</v>
      </c>
      <c r="N221" s="69">
        <f t="shared" ca="1" si="45"/>
        <v>11888888.179238889</v>
      </c>
      <c r="O221" s="69">
        <f t="shared" ca="1" si="46"/>
        <v>4723266.0854855021</v>
      </c>
      <c r="P221" s="29">
        <f t="shared" ca="1" si="53"/>
        <v>3.5666107323449217E-3</v>
      </c>
    </row>
    <row r="222" spans="4:16" x14ac:dyDescent="0.2">
      <c r="D222" s="68">
        <f t="shared" si="42"/>
        <v>0</v>
      </c>
      <c r="E222" s="68">
        <f t="shared" si="42"/>
        <v>0</v>
      </c>
      <c r="F222" s="69">
        <f t="shared" si="47"/>
        <v>0</v>
      </c>
      <c r="G222" s="69">
        <f t="shared" si="48"/>
        <v>0</v>
      </c>
      <c r="H222" s="69">
        <f t="shared" si="49"/>
        <v>0</v>
      </c>
      <c r="I222" s="69">
        <f t="shared" si="50"/>
        <v>0</v>
      </c>
      <c r="J222" s="69">
        <f t="shared" si="51"/>
        <v>0</v>
      </c>
      <c r="K222" s="69">
        <f t="shared" ca="1" si="43"/>
        <v>-3.5666107323449217E-3</v>
      </c>
      <c r="L222" s="69">
        <f t="shared" ca="1" si="52"/>
        <v>1.2720712116077979E-5</v>
      </c>
      <c r="M222" s="69">
        <f t="shared" ca="1" si="44"/>
        <v>26193249.560455471</v>
      </c>
      <c r="N222" s="69">
        <f t="shared" ca="1" si="45"/>
        <v>11888888.179238889</v>
      </c>
      <c r="O222" s="69">
        <f t="shared" ca="1" si="46"/>
        <v>4723266.0854855021</v>
      </c>
      <c r="P222" s="29">
        <f t="shared" ca="1" si="53"/>
        <v>3.5666107323449217E-3</v>
      </c>
    </row>
    <row r="223" spans="4:16" x14ac:dyDescent="0.2">
      <c r="D223" s="68">
        <f t="shared" si="42"/>
        <v>0</v>
      </c>
      <c r="E223" s="68">
        <f t="shared" si="42"/>
        <v>0</v>
      </c>
      <c r="F223" s="69">
        <f t="shared" si="47"/>
        <v>0</v>
      </c>
      <c r="G223" s="69">
        <f t="shared" si="48"/>
        <v>0</v>
      </c>
      <c r="H223" s="69">
        <f t="shared" si="49"/>
        <v>0</v>
      </c>
      <c r="I223" s="69">
        <f t="shared" si="50"/>
        <v>0</v>
      </c>
      <c r="J223" s="69">
        <f t="shared" si="51"/>
        <v>0</v>
      </c>
      <c r="K223" s="69">
        <f t="shared" ca="1" si="43"/>
        <v>-3.5666107323449217E-3</v>
      </c>
      <c r="L223" s="69">
        <f t="shared" ca="1" si="52"/>
        <v>1.2720712116077979E-5</v>
      </c>
      <c r="M223" s="69">
        <f t="shared" ca="1" si="44"/>
        <v>26193249.560455471</v>
      </c>
      <c r="N223" s="69">
        <f t="shared" ca="1" si="45"/>
        <v>11888888.179238889</v>
      </c>
      <c r="O223" s="69">
        <f t="shared" ca="1" si="46"/>
        <v>4723266.0854855021</v>
      </c>
      <c r="P223" s="29">
        <f t="shared" ca="1" si="53"/>
        <v>3.5666107323449217E-3</v>
      </c>
    </row>
    <row r="224" spans="4:16" x14ac:dyDescent="0.2">
      <c r="D224" s="68">
        <f t="shared" si="42"/>
        <v>0</v>
      </c>
      <c r="E224" s="68">
        <f t="shared" si="42"/>
        <v>0</v>
      </c>
      <c r="F224" s="69">
        <f t="shared" si="47"/>
        <v>0</v>
      </c>
      <c r="G224" s="69">
        <f t="shared" si="48"/>
        <v>0</v>
      </c>
      <c r="H224" s="69">
        <f t="shared" si="49"/>
        <v>0</v>
      </c>
      <c r="I224" s="69">
        <f t="shared" si="50"/>
        <v>0</v>
      </c>
      <c r="J224" s="69">
        <f t="shared" si="51"/>
        <v>0</v>
      </c>
      <c r="K224" s="69">
        <f t="shared" ca="1" si="43"/>
        <v>-3.5666107323449217E-3</v>
      </c>
      <c r="L224" s="69">
        <f t="shared" ca="1" si="52"/>
        <v>1.2720712116077979E-5</v>
      </c>
      <c r="M224" s="69">
        <f t="shared" ca="1" si="44"/>
        <v>26193249.560455471</v>
      </c>
      <c r="N224" s="69">
        <f t="shared" ca="1" si="45"/>
        <v>11888888.179238889</v>
      </c>
      <c r="O224" s="69">
        <f t="shared" ca="1" si="46"/>
        <v>4723266.0854855021</v>
      </c>
      <c r="P224" s="29">
        <f t="shared" ca="1" si="53"/>
        <v>3.5666107323449217E-3</v>
      </c>
    </row>
    <row r="225" spans="4:16" x14ac:dyDescent="0.2">
      <c r="D225" s="68">
        <f t="shared" si="42"/>
        <v>0</v>
      </c>
      <c r="E225" s="68">
        <f t="shared" si="42"/>
        <v>0</v>
      </c>
      <c r="F225" s="69">
        <f t="shared" si="47"/>
        <v>0</v>
      </c>
      <c r="G225" s="69">
        <f t="shared" si="48"/>
        <v>0</v>
      </c>
      <c r="H225" s="69">
        <f t="shared" si="49"/>
        <v>0</v>
      </c>
      <c r="I225" s="69">
        <f t="shared" si="50"/>
        <v>0</v>
      </c>
      <c r="J225" s="69">
        <f t="shared" si="51"/>
        <v>0</v>
      </c>
      <c r="K225" s="69">
        <f t="shared" ca="1" si="43"/>
        <v>-3.5666107323449217E-3</v>
      </c>
      <c r="L225" s="69">
        <f t="shared" ca="1" si="52"/>
        <v>1.2720712116077979E-5</v>
      </c>
      <c r="M225" s="69">
        <f t="shared" ca="1" si="44"/>
        <v>26193249.560455471</v>
      </c>
      <c r="N225" s="69">
        <f t="shared" ca="1" si="45"/>
        <v>11888888.179238889</v>
      </c>
      <c r="O225" s="69">
        <f t="shared" ca="1" si="46"/>
        <v>4723266.0854855021</v>
      </c>
      <c r="P225" s="29">
        <f t="shared" ca="1" si="53"/>
        <v>3.5666107323449217E-3</v>
      </c>
    </row>
    <row r="226" spans="4:16" x14ac:dyDescent="0.2">
      <c r="D226" s="68">
        <f t="shared" si="42"/>
        <v>0</v>
      </c>
      <c r="E226" s="68">
        <f t="shared" si="42"/>
        <v>0</v>
      </c>
      <c r="F226" s="69">
        <f t="shared" si="47"/>
        <v>0</v>
      </c>
      <c r="G226" s="69">
        <f t="shared" si="48"/>
        <v>0</v>
      </c>
      <c r="H226" s="69">
        <f t="shared" si="49"/>
        <v>0</v>
      </c>
      <c r="I226" s="69">
        <f t="shared" si="50"/>
        <v>0</v>
      </c>
      <c r="J226" s="69">
        <f t="shared" si="51"/>
        <v>0</v>
      </c>
      <c r="K226" s="69">
        <f t="shared" ca="1" si="43"/>
        <v>-3.5666107323449217E-3</v>
      </c>
      <c r="L226" s="69">
        <f t="shared" ca="1" si="52"/>
        <v>1.2720712116077979E-5</v>
      </c>
      <c r="M226" s="69">
        <f t="shared" ca="1" si="44"/>
        <v>26193249.560455471</v>
      </c>
      <c r="N226" s="69">
        <f t="shared" ca="1" si="45"/>
        <v>11888888.179238889</v>
      </c>
      <c r="O226" s="69">
        <f t="shared" ca="1" si="46"/>
        <v>4723266.0854855021</v>
      </c>
      <c r="P226" s="29">
        <f t="shared" ca="1" si="53"/>
        <v>3.5666107323449217E-3</v>
      </c>
    </row>
    <row r="227" spans="4:16" x14ac:dyDescent="0.2">
      <c r="D227" s="68">
        <f t="shared" si="42"/>
        <v>0</v>
      </c>
      <c r="E227" s="68">
        <f t="shared" si="42"/>
        <v>0</v>
      </c>
      <c r="F227" s="69">
        <f t="shared" si="47"/>
        <v>0</v>
      </c>
      <c r="G227" s="69">
        <f t="shared" si="48"/>
        <v>0</v>
      </c>
      <c r="H227" s="69">
        <f t="shared" si="49"/>
        <v>0</v>
      </c>
      <c r="I227" s="69">
        <f t="shared" si="50"/>
        <v>0</v>
      </c>
      <c r="J227" s="69">
        <f t="shared" si="51"/>
        <v>0</v>
      </c>
      <c r="K227" s="69">
        <f t="shared" ca="1" si="43"/>
        <v>-3.5666107323449217E-3</v>
      </c>
      <c r="L227" s="69">
        <f t="shared" ca="1" si="52"/>
        <v>1.2720712116077979E-5</v>
      </c>
      <c r="M227" s="69">
        <f t="shared" ca="1" si="44"/>
        <v>26193249.560455471</v>
      </c>
      <c r="N227" s="69">
        <f t="shared" ca="1" si="45"/>
        <v>11888888.179238889</v>
      </c>
      <c r="O227" s="69">
        <f t="shared" ca="1" si="46"/>
        <v>4723266.0854855021</v>
      </c>
      <c r="P227" s="29">
        <f t="shared" ca="1" si="53"/>
        <v>3.5666107323449217E-3</v>
      </c>
    </row>
    <row r="228" spans="4:16" x14ac:dyDescent="0.2">
      <c r="D228" s="68">
        <f t="shared" si="42"/>
        <v>0</v>
      </c>
      <c r="E228" s="68">
        <f t="shared" si="42"/>
        <v>0</v>
      </c>
      <c r="F228" s="69">
        <f t="shared" si="47"/>
        <v>0</v>
      </c>
      <c r="G228" s="69">
        <f t="shared" si="48"/>
        <v>0</v>
      </c>
      <c r="H228" s="69">
        <f t="shared" si="49"/>
        <v>0</v>
      </c>
      <c r="I228" s="69">
        <f t="shared" si="50"/>
        <v>0</v>
      </c>
      <c r="J228" s="69">
        <f t="shared" si="51"/>
        <v>0</v>
      </c>
      <c r="K228" s="69">
        <f t="shared" ca="1" si="43"/>
        <v>-3.5666107323449217E-3</v>
      </c>
      <c r="L228" s="69">
        <f t="shared" ca="1" si="52"/>
        <v>1.2720712116077979E-5</v>
      </c>
      <c r="M228" s="69">
        <f t="shared" ca="1" si="44"/>
        <v>26193249.560455471</v>
      </c>
      <c r="N228" s="69">
        <f t="shared" ca="1" si="45"/>
        <v>11888888.179238889</v>
      </c>
      <c r="O228" s="69">
        <f t="shared" ca="1" si="46"/>
        <v>4723266.0854855021</v>
      </c>
      <c r="P228" s="29">
        <f t="shared" ca="1" si="53"/>
        <v>3.5666107323449217E-3</v>
      </c>
    </row>
    <row r="229" spans="4:16" x14ac:dyDescent="0.2">
      <c r="D229" s="68">
        <f t="shared" si="42"/>
        <v>0</v>
      </c>
      <c r="E229" s="68">
        <f t="shared" si="42"/>
        <v>0</v>
      </c>
      <c r="F229" s="69">
        <f t="shared" si="47"/>
        <v>0</v>
      </c>
      <c r="G229" s="69">
        <f t="shared" si="48"/>
        <v>0</v>
      </c>
      <c r="H229" s="69">
        <f t="shared" si="49"/>
        <v>0</v>
      </c>
      <c r="I229" s="69">
        <f t="shared" si="50"/>
        <v>0</v>
      </c>
      <c r="J229" s="69">
        <f t="shared" si="51"/>
        <v>0</v>
      </c>
      <c r="K229" s="69">
        <f t="shared" ca="1" si="43"/>
        <v>-3.5666107323449217E-3</v>
      </c>
      <c r="L229" s="69">
        <f t="shared" ca="1" si="52"/>
        <v>1.2720712116077979E-5</v>
      </c>
      <c r="M229" s="69">
        <f t="shared" ca="1" si="44"/>
        <v>26193249.560455471</v>
      </c>
      <c r="N229" s="69">
        <f t="shared" ca="1" si="45"/>
        <v>11888888.179238889</v>
      </c>
      <c r="O229" s="69">
        <f t="shared" ca="1" si="46"/>
        <v>4723266.0854855021</v>
      </c>
      <c r="P229" s="29">
        <f t="shared" ca="1" si="53"/>
        <v>3.5666107323449217E-3</v>
      </c>
    </row>
    <row r="230" spans="4:16" x14ac:dyDescent="0.2">
      <c r="D230" s="68">
        <f t="shared" si="42"/>
        <v>0</v>
      </c>
      <c r="E230" s="68">
        <f t="shared" si="42"/>
        <v>0</v>
      </c>
      <c r="F230" s="69">
        <f t="shared" si="47"/>
        <v>0</v>
      </c>
      <c r="G230" s="69">
        <f t="shared" si="48"/>
        <v>0</v>
      </c>
      <c r="H230" s="69">
        <f t="shared" si="49"/>
        <v>0</v>
      </c>
      <c r="I230" s="69">
        <f t="shared" si="50"/>
        <v>0</v>
      </c>
      <c r="J230" s="69">
        <f t="shared" si="51"/>
        <v>0</v>
      </c>
      <c r="K230" s="69">
        <f t="shared" ca="1" si="43"/>
        <v>-3.5666107323449217E-3</v>
      </c>
      <c r="L230" s="69">
        <f t="shared" ca="1" si="52"/>
        <v>1.2720712116077979E-5</v>
      </c>
      <c r="M230" s="69">
        <f t="shared" ca="1" si="44"/>
        <v>26193249.560455471</v>
      </c>
      <c r="N230" s="69">
        <f t="shared" ca="1" si="45"/>
        <v>11888888.179238889</v>
      </c>
      <c r="O230" s="69">
        <f t="shared" ca="1" si="46"/>
        <v>4723266.0854855021</v>
      </c>
      <c r="P230" s="29">
        <f t="shared" ca="1" si="53"/>
        <v>3.5666107323449217E-3</v>
      </c>
    </row>
    <row r="231" spans="4:16" x14ac:dyDescent="0.2">
      <c r="D231" s="68">
        <f t="shared" si="42"/>
        <v>0</v>
      </c>
      <c r="E231" s="68">
        <f t="shared" si="42"/>
        <v>0</v>
      </c>
      <c r="F231" s="69">
        <f t="shared" si="47"/>
        <v>0</v>
      </c>
      <c r="G231" s="69">
        <f t="shared" si="48"/>
        <v>0</v>
      </c>
      <c r="H231" s="69">
        <f t="shared" si="49"/>
        <v>0</v>
      </c>
      <c r="I231" s="69">
        <f t="shared" si="50"/>
        <v>0</v>
      </c>
      <c r="J231" s="69">
        <f t="shared" si="51"/>
        <v>0</v>
      </c>
      <c r="K231" s="69">
        <f t="shared" ca="1" si="43"/>
        <v>-3.5666107323449217E-3</v>
      </c>
      <c r="L231" s="69">
        <f t="shared" ca="1" si="52"/>
        <v>1.2720712116077979E-5</v>
      </c>
      <c r="M231" s="69">
        <f t="shared" ca="1" si="44"/>
        <v>26193249.560455471</v>
      </c>
      <c r="N231" s="69">
        <f t="shared" ca="1" si="45"/>
        <v>11888888.179238889</v>
      </c>
      <c r="O231" s="69">
        <f t="shared" ca="1" si="46"/>
        <v>4723266.0854855021</v>
      </c>
      <c r="P231" s="29">
        <f t="shared" ca="1" si="53"/>
        <v>3.5666107323449217E-3</v>
      </c>
    </row>
    <row r="232" spans="4:16" x14ac:dyDescent="0.2">
      <c r="D232" s="68">
        <f t="shared" si="42"/>
        <v>0</v>
      </c>
      <c r="E232" s="68">
        <f t="shared" si="42"/>
        <v>0</v>
      </c>
      <c r="F232" s="69">
        <f t="shared" si="47"/>
        <v>0</v>
      </c>
      <c r="G232" s="69">
        <f t="shared" si="48"/>
        <v>0</v>
      </c>
      <c r="H232" s="69">
        <f t="shared" si="49"/>
        <v>0</v>
      </c>
      <c r="I232" s="69">
        <f t="shared" si="50"/>
        <v>0</v>
      </c>
      <c r="J232" s="69">
        <f t="shared" si="51"/>
        <v>0</v>
      </c>
      <c r="K232" s="69">
        <f t="shared" ca="1" si="43"/>
        <v>-3.5666107323449217E-3</v>
      </c>
      <c r="L232" s="69">
        <f t="shared" ca="1" si="52"/>
        <v>1.2720712116077979E-5</v>
      </c>
      <c r="M232" s="69">
        <f t="shared" ca="1" si="44"/>
        <v>26193249.560455471</v>
      </c>
      <c r="N232" s="69">
        <f t="shared" ca="1" si="45"/>
        <v>11888888.179238889</v>
      </c>
      <c r="O232" s="69">
        <f t="shared" ca="1" si="46"/>
        <v>4723266.0854855021</v>
      </c>
      <c r="P232" s="29">
        <f t="shared" ca="1" si="53"/>
        <v>3.5666107323449217E-3</v>
      </c>
    </row>
    <row r="233" spans="4:16" x14ac:dyDescent="0.2">
      <c r="D233" s="68">
        <f t="shared" si="42"/>
        <v>0</v>
      </c>
      <c r="E233" s="68">
        <f t="shared" si="42"/>
        <v>0</v>
      </c>
      <c r="F233" s="69">
        <f t="shared" si="47"/>
        <v>0</v>
      </c>
      <c r="G233" s="69">
        <f t="shared" si="48"/>
        <v>0</v>
      </c>
      <c r="H233" s="69">
        <f t="shared" si="49"/>
        <v>0</v>
      </c>
      <c r="I233" s="69">
        <f t="shared" si="50"/>
        <v>0</v>
      </c>
      <c r="J233" s="69">
        <f t="shared" si="51"/>
        <v>0</v>
      </c>
      <c r="K233" s="69">
        <f t="shared" ca="1" si="43"/>
        <v>-3.5666107323449217E-3</v>
      </c>
      <c r="L233" s="69">
        <f t="shared" ca="1" si="52"/>
        <v>1.2720712116077979E-5</v>
      </c>
      <c r="M233" s="69">
        <f t="shared" ca="1" si="44"/>
        <v>26193249.560455471</v>
      </c>
      <c r="N233" s="69">
        <f t="shared" ca="1" si="45"/>
        <v>11888888.179238889</v>
      </c>
      <c r="O233" s="69">
        <f t="shared" ca="1" si="46"/>
        <v>4723266.0854855021</v>
      </c>
      <c r="P233" s="29">
        <f t="shared" ca="1" si="53"/>
        <v>3.5666107323449217E-3</v>
      </c>
    </row>
    <row r="234" spans="4:16" x14ac:dyDescent="0.2">
      <c r="D234" s="68">
        <f t="shared" si="42"/>
        <v>0</v>
      </c>
      <c r="E234" s="68">
        <f t="shared" si="42"/>
        <v>0</v>
      </c>
      <c r="F234" s="69">
        <f t="shared" si="47"/>
        <v>0</v>
      </c>
      <c r="G234" s="69">
        <f t="shared" si="48"/>
        <v>0</v>
      </c>
      <c r="H234" s="69">
        <f t="shared" si="49"/>
        <v>0</v>
      </c>
      <c r="I234" s="69">
        <f t="shared" si="50"/>
        <v>0</v>
      </c>
      <c r="J234" s="69">
        <f t="shared" si="51"/>
        <v>0</v>
      </c>
      <c r="K234" s="69">
        <f t="shared" ca="1" si="43"/>
        <v>-3.5666107323449217E-3</v>
      </c>
      <c r="L234" s="69">
        <f t="shared" ca="1" si="52"/>
        <v>1.2720712116077979E-5</v>
      </c>
      <c r="M234" s="69">
        <f t="shared" ca="1" si="44"/>
        <v>26193249.560455471</v>
      </c>
      <c r="N234" s="69">
        <f t="shared" ca="1" si="45"/>
        <v>11888888.179238889</v>
      </c>
      <c r="O234" s="69">
        <f t="shared" ca="1" si="46"/>
        <v>4723266.0854855021</v>
      </c>
      <c r="P234" s="29">
        <f t="shared" ca="1" si="53"/>
        <v>3.5666107323449217E-3</v>
      </c>
    </row>
    <row r="235" spans="4:16" x14ac:dyDescent="0.2">
      <c r="D235" s="68">
        <f t="shared" si="42"/>
        <v>0</v>
      </c>
      <c r="E235" s="68">
        <f t="shared" si="42"/>
        <v>0</v>
      </c>
      <c r="F235" s="69">
        <f t="shared" si="47"/>
        <v>0</v>
      </c>
      <c r="G235" s="69">
        <f t="shared" si="48"/>
        <v>0</v>
      </c>
      <c r="H235" s="69">
        <f t="shared" si="49"/>
        <v>0</v>
      </c>
      <c r="I235" s="69">
        <f t="shared" si="50"/>
        <v>0</v>
      </c>
      <c r="J235" s="69">
        <f t="shared" si="51"/>
        <v>0</v>
      </c>
      <c r="K235" s="69">
        <f t="shared" ca="1" si="43"/>
        <v>-3.5666107323449217E-3</v>
      </c>
      <c r="L235" s="69">
        <f t="shared" ca="1" si="52"/>
        <v>1.2720712116077979E-5</v>
      </c>
      <c r="M235" s="69">
        <f t="shared" ca="1" si="44"/>
        <v>26193249.560455471</v>
      </c>
      <c r="N235" s="69">
        <f t="shared" ca="1" si="45"/>
        <v>11888888.179238889</v>
      </c>
      <c r="O235" s="69">
        <f t="shared" ca="1" si="46"/>
        <v>4723266.0854855021</v>
      </c>
      <c r="P235" s="29">
        <f t="shared" ca="1" si="53"/>
        <v>3.5666107323449217E-3</v>
      </c>
    </row>
    <row r="236" spans="4:16" x14ac:dyDescent="0.2">
      <c r="D236" s="68">
        <f t="shared" si="42"/>
        <v>0</v>
      </c>
      <c r="E236" s="68">
        <f t="shared" si="42"/>
        <v>0</v>
      </c>
      <c r="F236" s="69">
        <f t="shared" si="47"/>
        <v>0</v>
      </c>
      <c r="G236" s="69">
        <f t="shared" si="48"/>
        <v>0</v>
      </c>
      <c r="H236" s="69">
        <f t="shared" si="49"/>
        <v>0</v>
      </c>
      <c r="I236" s="69">
        <f t="shared" si="50"/>
        <v>0</v>
      </c>
      <c r="J236" s="69">
        <f t="shared" si="51"/>
        <v>0</v>
      </c>
      <c r="K236" s="69">
        <f t="shared" ca="1" si="43"/>
        <v>-3.5666107323449217E-3</v>
      </c>
      <c r="L236" s="69">
        <f t="shared" ca="1" si="52"/>
        <v>1.2720712116077979E-5</v>
      </c>
      <c r="M236" s="69">
        <f t="shared" ca="1" si="44"/>
        <v>26193249.560455471</v>
      </c>
      <c r="N236" s="69">
        <f t="shared" ca="1" si="45"/>
        <v>11888888.179238889</v>
      </c>
      <c r="O236" s="69">
        <f t="shared" ca="1" si="46"/>
        <v>4723266.0854855021</v>
      </c>
      <c r="P236" s="29">
        <f t="shared" ca="1" si="53"/>
        <v>3.5666107323449217E-3</v>
      </c>
    </row>
    <row r="237" spans="4:16" x14ac:dyDescent="0.2">
      <c r="D237" s="68">
        <f t="shared" si="42"/>
        <v>0</v>
      </c>
      <c r="E237" s="68">
        <f t="shared" si="42"/>
        <v>0</v>
      </c>
      <c r="F237" s="69">
        <f t="shared" si="47"/>
        <v>0</v>
      </c>
      <c r="G237" s="69">
        <f t="shared" si="48"/>
        <v>0</v>
      </c>
      <c r="H237" s="69">
        <f t="shared" si="49"/>
        <v>0</v>
      </c>
      <c r="I237" s="69">
        <f t="shared" si="50"/>
        <v>0</v>
      </c>
      <c r="J237" s="69">
        <f t="shared" si="51"/>
        <v>0</v>
      </c>
      <c r="K237" s="69">
        <f t="shared" ca="1" si="43"/>
        <v>-3.5666107323449217E-3</v>
      </c>
      <c r="L237" s="69">
        <f t="shared" ca="1" si="52"/>
        <v>1.2720712116077979E-5</v>
      </c>
      <c r="M237" s="69">
        <f t="shared" ca="1" si="44"/>
        <v>26193249.560455471</v>
      </c>
      <c r="N237" s="69">
        <f t="shared" ca="1" si="45"/>
        <v>11888888.179238889</v>
      </c>
      <c r="O237" s="69">
        <f t="shared" ca="1" si="46"/>
        <v>4723266.0854855021</v>
      </c>
      <c r="P237" s="29">
        <f t="shared" ca="1" si="53"/>
        <v>3.5666107323449217E-3</v>
      </c>
    </row>
    <row r="238" spans="4:16" x14ac:dyDescent="0.2">
      <c r="D238" s="68">
        <f t="shared" si="42"/>
        <v>0</v>
      </c>
      <c r="E238" s="68">
        <f t="shared" si="42"/>
        <v>0</v>
      </c>
      <c r="F238" s="69">
        <f t="shared" si="47"/>
        <v>0</v>
      </c>
      <c r="G238" s="69">
        <f t="shared" si="48"/>
        <v>0</v>
      </c>
      <c r="H238" s="69">
        <f t="shared" si="49"/>
        <v>0</v>
      </c>
      <c r="I238" s="69">
        <f t="shared" si="50"/>
        <v>0</v>
      </c>
      <c r="J238" s="69">
        <f t="shared" si="51"/>
        <v>0</v>
      </c>
      <c r="K238" s="69">
        <f t="shared" ca="1" si="43"/>
        <v>-3.5666107323449217E-3</v>
      </c>
      <c r="L238" s="69">
        <f t="shared" ca="1" si="52"/>
        <v>1.2720712116077979E-5</v>
      </c>
      <c r="M238" s="69">
        <f t="shared" ca="1" si="44"/>
        <v>26193249.560455471</v>
      </c>
      <c r="N238" s="69">
        <f t="shared" ca="1" si="45"/>
        <v>11888888.179238889</v>
      </c>
      <c r="O238" s="69">
        <f t="shared" ca="1" si="46"/>
        <v>4723266.0854855021</v>
      </c>
      <c r="P238" s="29">
        <f t="shared" ca="1" si="53"/>
        <v>3.5666107323449217E-3</v>
      </c>
    </row>
    <row r="239" spans="4:16" x14ac:dyDescent="0.2">
      <c r="D239" s="68">
        <f t="shared" si="42"/>
        <v>0</v>
      </c>
      <c r="E239" s="68">
        <f t="shared" si="42"/>
        <v>0</v>
      </c>
      <c r="F239" s="69">
        <f t="shared" si="47"/>
        <v>0</v>
      </c>
      <c r="G239" s="69">
        <f t="shared" si="48"/>
        <v>0</v>
      </c>
      <c r="H239" s="69">
        <f t="shared" si="49"/>
        <v>0</v>
      </c>
      <c r="I239" s="69">
        <f t="shared" si="50"/>
        <v>0</v>
      </c>
      <c r="J239" s="69">
        <f t="shared" si="51"/>
        <v>0</v>
      </c>
      <c r="K239" s="69">
        <f t="shared" ca="1" si="43"/>
        <v>-3.5666107323449217E-3</v>
      </c>
      <c r="L239" s="69">
        <f t="shared" ca="1" si="52"/>
        <v>1.2720712116077979E-5</v>
      </c>
      <c r="M239" s="69">
        <f t="shared" ca="1" si="44"/>
        <v>26193249.560455471</v>
      </c>
      <c r="N239" s="69">
        <f t="shared" ca="1" si="45"/>
        <v>11888888.179238889</v>
      </c>
      <c r="O239" s="69">
        <f t="shared" ca="1" si="46"/>
        <v>4723266.0854855021</v>
      </c>
      <c r="P239" s="29">
        <f t="shared" ca="1" si="53"/>
        <v>3.5666107323449217E-3</v>
      </c>
    </row>
    <row r="240" spans="4:16" x14ac:dyDescent="0.2">
      <c r="D240" s="68">
        <f t="shared" si="42"/>
        <v>0</v>
      </c>
      <c r="E240" s="68">
        <f t="shared" si="42"/>
        <v>0</v>
      </c>
      <c r="F240" s="69">
        <f t="shared" si="47"/>
        <v>0</v>
      </c>
      <c r="G240" s="69">
        <f t="shared" si="48"/>
        <v>0</v>
      </c>
      <c r="H240" s="69">
        <f t="shared" si="49"/>
        <v>0</v>
      </c>
      <c r="I240" s="69">
        <f t="shared" si="50"/>
        <v>0</v>
      </c>
      <c r="J240" s="69">
        <f t="shared" si="51"/>
        <v>0</v>
      </c>
      <c r="K240" s="69">
        <f t="shared" ca="1" si="43"/>
        <v>-3.5666107323449217E-3</v>
      </c>
      <c r="L240" s="69">
        <f t="shared" ca="1" si="52"/>
        <v>1.2720712116077979E-5</v>
      </c>
      <c r="M240" s="69">
        <f t="shared" ca="1" si="44"/>
        <v>26193249.560455471</v>
      </c>
      <c r="N240" s="69">
        <f t="shared" ca="1" si="45"/>
        <v>11888888.179238889</v>
      </c>
      <c r="O240" s="69">
        <f t="shared" ca="1" si="46"/>
        <v>4723266.0854855021</v>
      </c>
      <c r="P240" s="29">
        <f t="shared" ca="1" si="53"/>
        <v>3.5666107323449217E-3</v>
      </c>
    </row>
    <row r="241" spans="4:16" x14ac:dyDescent="0.2">
      <c r="D241" s="68">
        <f t="shared" si="42"/>
        <v>0</v>
      </c>
      <c r="E241" s="68">
        <f t="shared" si="42"/>
        <v>0</v>
      </c>
      <c r="F241" s="69">
        <f t="shared" si="47"/>
        <v>0</v>
      </c>
      <c r="G241" s="69">
        <f t="shared" si="48"/>
        <v>0</v>
      </c>
      <c r="H241" s="69">
        <f t="shared" si="49"/>
        <v>0</v>
      </c>
      <c r="I241" s="69">
        <f t="shared" si="50"/>
        <v>0</v>
      </c>
      <c r="J241" s="69">
        <f t="shared" si="51"/>
        <v>0</v>
      </c>
      <c r="K241" s="69">
        <f t="shared" ca="1" si="43"/>
        <v>-3.5666107323449217E-3</v>
      </c>
      <c r="L241" s="69">
        <f t="shared" ca="1" si="52"/>
        <v>1.2720712116077979E-5</v>
      </c>
      <c r="M241" s="69">
        <f t="shared" ca="1" si="44"/>
        <v>26193249.560455471</v>
      </c>
      <c r="N241" s="69">
        <f t="shared" ca="1" si="45"/>
        <v>11888888.179238889</v>
      </c>
      <c r="O241" s="69">
        <f t="shared" ca="1" si="46"/>
        <v>4723266.0854855021</v>
      </c>
      <c r="P241" s="29">
        <f t="shared" ca="1" si="53"/>
        <v>3.5666107323449217E-3</v>
      </c>
    </row>
    <row r="242" spans="4:16" x14ac:dyDescent="0.2">
      <c r="D242" s="68">
        <f t="shared" si="42"/>
        <v>0</v>
      </c>
      <c r="E242" s="68">
        <f t="shared" si="42"/>
        <v>0</v>
      </c>
      <c r="F242" s="69">
        <f t="shared" si="47"/>
        <v>0</v>
      </c>
      <c r="G242" s="69">
        <f t="shared" si="48"/>
        <v>0</v>
      </c>
      <c r="H242" s="69">
        <f t="shared" si="49"/>
        <v>0</v>
      </c>
      <c r="I242" s="69">
        <f t="shared" si="50"/>
        <v>0</v>
      </c>
      <c r="J242" s="69">
        <f t="shared" si="51"/>
        <v>0</v>
      </c>
      <c r="K242" s="69">
        <f t="shared" ca="1" si="43"/>
        <v>-3.5666107323449217E-3</v>
      </c>
      <c r="L242" s="69">
        <f t="shared" ca="1" si="52"/>
        <v>1.2720712116077979E-5</v>
      </c>
      <c r="M242" s="69">
        <f t="shared" ca="1" si="44"/>
        <v>26193249.560455471</v>
      </c>
      <c r="N242" s="69">
        <f t="shared" ca="1" si="45"/>
        <v>11888888.179238889</v>
      </c>
      <c r="O242" s="69">
        <f t="shared" ca="1" si="46"/>
        <v>4723266.0854855021</v>
      </c>
      <c r="P242" s="29">
        <f t="shared" ca="1" si="53"/>
        <v>3.5666107323449217E-3</v>
      </c>
    </row>
    <row r="243" spans="4:16" x14ac:dyDescent="0.2">
      <c r="D243" s="68">
        <f t="shared" si="42"/>
        <v>0</v>
      </c>
      <c r="E243" s="68">
        <f t="shared" si="42"/>
        <v>0</v>
      </c>
      <c r="F243" s="69">
        <f t="shared" si="47"/>
        <v>0</v>
      </c>
      <c r="G243" s="69">
        <f t="shared" si="48"/>
        <v>0</v>
      </c>
      <c r="H243" s="69">
        <f t="shared" si="49"/>
        <v>0</v>
      </c>
      <c r="I243" s="69">
        <f t="shared" si="50"/>
        <v>0</v>
      </c>
      <c r="J243" s="69">
        <f t="shared" si="51"/>
        <v>0</v>
      </c>
      <c r="K243" s="69">
        <f t="shared" ca="1" si="43"/>
        <v>-3.5666107323449217E-3</v>
      </c>
      <c r="L243" s="69">
        <f t="shared" ca="1" si="52"/>
        <v>1.2720712116077979E-5</v>
      </c>
      <c r="M243" s="69">
        <f t="shared" ca="1" si="44"/>
        <v>26193249.560455471</v>
      </c>
      <c r="N243" s="69">
        <f t="shared" ca="1" si="45"/>
        <v>11888888.179238889</v>
      </c>
      <c r="O243" s="69">
        <f t="shared" ca="1" si="46"/>
        <v>4723266.0854855021</v>
      </c>
      <c r="P243" s="29">
        <f t="shared" ca="1" si="53"/>
        <v>3.5666107323449217E-3</v>
      </c>
    </row>
    <row r="244" spans="4:16" x14ac:dyDescent="0.2">
      <c r="D244" s="68">
        <f t="shared" si="42"/>
        <v>0</v>
      </c>
      <c r="E244" s="68">
        <f t="shared" si="42"/>
        <v>0</v>
      </c>
      <c r="F244" s="69">
        <f t="shared" si="47"/>
        <v>0</v>
      </c>
      <c r="G244" s="69">
        <f t="shared" si="48"/>
        <v>0</v>
      </c>
      <c r="H244" s="69">
        <f t="shared" si="49"/>
        <v>0</v>
      </c>
      <c r="I244" s="69">
        <f t="shared" si="50"/>
        <v>0</v>
      </c>
      <c r="J244" s="69">
        <f t="shared" si="51"/>
        <v>0</v>
      </c>
      <c r="K244" s="69">
        <f t="shared" ca="1" si="43"/>
        <v>-3.5666107323449217E-3</v>
      </c>
      <c r="L244" s="69">
        <f t="shared" ca="1" si="52"/>
        <v>1.2720712116077979E-5</v>
      </c>
      <c r="M244" s="69">
        <f t="shared" ca="1" si="44"/>
        <v>26193249.560455471</v>
      </c>
      <c r="N244" s="69">
        <f t="shared" ca="1" si="45"/>
        <v>11888888.179238889</v>
      </c>
      <c r="O244" s="69">
        <f t="shared" ca="1" si="46"/>
        <v>4723266.0854855021</v>
      </c>
      <c r="P244" s="29">
        <f t="shared" ca="1" si="53"/>
        <v>3.5666107323449217E-3</v>
      </c>
    </row>
    <row r="245" spans="4:16" x14ac:dyDescent="0.2">
      <c r="D245" s="68">
        <f t="shared" si="42"/>
        <v>0</v>
      </c>
      <c r="E245" s="68">
        <f t="shared" si="42"/>
        <v>0</v>
      </c>
      <c r="F245" s="69">
        <f t="shared" si="47"/>
        <v>0</v>
      </c>
      <c r="G245" s="69">
        <f t="shared" si="48"/>
        <v>0</v>
      </c>
      <c r="H245" s="69">
        <f t="shared" si="49"/>
        <v>0</v>
      </c>
      <c r="I245" s="69">
        <f t="shared" si="50"/>
        <v>0</v>
      </c>
      <c r="J245" s="69">
        <f t="shared" si="51"/>
        <v>0</v>
      </c>
      <c r="K245" s="69">
        <f t="shared" ca="1" si="43"/>
        <v>-3.5666107323449217E-3</v>
      </c>
      <c r="L245" s="69">
        <f t="shared" ca="1" si="52"/>
        <v>1.2720712116077979E-5</v>
      </c>
      <c r="M245" s="69">
        <f t="shared" ca="1" si="44"/>
        <v>26193249.560455471</v>
      </c>
      <c r="N245" s="69">
        <f t="shared" ca="1" si="45"/>
        <v>11888888.179238889</v>
      </c>
      <c r="O245" s="69">
        <f t="shared" ca="1" si="46"/>
        <v>4723266.0854855021</v>
      </c>
      <c r="P245" s="29">
        <f t="shared" ca="1" si="53"/>
        <v>3.5666107323449217E-3</v>
      </c>
    </row>
    <row r="246" spans="4:16" x14ac:dyDescent="0.2">
      <c r="D246" s="68">
        <f t="shared" si="42"/>
        <v>0</v>
      </c>
      <c r="E246" s="68">
        <f t="shared" si="42"/>
        <v>0</v>
      </c>
      <c r="F246" s="69">
        <f t="shared" si="47"/>
        <v>0</v>
      </c>
      <c r="G246" s="69">
        <f t="shared" si="48"/>
        <v>0</v>
      </c>
      <c r="H246" s="69">
        <f t="shared" si="49"/>
        <v>0</v>
      </c>
      <c r="I246" s="69">
        <f t="shared" si="50"/>
        <v>0</v>
      </c>
      <c r="J246" s="69">
        <f t="shared" si="51"/>
        <v>0</v>
      </c>
      <c r="K246" s="69">
        <f t="shared" ca="1" si="43"/>
        <v>-3.5666107323449217E-3</v>
      </c>
      <c r="L246" s="69">
        <f t="shared" ca="1" si="52"/>
        <v>1.2720712116077979E-5</v>
      </c>
      <c r="M246" s="69">
        <f t="shared" ca="1" si="44"/>
        <v>26193249.560455471</v>
      </c>
      <c r="N246" s="69">
        <f t="shared" ca="1" si="45"/>
        <v>11888888.179238889</v>
      </c>
      <c r="O246" s="69">
        <f t="shared" ca="1" si="46"/>
        <v>4723266.0854855021</v>
      </c>
      <c r="P246" s="29">
        <f t="shared" ca="1" si="53"/>
        <v>3.5666107323449217E-3</v>
      </c>
    </row>
    <row r="247" spans="4:16" x14ac:dyDescent="0.2">
      <c r="D247" s="68">
        <f t="shared" si="42"/>
        <v>0</v>
      </c>
      <c r="E247" s="68">
        <f t="shared" si="42"/>
        <v>0</v>
      </c>
      <c r="F247" s="69">
        <f t="shared" si="47"/>
        <v>0</v>
      </c>
      <c r="G247" s="69">
        <f t="shared" si="48"/>
        <v>0</v>
      </c>
      <c r="H247" s="69">
        <f t="shared" si="49"/>
        <v>0</v>
      </c>
      <c r="I247" s="69">
        <f t="shared" si="50"/>
        <v>0</v>
      </c>
      <c r="J247" s="69">
        <f t="shared" si="51"/>
        <v>0</v>
      </c>
      <c r="K247" s="69">
        <f t="shared" ca="1" si="43"/>
        <v>-3.5666107323449217E-3</v>
      </c>
      <c r="L247" s="69">
        <f t="shared" ca="1" si="52"/>
        <v>1.2720712116077979E-5</v>
      </c>
      <c r="M247" s="69">
        <f t="shared" ca="1" si="44"/>
        <v>26193249.560455471</v>
      </c>
      <c r="N247" s="69">
        <f t="shared" ca="1" si="45"/>
        <v>11888888.179238889</v>
      </c>
      <c r="O247" s="69">
        <f t="shared" ca="1" si="46"/>
        <v>4723266.0854855021</v>
      </c>
      <c r="P247" s="29">
        <f t="shared" ca="1" si="53"/>
        <v>3.5666107323449217E-3</v>
      </c>
    </row>
    <row r="248" spans="4:16" x14ac:dyDescent="0.2">
      <c r="D248" s="68">
        <f t="shared" si="42"/>
        <v>0</v>
      </c>
      <c r="E248" s="68">
        <f t="shared" si="42"/>
        <v>0</v>
      </c>
      <c r="F248" s="69">
        <f t="shared" si="47"/>
        <v>0</v>
      </c>
      <c r="G248" s="69">
        <f t="shared" si="48"/>
        <v>0</v>
      </c>
      <c r="H248" s="69">
        <f t="shared" si="49"/>
        <v>0</v>
      </c>
      <c r="I248" s="69">
        <f t="shared" si="50"/>
        <v>0</v>
      </c>
      <c r="J248" s="69">
        <f t="shared" si="51"/>
        <v>0</v>
      </c>
      <c r="K248" s="69">
        <f t="shared" ca="1" si="43"/>
        <v>-3.5666107323449217E-3</v>
      </c>
      <c r="L248" s="69">
        <f t="shared" ca="1" si="52"/>
        <v>1.2720712116077979E-5</v>
      </c>
      <c r="M248" s="69">
        <f t="shared" ca="1" si="44"/>
        <v>26193249.560455471</v>
      </c>
      <c r="N248" s="69">
        <f t="shared" ca="1" si="45"/>
        <v>11888888.179238889</v>
      </c>
      <c r="O248" s="69">
        <f t="shared" ca="1" si="46"/>
        <v>4723266.0854855021</v>
      </c>
      <c r="P248" s="29">
        <f t="shared" ca="1" si="53"/>
        <v>3.5666107323449217E-3</v>
      </c>
    </row>
    <row r="249" spans="4:16" x14ac:dyDescent="0.2">
      <c r="D249" s="68">
        <f t="shared" si="42"/>
        <v>0</v>
      </c>
      <c r="E249" s="68">
        <f t="shared" si="42"/>
        <v>0</v>
      </c>
      <c r="F249" s="69">
        <f t="shared" si="47"/>
        <v>0</v>
      </c>
      <c r="G249" s="69">
        <f t="shared" si="48"/>
        <v>0</v>
      </c>
      <c r="H249" s="69">
        <f t="shared" si="49"/>
        <v>0</v>
      </c>
      <c r="I249" s="69">
        <f t="shared" si="50"/>
        <v>0</v>
      </c>
      <c r="J249" s="69">
        <f t="shared" si="51"/>
        <v>0</v>
      </c>
      <c r="K249" s="69">
        <f t="shared" ca="1" si="43"/>
        <v>-3.5666107323449217E-3</v>
      </c>
      <c r="L249" s="69">
        <f t="shared" ca="1" si="52"/>
        <v>1.2720712116077979E-5</v>
      </c>
      <c r="M249" s="69">
        <f t="shared" ca="1" si="44"/>
        <v>26193249.560455471</v>
      </c>
      <c r="N249" s="69">
        <f t="shared" ca="1" si="45"/>
        <v>11888888.179238889</v>
      </c>
      <c r="O249" s="69">
        <f t="shared" ca="1" si="46"/>
        <v>4723266.0854855021</v>
      </c>
      <c r="P249" s="29">
        <f t="shared" ca="1" si="53"/>
        <v>3.5666107323449217E-3</v>
      </c>
    </row>
    <row r="250" spans="4:16" x14ac:dyDescent="0.2">
      <c r="D250" s="68">
        <f t="shared" si="42"/>
        <v>0</v>
      </c>
      <c r="E250" s="68">
        <f t="shared" si="42"/>
        <v>0</v>
      </c>
      <c r="F250" s="69">
        <f t="shared" si="47"/>
        <v>0</v>
      </c>
      <c r="G250" s="69">
        <f t="shared" si="48"/>
        <v>0</v>
      </c>
      <c r="H250" s="69">
        <f t="shared" si="49"/>
        <v>0</v>
      </c>
      <c r="I250" s="69">
        <f t="shared" si="50"/>
        <v>0</v>
      </c>
      <c r="J250" s="69">
        <f t="shared" si="51"/>
        <v>0</v>
      </c>
      <c r="K250" s="69">
        <f t="shared" ca="1" si="43"/>
        <v>-3.5666107323449217E-3</v>
      </c>
      <c r="L250" s="69">
        <f t="shared" ca="1" si="52"/>
        <v>1.2720712116077979E-5</v>
      </c>
      <c r="M250" s="69">
        <f t="shared" ca="1" si="44"/>
        <v>26193249.560455471</v>
      </c>
      <c r="N250" s="69">
        <f t="shared" ca="1" si="45"/>
        <v>11888888.179238889</v>
      </c>
      <c r="O250" s="69">
        <f t="shared" ca="1" si="46"/>
        <v>4723266.0854855021</v>
      </c>
      <c r="P250" s="29">
        <f t="shared" ca="1" si="53"/>
        <v>3.5666107323449217E-3</v>
      </c>
    </row>
    <row r="251" spans="4:16" x14ac:dyDescent="0.2">
      <c r="D251" s="68">
        <f t="shared" si="42"/>
        <v>0</v>
      </c>
      <c r="E251" s="68">
        <f t="shared" si="42"/>
        <v>0</v>
      </c>
      <c r="F251" s="69">
        <f t="shared" si="47"/>
        <v>0</v>
      </c>
      <c r="G251" s="69">
        <f t="shared" si="48"/>
        <v>0</v>
      </c>
      <c r="H251" s="69">
        <f t="shared" si="49"/>
        <v>0</v>
      </c>
      <c r="I251" s="69">
        <f t="shared" si="50"/>
        <v>0</v>
      </c>
      <c r="J251" s="69">
        <f t="shared" si="51"/>
        <v>0</v>
      </c>
      <c r="K251" s="69">
        <f t="shared" ca="1" si="43"/>
        <v>-3.5666107323449217E-3</v>
      </c>
      <c r="L251" s="69">
        <f t="shared" ca="1" si="52"/>
        <v>1.2720712116077979E-5</v>
      </c>
      <c r="M251" s="69">
        <f t="shared" ca="1" si="44"/>
        <v>26193249.560455471</v>
      </c>
      <c r="N251" s="69">
        <f t="shared" ca="1" si="45"/>
        <v>11888888.179238889</v>
      </c>
      <c r="O251" s="69">
        <f t="shared" ca="1" si="46"/>
        <v>4723266.0854855021</v>
      </c>
      <c r="P251" s="29">
        <f t="shared" ca="1" si="53"/>
        <v>3.5666107323449217E-3</v>
      </c>
    </row>
    <row r="252" spans="4:16" x14ac:dyDescent="0.2">
      <c r="D252" s="68">
        <f t="shared" si="42"/>
        <v>0</v>
      </c>
      <c r="E252" s="68">
        <f t="shared" si="42"/>
        <v>0</v>
      </c>
      <c r="F252" s="69">
        <f t="shared" si="47"/>
        <v>0</v>
      </c>
      <c r="G252" s="69">
        <f t="shared" si="48"/>
        <v>0</v>
      </c>
      <c r="H252" s="69">
        <f t="shared" si="49"/>
        <v>0</v>
      </c>
      <c r="I252" s="69">
        <f t="shared" si="50"/>
        <v>0</v>
      </c>
      <c r="J252" s="69">
        <f t="shared" si="51"/>
        <v>0</v>
      </c>
      <c r="K252" s="69">
        <f t="shared" ca="1" si="43"/>
        <v>-3.5666107323449217E-3</v>
      </c>
      <c r="L252" s="69">
        <f t="shared" ca="1" si="52"/>
        <v>1.2720712116077979E-5</v>
      </c>
      <c r="M252" s="69">
        <f t="shared" ca="1" si="44"/>
        <v>26193249.560455471</v>
      </c>
      <c r="N252" s="69">
        <f t="shared" ca="1" si="45"/>
        <v>11888888.179238889</v>
      </c>
      <c r="O252" s="69">
        <f t="shared" ca="1" si="46"/>
        <v>4723266.0854855021</v>
      </c>
      <c r="P252" s="29">
        <f t="shared" ca="1" si="53"/>
        <v>3.5666107323449217E-3</v>
      </c>
    </row>
    <row r="253" spans="4:16" x14ac:dyDescent="0.2">
      <c r="D253" s="68">
        <f t="shared" si="42"/>
        <v>0</v>
      </c>
      <c r="E253" s="68">
        <f t="shared" si="42"/>
        <v>0</v>
      </c>
      <c r="F253" s="69">
        <f t="shared" si="47"/>
        <v>0</v>
      </c>
      <c r="G253" s="69">
        <f t="shared" si="48"/>
        <v>0</v>
      </c>
      <c r="H253" s="69">
        <f t="shared" si="49"/>
        <v>0</v>
      </c>
      <c r="I253" s="69">
        <f t="shared" si="50"/>
        <v>0</v>
      </c>
      <c r="J253" s="69">
        <f t="shared" si="51"/>
        <v>0</v>
      </c>
      <c r="K253" s="69">
        <f t="shared" ca="1" si="43"/>
        <v>-3.5666107323449217E-3</v>
      </c>
      <c r="L253" s="69">
        <f t="shared" ca="1" si="52"/>
        <v>1.2720712116077979E-5</v>
      </c>
      <c r="M253" s="69">
        <f t="shared" ca="1" si="44"/>
        <v>26193249.560455471</v>
      </c>
      <c r="N253" s="69">
        <f t="shared" ca="1" si="45"/>
        <v>11888888.179238889</v>
      </c>
      <c r="O253" s="69">
        <f t="shared" ca="1" si="46"/>
        <v>4723266.0854855021</v>
      </c>
      <c r="P253" s="29">
        <f t="shared" ca="1" si="53"/>
        <v>3.5666107323449217E-3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/>
  </sheetViews>
  <sheetFormatPr defaultRowHeight="12.75" x14ac:dyDescent="0.2"/>
  <cols>
    <col min="1" max="1" width="19.7109375" style="24" customWidth="1"/>
    <col min="2" max="2" width="4.42578125" style="29" customWidth="1"/>
    <col min="3" max="3" width="12.7109375" style="24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4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91" t="s">
        <v>222</v>
      </c>
      <c r="I1" s="92" t="s">
        <v>141</v>
      </c>
      <c r="J1" s="93" t="s">
        <v>223</v>
      </c>
    </row>
    <row r="2" spans="1:16" x14ac:dyDescent="0.2">
      <c r="I2" s="94" t="s">
        <v>152</v>
      </c>
      <c r="J2" s="95" t="s">
        <v>224</v>
      </c>
    </row>
    <row r="3" spans="1:16" x14ac:dyDescent="0.2">
      <c r="A3" s="96" t="s">
        <v>225</v>
      </c>
      <c r="I3" s="94" t="s">
        <v>156</v>
      </c>
      <c r="J3" s="95" t="s">
        <v>114</v>
      </c>
    </row>
    <row r="4" spans="1:16" x14ac:dyDescent="0.2">
      <c r="I4" s="94" t="s">
        <v>170</v>
      </c>
      <c r="J4" s="95" t="s">
        <v>114</v>
      </c>
    </row>
    <row r="5" spans="1:16" ht="13.5" thickBot="1" x14ac:dyDescent="0.25">
      <c r="I5" s="97" t="s">
        <v>200</v>
      </c>
      <c r="J5" s="98" t="s">
        <v>226</v>
      </c>
    </row>
    <row r="10" spans="1:16" ht="13.5" thickBot="1" x14ac:dyDescent="0.25"/>
    <row r="11" spans="1:16" ht="12.75" customHeight="1" thickBot="1" x14ac:dyDescent="0.25">
      <c r="A11" s="24" t="str">
        <f t="shared" ref="A11:A74" si="0">P11</f>
        <v>IBVS 299 </v>
      </c>
      <c r="B11" s="6" t="str">
        <f t="shared" ref="B11:B74" si="1">IF(H11=INT(H11),"I","II")</f>
        <v>I</v>
      </c>
      <c r="C11" s="24">
        <f t="shared" ref="C11:C74" si="2">1*G11</f>
        <v>39291.47</v>
      </c>
      <c r="D11" s="29" t="str">
        <f t="shared" ref="D11:D74" si="3">VLOOKUP(F11,I$1:J$5,2,FALSE)</f>
        <v>vis</v>
      </c>
      <c r="E11" s="99">
        <f>VLOOKUP(C11,Active!C$21:E$962,3,FALSE)</f>
        <v>-4624.9881161358053</v>
      </c>
      <c r="F11" s="6" t="s">
        <v>200</v>
      </c>
      <c r="G11" s="29" t="str">
        <f t="shared" ref="G11:G74" si="4">MID(I11,3,LEN(I11)-3)</f>
        <v>39291.470</v>
      </c>
      <c r="H11" s="24">
        <f t="shared" ref="H11:H74" si="5">1*K11</f>
        <v>-4625</v>
      </c>
      <c r="I11" s="100" t="s">
        <v>449</v>
      </c>
      <c r="J11" s="101" t="s">
        <v>450</v>
      </c>
      <c r="K11" s="100">
        <v>-4625</v>
      </c>
      <c r="L11" s="100" t="s">
        <v>329</v>
      </c>
      <c r="M11" s="101" t="s">
        <v>234</v>
      </c>
      <c r="N11" s="101"/>
      <c r="O11" s="102" t="s">
        <v>451</v>
      </c>
      <c r="P11" s="103" t="s">
        <v>452</v>
      </c>
    </row>
    <row r="12" spans="1:16" ht="12.75" customHeight="1" thickBot="1" x14ac:dyDescent="0.25">
      <c r="A12" s="24" t="str">
        <f t="shared" si="0"/>
        <v>IBVS 180 </v>
      </c>
      <c r="B12" s="6" t="str">
        <f t="shared" si="1"/>
        <v>I</v>
      </c>
      <c r="C12" s="24">
        <f t="shared" si="2"/>
        <v>39355.701999999997</v>
      </c>
      <c r="D12" s="29" t="str">
        <f t="shared" si="3"/>
        <v>vis</v>
      </c>
      <c r="E12" s="99">
        <f>VLOOKUP(C12,Active!C$21:E$962,3,FALSE)</f>
        <v>-4543.9987935828958</v>
      </c>
      <c r="F12" s="6" t="s">
        <v>200</v>
      </c>
      <c r="G12" s="29" t="str">
        <f t="shared" si="4"/>
        <v>39355.702</v>
      </c>
      <c r="H12" s="24">
        <f t="shared" si="5"/>
        <v>-4544</v>
      </c>
      <c r="I12" s="100" t="s">
        <v>455</v>
      </c>
      <c r="J12" s="101" t="s">
        <v>456</v>
      </c>
      <c r="K12" s="100">
        <v>-4544</v>
      </c>
      <c r="L12" s="100" t="s">
        <v>457</v>
      </c>
      <c r="M12" s="101" t="s">
        <v>283</v>
      </c>
      <c r="N12" s="101"/>
      <c r="O12" s="102" t="s">
        <v>458</v>
      </c>
      <c r="P12" s="103" t="s">
        <v>459</v>
      </c>
    </row>
    <row r="13" spans="1:16" ht="12.75" customHeight="1" thickBot="1" x14ac:dyDescent="0.25">
      <c r="A13" s="24" t="str">
        <f t="shared" si="0"/>
        <v>IBVS 299 </v>
      </c>
      <c r="B13" s="6" t="str">
        <f t="shared" si="1"/>
        <v>I</v>
      </c>
      <c r="C13" s="24">
        <f t="shared" si="2"/>
        <v>39391.392</v>
      </c>
      <c r="D13" s="29" t="str">
        <f t="shared" si="3"/>
        <v>vis</v>
      </c>
      <c r="E13" s="99">
        <f>VLOOKUP(C13,Active!C$21:E$962,3,FALSE)</f>
        <v>-4498.9977205676751</v>
      </c>
      <c r="F13" s="6" t="s">
        <v>200</v>
      </c>
      <c r="G13" s="29" t="str">
        <f t="shared" si="4"/>
        <v>39391.392</v>
      </c>
      <c r="H13" s="24">
        <f t="shared" si="5"/>
        <v>-4499</v>
      </c>
      <c r="I13" s="100" t="s">
        <v>460</v>
      </c>
      <c r="J13" s="101" t="s">
        <v>461</v>
      </c>
      <c r="K13" s="100">
        <v>-4499</v>
      </c>
      <c r="L13" s="100" t="s">
        <v>362</v>
      </c>
      <c r="M13" s="101" t="s">
        <v>234</v>
      </c>
      <c r="N13" s="101"/>
      <c r="O13" s="102" t="s">
        <v>451</v>
      </c>
      <c r="P13" s="103" t="s">
        <v>452</v>
      </c>
    </row>
    <row r="14" spans="1:16" ht="12.75" customHeight="1" thickBot="1" x14ac:dyDescent="0.25">
      <c r="A14" s="24" t="str">
        <f t="shared" si="0"/>
        <v>IBVS 247 </v>
      </c>
      <c r="B14" s="6" t="str">
        <f t="shared" si="1"/>
        <v>I</v>
      </c>
      <c r="C14" s="24">
        <f t="shared" si="2"/>
        <v>39735.589999999997</v>
      </c>
      <c r="D14" s="29" t="str">
        <f t="shared" si="3"/>
        <v>vis</v>
      </c>
      <c r="E14" s="99">
        <f>VLOOKUP(C14,Active!C$21:E$962,3,FALSE)</f>
        <v>-4065.0027827786048</v>
      </c>
      <c r="F14" s="6" t="s">
        <v>200</v>
      </c>
      <c r="G14" s="29" t="str">
        <f t="shared" si="4"/>
        <v>39735.590</v>
      </c>
      <c r="H14" s="24">
        <f t="shared" si="5"/>
        <v>-4065</v>
      </c>
      <c r="I14" s="100" t="s">
        <v>471</v>
      </c>
      <c r="J14" s="101" t="s">
        <v>472</v>
      </c>
      <c r="K14" s="100">
        <v>-4065</v>
      </c>
      <c r="L14" s="100" t="s">
        <v>393</v>
      </c>
      <c r="M14" s="101" t="s">
        <v>283</v>
      </c>
      <c r="N14" s="101"/>
      <c r="O14" s="102" t="s">
        <v>473</v>
      </c>
      <c r="P14" s="103" t="s">
        <v>474</v>
      </c>
    </row>
    <row r="15" spans="1:16" ht="12.75" customHeight="1" thickBot="1" x14ac:dyDescent="0.25">
      <c r="A15" s="24" t="str">
        <f t="shared" si="0"/>
        <v>IBVS 795 </v>
      </c>
      <c r="B15" s="6" t="str">
        <f t="shared" si="1"/>
        <v>I</v>
      </c>
      <c r="C15" s="24">
        <f t="shared" si="2"/>
        <v>40455.728000000003</v>
      </c>
      <c r="D15" s="29" t="str">
        <f t="shared" si="3"/>
        <v>vis</v>
      </c>
      <c r="E15" s="99">
        <f>VLOOKUP(C15,Active!C$21:E$962,3,FALSE)</f>
        <v>-3156.989817829503</v>
      </c>
      <c r="F15" s="6" t="s">
        <v>200</v>
      </c>
      <c r="G15" s="29" t="str">
        <f t="shared" si="4"/>
        <v>40455.728</v>
      </c>
      <c r="H15" s="24">
        <f t="shared" si="5"/>
        <v>-3157</v>
      </c>
      <c r="I15" s="100" t="s">
        <v>480</v>
      </c>
      <c r="J15" s="101" t="s">
        <v>481</v>
      </c>
      <c r="K15" s="100">
        <v>-3157</v>
      </c>
      <c r="L15" s="100" t="s">
        <v>353</v>
      </c>
      <c r="M15" s="101" t="s">
        <v>283</v>
      </c>
      <c r="N15" s="101"/>
      <c r="O15" s="102" t="s">
        <v>458</v>
      </c>
      <c r="P15" s="103" t="s">
        <v>482</v>
      </c>
    </row>
    <row r="16" spans="1:16" ht="12.75" customHeight="1" thickBot="1" x14ac:dyDescent="0.25">
      <c r="A16" s="24" t="str">
        <f t="shared" si="0"/>
        <v>IBVS 795 </v>
      </c>
      <c r="B16" s="6" t="str">
        <f t="shared" si="1"/>
        <v>I</v>
      </c>
      <c r="C16" s="24">
        <f t="shared" si="2"/>
        <v>40524.692000000003</v>
      </c>
      <c r="D16" s="29" t="str">
        <f t="shared" si="3"/>
        <v>vis</v>
      </c>
      <c r="E16" s="99">
        <f>VLOOKUP(C16,Active!C$21:E$962,3,FALSE)</f>
        <v>-3070.0339758731702</v>
      </c>
      <c r="F16" s="6" t="s">
        <v>200</v>
      </c>
      <c r="G16" s="29" t="str">
        <f t="shared" si="4"/>
        <v>40524.692</v>
      </c>
      <c r="H16" s="24">
        <f t="shared" si="5"/>
        <v>-3070</v>
      </c>
      <c r="I16" s="100" t="s">
        <v>483</v>
      </c>
      <c r="J16" s="101" t="s">
        <v>484</v>
      </c>
      <c r="K16" s="100">
        <v>-3070</v>
      </c>
      <c r="L16" s="100" t="s">
        <v>485</v>
      </c>
      <c r="M16" s="101" t="s">
        <v>283</v>
      </c>
      <c r="N16" s="101"/>
      <c r="O16" s="102" t="s">
        <v>486</v>
      </c>
      <c r="P16" s="103" t="s">
        <v>482</v>
      </c>
    </row>
    <row r="17" spans="1:16" ht="12.75" customHeight="1" thickBot="1" x14ac:dyDescent="0.25">
      <c r="A17" s="24" t="str">
        <f t="shared" si="0"/>
        <v> BBS 10 </v>
      </c>
      <c r="B17" s="6" t="str">
        <f t="shared" si="1"/>
        <v>I</v>
      </c>
      <c r="C17" s="24">
        <f t="shared" si="2"/>
        <v>41859.502</v>
      </c>
      <c r="D17" s="29" t="str">
        <f t="shared" si="3"/>
        <v>vis</v>
      </c>
      <c r="E17" s="99">
        <f>VLOOKUP(C17,Active!C$21:E$962,3,FALSE)</f>
        <v>-1386.9888015542228</v>
      </c>
      <c r="F17" s="6" t="s">
        <v>200</v>
      </c>
      <c r="G17" s="29" t="str">
        <f t="shared" si="4"/>
        <v>41859.502</v>
      </c>
      <c r="H17" s="24">
        <f t="shared" si="5"/>
        <v>-1387</v>
      </c>
      <c r="I17" s="100" t="s">
        <v>489</v>
      </c>
      <c r="J17" s="101" t="s">
        <v>490</v>
      </c>
      <c r="K17" s="100">
        <v>-1387</v>
      </c>
      <c r="L17" s="100" t="s">
        <v>329</v>
      </c>
      <c r="M17" s="101" t="s">
        <v>283</v>
      </c>
      <c r="N17" s="101"/>
      <c r="O17" s="102" t="s">
        <v>491</v>
      </c>
      <c r="P17" s="102" t="s">
        <v>492</v>
      </c>
    </row>
    <row r="18" spans="1:16" ht="12.75" customHeight="1" thickBot="1" x14ac:dyDescent="0.25">
      <c r="A18" s="24" t="str">
        <f t="shared" si="0"/>
        <v> BBS 10 </v>
      </c>
      <c r="B18" s="6" t="str">
        <f t="shared" si="1"/>
        <v>I</v>
      </c>
      <c r="C18" s="24">
        <f t="shared" si="2"/>
        <v>41874.567999999999</v>
      </c>
      <c r="D18" s="29" t="str">
        <f t="shared" si="3"/>
        <v>vis</v>
      </c>
      <c r="E18" s="99">
        <f>VLOOKUP(C18,Active!C$21:E$962,3,FALSE)</f>
        <v>-1367.9922712643033</v>
      </c>
      <c r="F18" s="6" t="s">
        <v>200</v>
      </c>
      <c r="G18" s="29" t="str">
        <f t="shared" si="4"/>
        <v>41874.568</v>
      </c>
      <c r="H18" s="24">
        <f t="shared" si="5"/>
        <v>-1368</v>
      </c>
      <c r="I18" s="100" t="s">
        <v>493</v>
      </c>
      <c r="J18" s="101" t="s">
        <v>494</v>
      </c>
      <c r="K18" s="100">
        <v>-1368</v>
      </c>
      <c r="L18" s="100" t="s">
        <v>495</v>
      </c>
      <c r="M18" s="101" t="s">
        <v>283</v>
      </c>
      <c r="N18" s="101"/>
      <c r="O18" s="102" t="s">
        <v>491</v>
      </c>
      <c r="P18" s="102" t="s">
        <v>492</v>
      </c>
    </row>
    <row r="19" spans="1:16" ht="12.75" customHeight="1" thickBot="1" x14ac:dyDescent="0.25">
      <c r="A19" s="24" t="str">
        <f t="shared" si="0"/>
        <v> BBS 11 </v>
      </c>
      <c r="B19" s="6" t="str">
        <f t="shared" si="1"/>
        <v>I</v>
      </c>
      <c r="C19" s="24">
        <f t="shared" si="2"/>
        <v>41901.536</v>
      </c>
      <c r="D19" s="29" t="str">
        <f t="shared" si="3"/>
        <v>vis</v>
      </c>
      <c r="E19" s="99">
        <f>VLOOKUP(C19,Active!C$21:E$962,3,FALSE)</f>
        <v>-1333.9886585695867</v>
      </c>
      <c r="F19" s="6" t="s">
        <v>200</v>
      </c>
      <c r="G19" s="29" t="str">
        <f t="shared" si="4"/>
        <v>41901.536</v>
      </c>
      <c r="H19" s="24">
        <f t="shared" si="5"/>
        <v>-1334</v>
      </c>
      <c r="I19" s="100" t="s">
        <v>496</v>
      </c>
      <c r="J19" s="101" t="s">
        <v>497</v>
      </c>
      <c r="K19" s="100">
        <v>-1334</v>
      </c>
      <c r="L19" s="100" t="s">
        <v>329</v>
      </c>
      <c r="M19" s="101" t="s">
        <v>283</v>
      </c>
      <c r="N19" s="101"/>
      <c r="O19" s="102" t="s">
        <v>491</v>
      </c>
      <c r="P19" s="102" t="s">
        <v>498</v>
      </c>
    </row>
    <row r="20" spans="1:16" ht="12.75" customHeight="1" thickBot="1" x14ac:dyDescent="0.25">
      <c r="A20" s="24" t="str">
        <f t="shared" si="0"/>
        <v> BBS 13 </v>
      </c>
      <c r="B20" s="6" t="str">
        <f t="shared" si="1"/>
        <v>I</v>
      </c>
      <c r="C20" s="24">
        <f t="shared" si="2"/>
        <v>42025.258000000002</v>
      </c>
      <c r="D20" s="29" t="str">
        <f t="shared" si="3"/>
        <v>vis</v>
      </c>
      <c r="E20" s="99">
        <f>VLOOKUP(C20,Active!C$21:E$962,3,FALSE)</f>
        <v>-1177.9891417416547</v>
      </c>
      <c r="F20" s="6" t="s">
        <v>200</v>
      </c>
      <c r="G20" s="29" t="str">
        <f t="shared" si="4"/>
        <v>42025.258</v>
      </c>
      <c r="H20" s="24">
        <f t="shared" si="5"/>
        <v>-1178</v>
      </c>
      <c r="I20" s="100" t="s">
        <v>499</v>
      </c>
      <c r="J20" s="101" t="s">
        <v>500</v>
      </c>
      <c r="K20" s="100">
        <v>-1178</v>
      </c>
      <c r="L20" s="100" t="s">
        <v>329</v>
      </c>
      <c r="M20" s="101" t="s">
        <v>283</v>
      </c>
      <c r="N20" s="101"/>
      <c r="O20" s="102" t="s">
        <v>491</v>
      </c>
      <c r="P20" s="102" t="s">
        <v>501</v>
      </c>
    </row>
    <row r="21" spans="1:16" ht="12.75" customHeight="1" thickBot="1" x14ac:dyDescent="0.25">
      <c r="A21" s="24" t="str">
        <f t="shared" si="0"/>
        <v> BBS 16 </v>
      </c>
      <c r="B21" s="6" t="str">
        <f t="shared" si="1"/>
        <v>I</v>
      </c>
      <c r="C21" s="24">
        <f t="shared" si="2"/>
        <v>42258.427000000003</v>
      </c>
      <c r="D21" s="29" t="str">
        <f t="shared" si="3"/>
        <v>vis</v>
      </c>
      <c r="E21" s="99">
        <f>VLOOKUP(C21,Active!C$21:E$962,3,FALSE)</f>
        <v>-883.98927640443208</v>
      </c>
      <c r="F21" s="6" t="s">
        <v>200</v>
      </c>
      <c r="G21" s="29" t="str">
        <f t="shared" si="4"/>
        <v>42258.427</v>
      </c>
      <c r="H21" s="24">
        <f t="shared" si="5"/>
        <v>-884</v>
      </c>
      <c r="I21" s="100" t="s">
        <v>502</v>
      </c>
      <c r="J21" s="101" t="s">
        <v>503</v>
      </c>
      <c r="K21" s="100">
        <v>-884</v>
      </c>
      <c r="L21" s="100" t="s">
        <v>329</v>
      </c>
      <c r="M21" s="101" t="s">
        <v>283</v>
      </c>
      <c r="N21" s="101"/>
      <c r="O21" s="102" t="s">
        <v>491</v>
      </c>
      <c r="P21" s="102" t="s">
        <v>504</v>
      </c>
    </row>
    <row r="22" spans="1:16" ht="12.75" customHeight="1" thickBot="1" x14ac:dyDescent="0.25">
      <c r="A22" s="24" t="str">
        <f t="shared" si="0"/>
        <v> BBS 18 </v>
      </c>
      <c r="B22" s="6" t="str">
        <f t="shared" si="1"/>
        <v>I</v>
      </c>
      <c r="C22" s="24">
        <f t="shared" si="2"/>
        <v>42331.377999999997</v>
      </c>
      <c r="D22" s="29" t="str">
        <f t="shared" si="3"/>
        <v>vis</v>
      </c>
      <c r="E22" s="99">
        <f>VLOOKUP(C22,Active!C$21:E$962,3,FALSE)</f>
        <v>-792.00627619336751</v>
      </c>
      <c r="F22" s="6" t="s">
        <v>200</v>
      </c>
      <c r="G22" s="29" t="str">
        <f t="shared" si="4"/>
        <v>42331.378</v>
      </c>
      <c r="H22" s="24">
        <f t="shared" si="5"/>
        <v>-792</v>
      </c>
      <c r="I22" s="100" t="s">
        <v>505</v>
      </c>
      <c r="J22" s="101" t="s">
        <v>506</v>
      </c>
      <c r="K22" s="100">
        <v>-792</v>
      </c>
      <c r="L22" s="100" t="s">
        <v>507</v>
      </c>
      <c r="M22" s="101" t="s">
        <v>283</v>
      </c>
      <c r="N22" s="101"/>
      <c r="O22" s="102" t="s">
        <v>491</v>
      </c>
      <c r="P22" s="102" t="s">
        <v>508</v>
      </c>
    </row>
    <row r="23" spans="1:16" ht="12.75" customHeight="1" thickBot="1" x14ac:dyDescent="0.25">
      <c r="A23" s="24" t="str">
        <f t="shared" si="0"/>
        <v> BBS 22 </v>
      </c>
      <c r="B23" s="6" t="str">
        <f t="shared" si="1"/>
        <v>I</v>
      </c>
      <c r="C23" s="24">
        <f t="shared" si="2"/>
        <v>42510.625</v>
      </c>
      <c r="D23" s="29" t="str">
        <f t="shared" si="3"/>
        <v>vis</v>
      </c>
      <c r="E23" s="99">
        <f>VLOOKUP(C23,Active!C$21:E$962,3,FALSE)</f>
        <v>-565.99598382130409</v>
      </c>
      <c r="F23" s="6" t="s">
        <v>200</v>
      </c>
      <c r="G23" s="29" t="str">
        <f t="shared" si="4"/>
        <v>42510.625</v>
      </c>
      <c r="H23" s="24">
        <f t="shared" si="5"/>
        <v>-566</v>
      </c>
      <c r="I23" s="100" t="s">
        <v>509</v>
      </c>
      <c r="J23" s="101" t="s">
        <v>510</v>
      </c>
      <c r="K23" s="100">
        <v>-566</v>
      </c>
      <c r="L23" s="100" t="s">
        <v>261</v>
      </c>
      <c r="M23" s="101" t="s">
        <v>283</v>
      </c>
      <c r="N23" s="101"/>
      <c r="O23" s="102" t="s">
        <v>491</v>
      </c>
      <c r="P23" s="102" t="s">
        <v>511</v>
      </c>
    </row>
    <row r="24" spans="1:16" ht="12.75" customHeight="1" thickBot="1" x14ac:dyDescent="0.25">
      <c r="A24" s="24" t="str">
        <f t="shared" si="0"/>
        <v> BBS 23 </v>
      </c>
      <c r="B24" s="6" t="str">
        <f t="shared" si="1"/>
        <v>I</v>
      </c>
      <c r="C24" s="24">
        <f t="shared" si="2"/>
        <v>42572.482000000004</v>
      </c>
      <c r="D24" s="29" t="str">
        <f t="shared" si="3"/>
        <v>vis</v>
      </c>
      <c r="E24" s="99">
        <f>VLOOKUP(C24,Active!C$21:E$962,3,FALSE)</f>
        <v>-488.00126895712606</v>
      </c>
      <c r="F24" s="6" t="s">
        <v>200</v>
      </c>
      <c r="G24" s="29" t="str">
        <f t="shared" si="4"/>
        <v>42572.482</v>
      </c>
      <c r="H24" s="24">
        <f t="shared" si="5"/>
        <v>-488</v>
      </c>
      <c r="I24" s="100" t="s">
        <v>512</v>
      </c>
      <c r="J24" s="101" t="s">
        <v>513</v>
      </c>
      <c r="K24" s="100">
        <v>-488</v>
      </c>
      <c r="L24" s="100" t="s">
        <v>377</v>
      </c>
      <c r="M24" s="101" t="s">
        <v>283</v>
      </c>
      <c r="N24" s="101"/>
      <c r="O24" s="102" t="s">
        <v>514</v>
      </c>
      <c r="P24" s="102" t="s">
        <v>515</v>
      </c>
    </row>
    <row r="25" spans="1:16" ht="12.75" customHeight="1" thickBot="1" x14ac:dyDescent="0.25">
      <c r="A25" s="24" t="str">
        <f t="shared" si="0"/>
        <v> BBS 23 </v>
      </c>
      <c r="B25" s="6" t="str">
        <f t="shared" si="1"/>
        <v>I</v>
      </c>
      <c r="C25" s="24">
        <f t="shared" si="2"/>
        <v>42576.444000000003</v>
      </c>
      <c r="D25" s="29" t="str">
        <f t="shared" si="3"/>
        <v>vis</v>
      </c>
      <c r="E25" s="99">
        <f>VLOOKUP(C25,Active!C$21:E$962,3,FALSE)</f>
        <v>-483.00563288858382</v>
      </c>
      <c r="F25" s="6" t="s">
        <v>200</v>
      </c>
      <c r="G25" s="29" t="str">
        <f t="shared" si="4"/>
        <v>42576.444</v>
      </c>
      <c r="H25" s="24">
        <f t="shared" si="5"/>
        <v>-483</v>
      </c>
      <c r="I25" s="100" t="s">
        <v>516</v>
      </c>
      <c r="J25" s="101" t="s">
        <v>517</v>
      </c>
      <c r="K25" s="100">
        <v>-483</v>
      </c>
      <c r="L25" s="100" t="s">
        <v>518</v>
      </c>
      <c r="M25" s="101" t="s">
        <v>283</v>
      </c>
      <c r="N25" s="101"/>
      <c r="O25" s="102" t="s">
        <v>514</v>
      </c>
      <c r="P25" s="102" t="s">
        <v>515</v>
      </c>
    </row>
    <row r="26" spans="1:16" ht="12.75" customHeight="1" thickBot="1" x14ac:dyDescent="0.25">
      <c r="A26" s="24" t="str">
        <f t="shared" si="0"/>
        <v> AVSJ 7.34 </v>
      </c>
      <c r="B26" s="6" t="str">
        <f t="shared" si="1"/>
        <v>I</v>
      </c>
      <c r="C26" s="24">
        <f t="shared" si="2"/>
        <v>42663.684999999998</v>
      </c>
      <c r="D26" s="29" t="str">
        <f t="shared" si="3"/>
        <v>vis</v>
      </c>
      <c r="E26" s="99">
        <f>VLOOKUP(C26,Active!C$21:E$962,3,FALSE)</f>
        <v>-373.00455104716042</v>
      </c>
      <c r="F26" s="6" t="s">
        <v>200</v>
      </c>
      <c r="G26" s="29" t="str">
        <f t="shared" si="4"/>
        <v>42663.685</v>
      </c>
      <c r="H26" s="24">
        <f t="shared" si="5"/>
        <v>-373</v>
      </c>
      <c r="I26" s="100" t="s">
        <v>521</v>
      </c>
      <c r="J26" s="101" t="s">
        <v>522</v>
      </c>
      <c r="K26" s="100">
        <v>-373</v>
      </c>
      <c r="L26" s="100" t="s">
        <v>518</v>
      </c>
      <c r="M26" s="101" t="s">
        <v>283</v>
      </c>
      <c r="N26" s="101"/>
      <c r="O26" s="102" t="s">
        <v>523</v>
      </c>
      <c r="P26" s="102" t="s">
        <v>524</v>
      </c>
    </row>
    <row r="27" spans="1:16" ht="12.75" customHeight="1" thickBot="1" x14ac:dyDescent="0.25">
      <c r="A27" s="24" t="str">
        <f t="shared" si="0"/>
        <v> BBS 24 </v>
      </c>
      <c r="B27" s="6" t="str">
        <f t="shared" si="1"/>
        <v>I</v>
      </c>
      <c r="C27" s="24">
        <f t="shared" si="2"/>
        <v>42715.250999999997</v>
      </c>
      <c r="D27" s="29" t="str">
        <f t="shared" si="3"/>
        <v>vis</v>
      </c>
      <c r="E27" s="99">
        <f>VLOOKUP(C27,Active!C$21:E$962,3,FALSE)</f>
        <v>-307.98562890923131</v>
      </c>
      <c r="F27" s="6" t="s">
        <v>200</v>
      </c>
      <c r="G27" s="29" t="str">
        <f t="shared" si="4"/>
        <v>42715.251</v>
      </c>
      <c r="H27" s="24">
        <f t="shared" si="5"/>
        <v>-308</v>
      </c>
      <c r="I27" s="100" t="s">
        <v>525</v>
      </c>
      <c r="J27" s="101" t="s">
        <v>526</v>
      </c>
      <c r="K27" s="100">
        <v>-308</v>
      </c>
      <c r="L27" s="100" t="s">
        <v>310</v>
      </c>
      <c r="M27" s="101" t="s">
        <v>283</v>
      </c>
      <c r="N27" s="101"/>
      <c r="O27" s="102" t="s">
        <v>491</v>
      </c>
      <c r="P27" s="102" t="s">
        <v>527</v>
      </c>
    </row>
    <row r="28" spans="1:16" ht="12.75" customHeight="1" thickBot="1" x14ac:dyDescent="0.25">
      <c r="A28" s="24" t="str">
        <f t="shared" si="0"/>
        <v> AOEB 1 </v>
      </c>
      <c r="B28" s="6" t="str">
        <f t="shared" si="1"/>
        <v>I</v>
      </c>
      <c r="C28" s="24">
        <f t="shared" si="2"/>
        <v>42950.771999999997</v>
      </c>
      <c r="D28" s="29" t="str">
        <f t="shared" si="3"/>
        <v>vis</v>
      </c>
      <c r="E28" s="99">
        <f>VLOOKUP(C28,Active!C$21:E$962,3,FALSE)</f>
        <v>-11.020156294571096</v>
      </c>
      <c r="F28" s="6" t="s">
        <v>200</v>
      </c>
      <c r="G28" s="29" t="str">
        <f t="shared" si="4"/>
        <v>42950.772</v>
      </c>
      <c r="H28" s="24">
        <f t="shared" si="5"/>
        <v>-11</v>
      </c>
      <c r="I28" s="100" t="s">
        <v>528</v>
      </c>
      <c r="J28" s="101" t="s">
        <v>529</v>
      </c>
      <c r="K28" s="100">
        <v>-11</v>
      </c>
      <c r="L28" s="100" t="s">
        <v>530</v>
      </c>
      <c r="M28" s="101" t="s">
        <v>283</v>
      </c>
      <c r="N28" s="101"/>
      <c r="O28" s="102" t="s">
        <v>531</v>
      </c>
      <c r="P28" s="102" t="s">
        <v>532</v>
      </c>
    </row>
    <row r="29" spans="1:16" ht="12.75" customHeight="1" thickBot="1" x14ac:dyDescent="0.25">
      <c r="A29" s="24" t="str">
        <f t="shared" si="0"/>
        <v> AOEB 1 </v>
      </c>
      <c r="B29" s="6" t="str">
        <f t="shared" si="1"/>
        <v>I</v>
      </c>
      <c r="C29" s="24">
        <f t="shared" si="2"/>
        <v>42950.788</v>
      </c>
      <c r="D29" s="29" t="str">
        <f t="shared" si="3"/>
        <v>vis</v>
      </c>
      <c r="E29" s="99">
        <f>VLOOKUP(C29,Active!C$21:E$962,3,FALSE)</f>
        <v>-10.999982095400735</v>
      </c>
      <c r="F29" s="6" t="s">
        <v>200</v>
      </c>
      <c r="G29" s="29" t="str">
        <f t="shared" si="4"/>
        <v>42950.788</v>
      </c>
      <c r="H29" s="24">
        <f t="shared" si="5"/>
        <v>-11</v>
      </c>
      <c r="I29" s="100" t="s">
        <v>533</v>
      </c>
      <c r="J29" s="101" t="s">
        <v>534</v>
      </c>
      <c r="K29" s="100">
        <v>-11</v>
      </c>
      <c r="L29" s="100" t="s">
        <v>441</v>
      </c>
      <c r="M29" s="101" t="s">
        <v>283</v>
      </c>
      <c r="N29" s="101"/>
      <c r="O29" s="102" t="s">
        <v>535</v>
      </c>
      <c r="P29" s="102" t="s">
        <v>532</v>
      </c>
    </row>
    <row r="30" spans="1:16" ht="12.75" customHeight="1" thickBot="1" x14ac:dyDescent="0.25">
      <c r="A30" s="24" t="str">
        <f t="shared" si="0"/>
        <v> BBS 29 </v>
      </c>
      <c r="B30" s="6" t="str">
        <f t="shared" si="1"/>
        <v>I</v>
      </c>
      <c r="C30" s="24">
        <f t="shared" si="2"/>
        <v>42990.446000000004</v>
      </c>
      <c r="D30" s="29" t="str">
        <f t="shared" si="3"/>
        <v>vis</v>
      </c>
      <c r="E30" s="99">
        <f>VLOOKUP(C30,Active!C$21:E$962,3,FALSE)</f>
        <v>39.004292313051501</v>
      </c>
      <c r="F30" s="6" t="s">
        <v>200</v>
      </c>
      <c r="G30" s="29" t="str">
        <f t="shared" si="4"/>
        <v>42990.446</v>
      </c>
      <c r="H30" s="24">
        <f t="shared" si="5"/>
        <v>39</v>
      </c>
      <c r="I30" s="100" t="s">
        <v>536</v>
      </c>
      <c r="J30" s="101" t="s">
        <v>537</v>
      </c>
      <c r="K30" s="100">
        <v>39</v>
      </c>
      <c r="L30" s="100" t="s">
        <v>261</v>
      </c>
      <c r="M30" s="101" t="s">
        <v>283</v>
      </c>
      <c r="N30" s="101"/>
      <c r="O30" s="102" t="s">
        <v>514</v>
      </c>
      <c r="P30" s="102" t="s">
        <v>538</v>
      </c>
    </row>
    <row r="31" spans="1:16" ht="12.75" customHeight="1" thickBot="1" x14ac:dyDescent="0.25">
      <c r="A31" s="24" t="str">
        <f t="shared" si="0"/>
        <v> BBS 29 </v>
      </c>
      <c r="B31" s="6" t="str">
        <f t="shared" si="1"/>
        <v>I</v>
      </c>
      <c r="C31" s="24">
        <f t="shared" si="2"/>
        <v>43017.409</v>
      </c>
      <c r="D31" s="29" t="str">
        <f t="shared" si="3"/>
        <v>vis</v>
      </c>
      <c r="E31" s="99">
        <f>VLOOKUP(C31,Active!C$21:E$962,3,FALSE)</f>
        <v>73.001600570522825</v>
      </c>
      <c r="F31" s="6" t="s">
        <v>200</v>
      </c>
      <c r="G31" s="29" t="str">
        <f t="shared" si="4"/>
        <v>43017.409</v>
      </c>
      <c r="H31" s="24">
        <f t="shared" si="5"/>
        <v>73</v>
      </c>
      <c r="I31" s="100" t="s">
        <v>542</v>
      </c>
      <c r="J31" s="101" t="s">
        <v>543</v>
      </c>
      <c r="K31" s="100">
        <v>73</v>
      </c>
      <c r="L31" s="100" t="s">
        <v>457</v>
      </c>
      <c r="M31" s="101" t="s">
        <v>283</v>
      </c>
      <c r="N31" s="101"/>
      <c r="O31" s="102" t="s">
        <v>514</v>
      </c>
      <c r="P31" s="102" t="s">
        <v>538</v>
      </c>
    </row>
    <row r="32" spans="1:16" ht="12.75" customHeight="1" thickBot="1" x14ac:dyDescent="0.25">
      <c r="A32" s="24" t="str">
        <f t="shared" si="0"/>
        <v> BBS 30 </v>
      </c>
      <c r="B32" s="6" t="str">
        <f t="shared" si="1"/>
        <v>I</v>
      </c>
      <c r="C32" s="24">
        <f t="shared" si="2"/>
        <v>43040.409</v>
      </c>
      <c r="D32" s="29" t="str">
        <f t="shared" si="3"/>
        <v>vis</v>
      </c>
      <c r="E32" s="99">
        <f>VLOOKUP(C32,Active!C$21:E$962,3,FALSE)</f>
        <v>102.00201187200832</v>
      </c>
      <c r="F32" s="6" t="s">
        <v>200</v>
      </c>
      <c r="G32" s="29" t="str">
        <f t="shared" si="4"/>
        <v>43040.409</v>
      </c>
      <c r="H32" s="24">
        <f t="shared" si="5"/>
        <v>102</v>
      </c>
      <c r="I32" s="100" t="s">
        <v>544</v>
      </c>
      <c r="J32" s="101" t="s">
        <v>545</v>
      </c>
      <c r="K32" s="100">
        <v>102</v>
      </c>
      <c r="L32" s="100" t="s">
        <v>362</v>
      </c>
      <c r="M32" s="101" t="s">
        <v>283</v>
      </c>
      <c r="N32" s="101"/>
      <c r="O32" s="102" t="s">
        <v>514</v>
      </c>
      <c r="P32" s="102" t="s">
        <v>546</v>
      </c>
    </row>
    <row r="33" spans="1:16" ht="12.75" customHeight="1" thickBot="1" x14ac:dyDescent="0.25">
      <c r="A33" s="24" t="str">
        <f t="shared" si="0"/>
        <v> AOEB 1 </v>
      </c>
      <c r="B33" s="6" t="str">
        <f t="shared" si="1"/>
        <v>I</v>
      </c>
      <c r="C33" s="24">
        <f t="shared" si="2"/>
        <v>43069.741000000002</v>
      </c>
      <c r="D33" s="29" t="str">
        <f t="shared" si="3"/>
        <v>vis</v>
      </c>
      <c r="E33" s="99">
        <f>VLOOKUP(C33,Active!C$21:E$962,3,FALSE)</f>
        <v>138.9863624935403</v>
      </c>
      <c r="F33" s="6" t="s">
        <v>200</v>
      </c>
      <c r="G33" s="29" t="str">
        <f t="shared" si="4"/>
        <v>43069.741</v>
      </c>
      <c r="H33" s="24">
        <f t="shared" si="5"/>
        <v>139</v>
      </c>
      <c r="I33" s="100" t="s">
        <v>549</v>
      </c>
      <c r="J33" s="101" t="s">
        <v>550</v>
      </c>
      <c r="K33" s="100">
        <v>139</v>
      </c>
      <c r="L33" s="100" t="s">
        <v>396</v>
      </c>
      <c r="M33" s="101" t="s">
        <v>283</v>
      </c>
      <c r="N33" s="101"/>
      <c r="O33" s="102" t="s">
        <v>551</v>
      </c>
      <c r="P33" s="102" t="s">
        <v>532</v>
      </c>
    </row>
    <row r="34" spans="1:16" ht="12.75" customHeight="1" thickBot="1" x14ac:dyDescent="0.25">
      <c r="A34" s="24" t="str">
        <f t="shared" si="0"/>
        <v> AOEB 1 </v>
      </c>
      <c r="B34" s="6" t="str">
        <f t="shared" si="1"/>
        <v>I</v>
      </c>
      <c r="C34" s="24">
        <f t="shared" si="2"/>
        <v>43069.745000000003</v>
      </c>
      <c r="D34" s="29" t="str">
        <f t="shared" si="3"/>
        <v>vis</v>
      </c>
      <c r="E34" s="99">
        <f>VLOOKUP(C34,Active!C$21:E$962,3,FALSE)</f>
        <v>138.99140604333289</v>
      </c>
      <c r="F34" s="6" t="s">
        <v>200</v>
      </c>
      <c r="G34" s="29" t="str">
        <f t="shared" si="4"/>
        <v>43069.745</v>
      </c>
      <c r="H34" s="24">
        <f t="shared" si="5"/>
        <v>139</v>
      </c>
      <c r="I34" s="100" t="s">
        <v>552</v>
      </c>
      <c r="J34" s="101" t="s">
        <v>553</v>
      </c>
      <c r="K34" s="100">
        <v>139</v>
      </c>
      <c r="L34" s="100" t="s">
        <v>401</v>
      </c>
      <c r="M34" s="101" t="s">
        <v>283</v>
      </c>
      <c r="N34" s="101"/>
      <c r="O34" s="102" t="s">
        <v>531</v>
      </c>
      <c r="P34" s="102" t="s">
        <v>532</v>
      </c>
    </row>
    <row r="35" spans="1:16" ht="12.75" customHeight="1" thickBot="1" x14ac:dyDescent="0.25">
      <c r="A35" s="24" t="str">
        <f t="shared" si="0"/>
        <v> AOEB 1 </v>
      </c>
      <c r="B35" s="6" t="str">
        <f t="shared" si="1"/>
        <v>I</v>
      </c>
      <c r="C35" s="24">
        <f t="shared" si="2"/>
        <v>43395.705999999998</v>
      </c>
      <c r="D35" s="29" t="str">
        <f t="shared" si="3"/>
        <v>vis</v>
      </c>
      <c r="E35" s="99">
        <f>VLOOKUP(C35,Active!C$21:E$962,3,FALSE)</f>
        <v>549.99153944521947</v>
      </c>
      <c r="F35" s="6" t="s">
        <v>200</v>
      </c>
      <c r="G35" s="29" t="str">
        <f t="shared" si="4"/>
        <v>43395.706</v>
      </c>
      <c r="H35" s="24">
        <f t="shared" si="5"/>
        <v>550</v>
      </c>
      <c r="I35" s="100" t="s">
        <v>554</v>
      </c>
      <c r="J35" s="101" t="s">
        <v>555</v>
      </c>
      <c r="K35" s="100">
        <v>550</v>
      </c>
      <c r="L35" s="100" t="s">
        <v>401</v>
      </c>
      <c r="M35" s="101" t="s">
        <v>283</v>
      </c>
      <c r="N35" s="101"/>
      <c r="O35" s="102" t="s">
        <v>523</v>
      </c>
      <c r="P35" s="102" t="s">
        <v>532</v>
      </c>
    </row>
    <row r="36" spans="1:16" ht="12.75" customHeight="1" thickBot="1" x14ac:dyDescent="0.25">
      <c r="A36" s="24" t="str">
        <f t="shared" si="0"/>
        <v> AOEB 1 </v>
      </c>
      <c r="B36" s="6" t="str">
        <f t="shared" si="1"/>
        <v>I</v>
      </c>
      <c r="C36" s="24">
        <f t="shared" si="2"/>
        <v>43694.707000000002</v>
      </c>
      <c r="D36" s="29" t="str">
        <f t="shared" si="3"/>
        <v>vis</v>
      </c>
      <c r="E36" s="99">
        <f>VLOOKUP(C36,Active!C$21:E$962,3,FALSE)</f>
        <v>926.99814725198371</v>
      </c>
      <c r="F36" s="6" t="s">
        <v>200</v>
      </c>
      <c r="G36" s="29" t="str">
        <f t="shared" si="4"/>
        <v>43694.707</v>
      </c>
      <c r="H36" s="24">
        <f t="shared" si="5"/>
        <v>927</v>
      </c>
      <c r="I36" s="100" t="s">
        <v>556</v>
      </c>
      <c r="J36" s="101" t="s">
        <v>557</v>
      </c>
      <c r="K36" s="100">
        <v>927</v>
      </c>
      <c r="L36" s="100" t="s">
        <v>377</v>
      </c>
      <c r="M36" s="101" t="s">
        <v>283</v>
      </c>
      <c r="N36" s="101"/>
      <c r="O36" s="102" t="s">
        <v>523</v>
      </c>
      <c r="P36" s="102" t="s">
        <v>532</v>
      </c>
    </row>
    <row r="37" spans="1:16" ht="12.75" customHeight="1" thickBot="1" x14ac:dyDescent="0.25">
      <c r="A37" s="24" t="str">
        <f t="shared" si="0"/>
        <v> AOEB 1 </v>
      </c>
      <c r="B37" s="6" t="str">
        <f t="shared" si="1"/>
        <v>I</v>
      </c>
      <c r="C37" s="24">
        <f t="shared" si="2"/>
        <v>43698.671000000002</v>
      </c>
      <c r="D37" s="29" t="str">
        <f t="shared" si="3"/>
        <v>vis</v>
      </c>
      <c r="E37" s="99">
        <f>VLOOKUP(C37,Active!C$21:E$962,3,FALSE)</f>
        <v>931.99630509542226</v>
      </c>
      <c r="F37" s="6" t="s">
        <v>200</v>
      </c>
      <c r="G37" s="29" t="str">
        <f t="shared" si="4"/>
        <v>43698.671</v>
      </c>
      <c r="H37" s="24">
        <f t="shared" si="5"/>
        <v>932</v>
      </c>
      <c r="I37" s="100" t="s">
        <v>558</v>
      </c>
      <c r="J37" s="101" t="s">
        <v>559</v>
      </c>
      <c r="K37" s="100">
        <v>932</v>
      </c>
      <c r="L37" s="100" t="s">
        <v>227</v>
      </c>
      <c r="M37" s="101" t="s">
        <v>283</v>
      </c>
      <c r="N37" s="101"/>
      <c r="O37" s="102" t="s">
        <v>523</v>
      </c>
      <c r="P37" s="102" t="s">
        <v>532</v>
      </c>
    </row>
    <row r="38" spans="1:16" ht="12.75" customHeight="1" thickBot="1" x14ac:dyDescent="0.25">
      <c r="A38" s="24" t="str">
        <f t="shared" si="0"/>
        <v> AOEB 1 </v>
      </c>
      <c r="B38" s="6" t="str">
        <f t="shared" si="1"/>
        <v>I</v>
      </c>
      <c r="C38" s="24">
        <f t="shared" si="2"/>
        <v>43721.67</v>
      </c>
      <c r="D38" s="29" t="str">
        <f t="shared" si="3"/>
        <v>vis</v>
      </c>
      <c r="E38" s="99">
        <f>VLOOKUP(C38,Active!C$21:E$962,3,FALSE)</f>
        <v>960.99545550945504</v>
      </c>
      <c r="F38" s="6" t="s">
        <v>200</v>
      </c>
      <c r="G38" s="29" t="str">
        <f t="shared" si="4"/>
        <v>43721.670</v>
      </c>
      <c r="H38" s="24">
        <f t="shared" si="5"/>
        <v>961</v>
      </c>
      <c r="I38" s="100" t="s">
        <v>560</v>
      </c>
      <c r="J38" s="101" t="s">
        <v>561</v>
      </c>
      <c r="K38" s="100">
        <v>961</v>
      </c>
      <c r="L38" s="100" t="s">
        <v>518</v>
      </c>
      <c r="M38" s="101" t="s">
        <v>283</v>
      </c>
      <c r="N38" s="101"/>
      <c r="O38" s="102" t="s">
        <v>523</v>
      </c>
      <c r="P38" s="102" t="s">
        <v>532</v>
      </c>
    </row>
    <row r="39" spans="1:16" ht="12.75" customHeight="1" thickBot="1" x14ac:dyDescent="0.25">
      <c r="A39" s="24" t="str">
        <f t="shared" si="0"/>
        <v> BBS 38 </v>
      </c>
      <c r="B39" s="6" t="str">
        <f t="shared" si="1"/>
        <v>I</v>
      </c>
      <c r="C39" s="24">
        <f t="shared" si="2"/>
        <v>43726.436000000002</v>
      </c>
      <c r="D39" s="29" t="str">
        <f t="shared" si="3"/>
        <v>vis</v>
      </c>
      <c r="E39" s="99">
        <f>VLOOKUP(C39,Active!C$21:E$962,3,FALSE)</f>
        <v>967.00484508610612</v>
      </c>
      <c r="F39" s="6" t="s">
        <v>200</v>
      </c>
      <c r="G39" s="29" t="str">
        <f t="shared" si="4"/>
        <v>43726.436</v>
      </c>
      <c r="H39" s="24">
        <f t="shared" si="5"/>
        <v>967</v>
      </c>
      <c r="I39" s="100" t="s">
        <v>562</v>
      </c>
      <c r="J39" s="101" t="s">
        <v>563</v>
      </c>
      <c r="K39" s="100">
        <v>967</v>
      </c>
      <c r="L39" s="100" t="s">
        <v>382</v>
      </c>
      <c r="M39" s="101" t="s">
        <v>283</v>
      </c>
      <c r="N39" s="101"/>
      <c r="O39" s="102" t="s">
        <v>491</v>
      </c>
      <c r="P39" s="102" t="s">
        <v>564</v>
      </c>
    </row>
    <row r="40" spans="1:16" ht="12.75" customHeight="1" thickBot="1" x14ac:dyDescent="0.25">
      <c r="A40" s="24" t="str">
        <f t="shared" si="0"/>
        <v> BBS 39 </v>
      </c>
      <c r="B40" s="6" t="str">
        <f t="shared" si="1"/>
        <v>I</v>
      </c>
      <c r="C40" s="24">
        <f t="shared" si="2"/>
        <v>43772.43</v>
      </c>
      <c r="D40" s="29" t="str">
        <f t="shared" si="3"/>
        <v>vis</v>
      </c>
      <c r="E40" s="99">
        <f>VLOOKUP(C40,Active!C$21:E$962,3,FALSE)</f>
        <v>1024.9981023643882</v>
      </c>
      <c r="F40" s="6" t="s">
        <v>200</v>
      </c>
      <c r="G40" s="29" t="str">
        <f t="shared" si="4"/>
        <v>43772.430</v>
      </c>
      <c r="H40" s="24">
        <f t="shared" si="5"/>
        <v>1025</v>
      </c>
      <c r="I40" s="100" t="s">
        <v>565</v>
      </c>
      <c r="J40" s="101" t="s">
        <v>566</v>
      </c>
      <c r="K40" s="100">
        <v>1025</v>
      </c>
      <c r="L40" s="100" t="s">
        <v>393</v>
      </c>
      <c r="M40" s="101" t="s">
        <v>283</v>
      </c>
      <c r="N40" s="101"/>
      <c r="O40" s="102" t="s">
        <v>514</v>
      </c>
      <c r="P40" s="102" t="s">
        <v>567</v>
      </c>
    </row>
    <row r="41" spans="1:16" ht="12.75" customHeight="1" thickBot="1" x14ac:dyDescent="0.25">
      <c r="A41" s="24" t="str">
        <f t="shared" si="0"/>
        <v> BBS 44 </v>
      </c>
      <c r="B41" s="6" t="str">
        <f t="shared" si="1"/>
        <v>I</v>
      </c>
      <c r="C41" s="24">
        <f t="shared" si="2"/>
        <v>44078.544000000002</v>
      </c>
      <c r="D41" s="29" t="str">
        <f t="shared" si="3"/>
        <v>vis</v>
      </c>
      <c r="E41" s="99">
        <f>VLOOKUP(C41,Active!C$21:E$962,3,FALSE)</f>
        <v>1410.9734025879957</v>
      </c>
      <c r="F41" s="6" t="s">
        <v>200</v>
      </c>
      <c r="G41" s="29" t="str">
        <f t="shared" si="4"/>
        <v>44078.544</v>
      </c>
      <c r="H41" s="24">
        <f t="shared" si="5"/>
        <v>1411</v>
      </c>
      <c r="I41" s="100" t="s">
        <v>568</v>
      </c>
      <c r="J41" s="101" t="s">
        <v>569</v>
      </c>
      <c r="K41" s="100">
        <v>1411</v>
      </c>
      <c r="L41" s="100" t="s">
        <v>570</v>
      </c>
      <c r="M41" s="101" t="s">
        <v>283</v>
      </c>
      <c r="N41" s="101"/>
      <c r="O41" s="102" t="s">
        <v>491</v>
      </c>
      <c r="P41" s="102" t="s">
        <v>571</v>
      </c>
    </row>
    <row r="42" spans="1:16" ht="12.75" customHeight="1" thickBot="1" x14ac:dyDescent="0.25">
      <c r="A42" s="24" t="str">
        <f t="shared" si="0"/>
        <v> AOEB 1 </v>
      </c>
      <c r="B42" s="6" t="str">
        <f t="shared" si="1"/>
        <v>I</v>
      </c>
      <c r="C42" s="24">
        <f t="shared" si="2"/>
        <v>44081.724999999999</v>
      </c>
      <c r="D42" s="29" t="str">
        <f t="shared" si="3"/>
        <v>vis</v>
      </c>
      <c r="E42" s="99">
        <f>VLOOKUP(C42,Active!C$21:E$962,3,FALSE)</f>
        <v>1414.9842855597319</v>
      </c>
      <c r="F42" s="6" t="s">
        <v>200</v>
      </c>
      <c r="G42" s="29" t="str">
        <f t="shared" si="4"/>
        <v>44081.725</v>
      </c>
      <c r="H42" s="24">
        <f t="shared" si="5"/>
        <v>1415</v>
      </c>
      <c r="I42" s="100" t="s">
        <v>572</v>
      </c>
      <c r="J42" s="101" t="s">
        <v>573</v>
      </c>
      <c r="K42" s="100">
        <v>1415</v>
      </c>
      <c r="L42" s="100" t="s">
        <v>434</v>
      </c>
      <c r="M42" s="101" t="s">
        <v>283</v>
      </c>
      <c r="N42" s="101"/>
      <c r="O42" s="102" t="s">
        <v>531</v>
      </c>
      <c r="P42" s="102" t="s">
        <v>532</v>
      </c>
    </row>
    <row r="43" spans="1:16" ht="12.75" customHeight="1" thickBot="1" x14ac:dyDescent="0.25">
      <c r="A43" s="24" t="str">
        <f t="shared" si="0"/>
        <v> AOEB 1 </v>
      </c>
      <c r="B43" s="6" t="str">
        <f t="shared" si="1"/>
        <v>I</v>
      </c>
      <c r="C43" s="24">
        <f t="shared" si="2"/>
        <v>44139.624000000003</v>
      </c>
      <c r="D43" s="29" t="str">
        <f t="shared" si="3"/>
        <v>vis</v>
      </c>
      <c r="E43" s="99">
        <f>VLOOKUP(C43,Active!C$21:E$962,3,FALSE)</f>
        <v>1487.9884079051603</v>
      </c>
      <c r="F43" s="6" t="s">
        <v>200</v>
      </c>
      <c r="G43" s="29" t="str">
        <f t="shared" si="4"/>
        <v>44139.624</v>
      </c>
      <c r="H43" s="24">
        <f t="shared" si="5"/>
        <v>1488</v>
      </c>
      <c r="I43" s="100" t="s">
        <v>574</v>
      </c>
      <c r="J43" s="101" t="s">
        <v>575</v>
      </c>
      <c r="K43" s="100">
        <v>1488</v>
      </c>
      <c r="L43" s="100" t="s">
        <v>576</v>
      </c>
      <c r="M43" s="101" t="s">
        <v>283</v>
      </c>
      <c r="N43" s="101"/>
      <c r="O43" s="102" t="s">
        <v>523</v>
      </c>
      <c r="P43" s="102" t="s">
        <v>532</v>
      </c>
    </row>
    <row r="44" spans="1:16" ht="12.75" customHeight="1" thickBot="1" x14ac:dyDescent="0.25">
      <c r="A44" s="24" t="str">
        <f t="shared" si="0"/>
        <v> BBS 49 </v>
      </c>
      <c r="B44" s="6" t="str">
        <f t="shared" si="1"/>
        <v>I</v>
      </c>
      <c r="C44" s="24">
        <f t="shared" si="2"/>
        <v>44458.42</v>
      </c>
      <c r="D44" s="29" t="str">
        <f t="shared" si="3"/>
        <v>vis</v>
      </c>
      <c r="E44" s="99">
        <f>VLOOKUP(C44,Active!C$21:E$962,3,FALSE)</f>
        <v>1889.9542827429091</v>
      </c>
      <c r="F44" s="6" t="s">
        <v>200</v>
      </c>
      <c r="G44" s="29" t="str">
        <f t="shared" si="4"/>
        <v>44458.420</v>
      </c>
      <c r="H44" s="24">
        <f t="shared" si="5"/>
        <v>1890</v>
      </c>
      <c r="I44" s="100" t="s">
        <v>577</v>
      </c>
      <c r="J44" s="101" t="s">
        <v>578</v>
      </c>
      <c r="K44" s="100">
        <v>1890</v>
      </c>
      <c r="L44" s="100" t="s">
        <v>579</v>
      </c>
      <c r="M44" s="101" t="s">
        <v>283</v>
      </c>
      <c r="N44" s="101"/>
      <c r="O44" s="102" t="s">
        <v>580</v>
      </c>
      <c r="P44" s="102" t="s">
        <v>581</v>
      </c>
    </row>
    <row r="45" spans="1:16" ht="12.75" customHeight="1" thickBot="1" x14ac:dyDescent="0.25">
      <c r="A45" s="24" t="str">
        <f t="shared" si="0"/>
        <v> BBS 50 </v>
      </c>
      <c r="B45" s="6" t="str">
        <f t="shared" si="1"/>
        <v>I</v>
      </c>
      <c r="C45" s="24">
        <f t="shared" si="2"/>
        <v>44512.381999999998</v>
      </c>
      <c r="D45" s="29" t="str">
        <f t="shared" si="3"/>
        <v>vis</v>
      </c>
      <c r="E45" s="99">
        <f>VLOOKUP(C45,Active!C$21:E$962,3,FALSE)</f>
        <v>1957.9942912059851</v>
      </c>
      <c r="F45" s="6" t="s">
        <v>200</v>
      </c>
      <c r="G45" s="29" t="str">
        <f t="shared" si="4"/>
        <v>44512.382</v>
      </c>
      <c r="H45" s="24">
        <f t="shared" si="5"/>
        <v>1958</v>
      </c>
      <c r="I45" s="100" t="s">
        <v>582</v>
      </c>
      <c r="J45" s="101" t="s">
        <v>583</v>
      </c>
      <c r="K45" s="100">
        <v>1958</v>
      </c>
      <c r="L45" s="100" t="s">
        <v>507</v>
      </c>
      <c r="M45" s="101" t="s">
        <v>283</v>
      </c>
      <c r="N45" s="101"/>
      <c r="O45" s="102" t="s">
        <v>491</v>
      </c>
      <c r="P45" s="102" t="s">
        <v>584</v>
      </c>
    </row>
    <row r="46" spans="1:16" ht="12.75" customHeight="1" thickBot="1" x14ac:dyDescent="0.25">
      <c r="A46" s="24" t="str">
        <f t="shared" si="0"/>
        <v> AOEB 1 </v>
      </c>
      <c r="B46" s="6" t="str">
        <f t="shared" si="1"/>
        <v>I</v>
      </c>
      <c r="C46" s="24">
        <f t="shared" si="2"/>
        <v>44782.824999999997</v>
      </c>
      <c r="D46" s="29" t="str">
        <f t="shared" si="3"/>
        <v>vis</v>
      </c>
      <c r="E46" s="99">
        <f>VLOOKUP(C46,Active!C$21:E$962,3,FALSE)</f>
        <v>2298.9924752758816</v>
      </c>
      <c r="F46" s="6" t="s">
        <v>200</v>
      </c>
      <c r="G46" s="29" t="str">
        <f t="shared" si="4"/>
        <v>44782.825</v>
      </c>
      <c r="H46" s="24">
        <f t="shared" si="5"/>
        <v>2299</v>
      </c>
      <c r="I46" s="100" t="s">
        <v>585</v>
      </c>
      <c r="J46" s="101" t="s">
        <v>586</v>
      </c>
      <c r="K46" s="100">
        <v>2299</v>
      </c>
      <c r="L46" s="100" t="s">
        <v>302</v>
      </c>
      <c r="M46" s="101" t="s">
        <v>283</v>
      </c>
      <c r="N46" s="101"/>
      <c r="O46" s="102" t="s">
        <v>587</v>
      </c>
      <c r="P46" s="102" t="s">
        <v>532</v>
      </c>
    </row>
    <row r="47" spans="1:16" ht="12.75" customHeight="1" thickBot="1" x14ac:dyDescent="0.25">
      <c r="A47" s="24" t="str">
        <f t="shared" si="0"/>
        <v> AOEB 1 </v>
      </c>
      <c r="B47" s="6" t="str">
        <f t="shared" si="1"/>
        <v>I</v>
      </c>
      <c r="C47" s="24">
        <f t="shared" si="2"/>
        <v>44786.78</v>
      </c>
      <c r="D47" s="29" t="str">
        <f t="shared" si="3"/>
        <v>vis</v>
      </c>
      <c r="E47" s="99">
        <f>VLOOKUP(C47,Active!C$21:E$962,3,FALSE)</f>
        <v>2303.9792851322914</v>
      </c>
      <c r="F47" s="6" t="s">
        <v>200</v>
      </c>
      <c r="G47" s="29" t="str">
        <f t="shared" si="4"/>
        <v>44786.780</v>
      </c>
      <c r="H47" s="24">
        <f t="shared" si="5"/>
        <v>2304</v>
      </c>
      <c r="I47" s="100" t="s">
        <v>588</v>
      </c>
      <c r="J47" s="101" t="s">
        <v>589</v>
      </c>
      <c r="K47" s="100">
        <v>2304</v>
      </c>
      <c r="L47" s="100" t="s">
        <v>530</v>
      </c>
      <c r="M47" s="101" t="s">
        <v>283</v>
      </c>
      <c r="N47" s="101"/>
      <c r="O47" s="102" t="s">
        <v>531</v>
      </c>
      <c r="P47" s="102" t="s">
        <v>532</v>
      </c>
    </row>
    <row r="48" spans="1:16" ht="12.75" customHeight="1" thickBot="1" x14ac:dyDescent="0.25">
      <c r="A48" s="24" t="str">
        <f t="shared" si="0"/>
        <v> BBS 56 </v>
      </c>
      <c r="B48" s="6" t="str">
        <f t="shared" si="1"/>
        <v>I</v>
      </c>
      <c r="C48" s="24">
        <f t="shared" si="2"/>
        <v>44787.587</v>
      </c>
      <c r="D48" s="29" t="str">
        <f t="shared" si="3"/>
        <v>vis</v>
      </c>
      <c r="E48" s="99">
        <f>VLOOKUP(C48,Active!C$21:E$962,3,FALSE)</f>
        <v>2304.99682130274</v>
      </c>
      <c r="F48" s="6" t="s">
        <v>200</v>
      </c>
      <c r="G48" s="29" t="str">
        <f t="shared" si="4"/>
        <v>44787.587</v>
      </c>
      <c r="H48" s="24">
        <f t="shared" si="5"/>
        <v>2305</v>
      </c>
      <c r="I48" s="100" t="s">
        <v>590</v>
      </c>
      <c r="J48" s="101" t="s">
        <v>591</v>
      </c>
      <c r="K48" s="100">
        <v>2305</v>
      </c>
      <c r="L48" s="100" t="s">
        <v>227</v>
      </c>
      <c r="M48" s="101" t="s">
        <v>283</v>
      </c>
      <c r="N48" s="101"/>
      <c r="O48" s="102" t="s">
        <v>491</v>
      </c>
      <c r="P48" s="102" t="s">
        <v>592</v>
      </c>
    </row>
    <row r="49" spans="1:16" ht="12.75" customHeight="1" thickBot="1" x14ac:dyDescent="0.25">
      <c r="A49" s="24" t="str">
        <f t="shared" si="0"/>
        <v> AOEB 1 </v>
      </c>
      <c r="B49" s="6" t="str">
        <f t="shared" si="1"/>
        <v>I</v>
      </c>
      <c r="C49" s="24">
        <f t="shared" si="2"/>
        <v>44817.728999999999</v>
      </c>
      <c r="D49" s="29" t="str">
        <f t="shared" si="3"/>
        <v>vis</v>
      </c>
      <c r="E49" s="99">
        <f>VLOOKUP(C49,Active!C$21:E$962,3,FALSE)</f>
        <v>2343.0024907570605</v>
      </c>
      <c r="F49" s="6" t="s">
        <v>200</v>
      </c>
      <c r="G49" s="29" t="str">
        <f t="shared" si="4"/>
        <v>44817.729</v>
      </c>
      <c r="H49" s="24">
        <f t="shared" si="5"/>
        <v>2343</v>
      </c>
      <c r="I49" s="100" t="s">
        <v>593</v>
      </c>
      <c r="J49" s="101" t="s">
        <v>594</v>
      </c>
      <c r="K49" s="100">
        <v>2343</v>
      </c>
      <c r="L49" s="100" t="s">
        <v>362</v>
      </c>
      <c r="M49" s="101" t="s">
        <v>283</v>
      </c>
      <c r="N49" s="101"/>
      <c r="O49" s="102" t="s">
        <v>587</v>
      </c>
      <c r="P49" s="102" t="s">
        <v>532</v>
      </c>
    </row>
    <row r="50" spans="1:16" ht="12.75" customHeight="1" thickBot="1" x14ac:dyDescent="0.25">
      <c r="A50" s="24" t="str">
        <f t="shared" si="0"/>
        <v> BBS 56 </v>
      </c>
      <c r="B50" s="6" t="str">
        <f t="shared" si="1"/>
        <v>I</v>
      </c>
      <c r="C50" s="24">
        <f t="shared" si="2"/>
        <v>44834.38</v>
      </c>
      <c r="D50" s="29" t="str">
        <f t="shared" si="3"/>
        <v>vis</v>
      </c>
      <c r="E50" s="99">
        <f>VLOOKUP(C50,Active!C$21:E$962,3,FALSE)</f>
        <v>2363.9975276518858</v>
      </c>
      <c r="F50" s="6" t="s">
        <v>200</v>
      </c>
      <c r="G50" s="29" t="str">
        <f t="shared" si="4"/>
        <v>44834.380</v>
      </c>
      <c r="H50" s="24">
        <f t="shared" si="5"/>
        <v>2364</v>
      </c>
      <c r="I50" s="100" t="s">
        <v>595</v>
      </c>
      <c r="J50" s="101" t="s">
        <v>596</v>
      </c>
      <c r="K50" s="100">
        <v>2364</v>
      </c>
      <c r="L50" s="100" t="s">
        <v>393</v>
      </c>
      <c r="M50" s="101" t="s">
        <v>283</v>
      </c>
      <c r="N50" s="101"/>
      <c r="O50" s="102" t="s">
        <v>491</v>
      </c>
      <c r="P50" s="102" t="s">
        <v>592</v>
      </c>
    </row>
    <row r="51" spans="1:16" ht="12.75" customHeight="1" thickBot="1" x14ac:dyDescent="0.25">
      <c r="A51" s="24" t="str">
        <f t="shared" si="0"/>
        <v> AOEB 1 </v>
      </c>
      <c r="B51" s="6" t="str">
        <f t="shared" si="1"/>
        <v>I</v>
      </c>
      <c r="C51" s="24">
        <f t="shared" si="2"/>
        <v>44836.756999999998</v>
      </c>
      <c r="D51" s="29" t="str">
        <f t="shared" si="3"/>
        <v>vis</v>
      </c>
      <c r="E51" s="99">
        <f>VLOOKUP(C51,Active!C$21:E$962,3,FALSE)</f>
        <v>2366.9946571155224</v>
      </c>
      <c r="F51" s="6" t="s">
        <v>200</v>
      </c>
      <c r="G51" s="29" t="str">
        <f t="shared" si="4"/>
        <v>44836.757</v>
      </c>
      <c r="H51" s="24">
        <f t="shared" si="5"/>
        <v>2367</v>
      </c>
      <c r="I51" s="100" t="s">
        <v>597</v>
      </c>
      <c r="J51" s="101" t="s">
        <v>598</v>
      </c>
      <c r="K51" s="100">
        <v>2367</v>
      </c>
      <c r="L51" s="100" t="s">
        <v>518</v>
      </c>
      <c r="M51" s="101" t="s">
        <v>283</v>
      </c>
      <c r="N51" s="101"/>
      <c r="O51" s="102" t="s">
        <v>587</v>
      </c>
      <c r="P51" s="102" t="s">
        <v>532</v>
      </c>
    </row>
    <row r="52" spans="1:16" ht="12.75" customHeight="1" thickBot="1" x14ac:dyDescent="0.25">
      <c r="A52" s="24" t="str">
        <f t="shared" si="0"/>
        <v> AOEB 1 </v>
      </c>
      <c r="B52" s="6" t="str">
        <f t="shared" si="1"/>
        <v>I</v>
      </c>
      <c r="C52" s="24">
        <f t="shared" si="2"/>
        <v>44875.606</v>
      </c>
      <c r="D52" s="29" t="str">
        <f t="shared" si="3"/>
        <v>vis</v>
      </c>
      <c r="E52" s="99">
        <f>VLOOKUP(C52,Active!C$21:E$962,3,FALSE)</f>
        <v>2415.9788735786296</v>
      </c>
      <c r="F52" s="6" t="s">
        <v>200</v>
      </c>
      <c r="G52" s="29" t="str">
        <f t="shared" si="4"/>
        <v>44875.606</v>
      </c>
      <c r="H52" s="24">
        <f t="shared" si="5"/>
        <v>2416</v>
      </c>
      <c r="I52" s="100" t="s">
        <v>599</v>
      </c>
      <c r="J52" s="101" t="s">
        <v>600</v>
      </c>
      <c r="K52" s="100">
        <v>2416</v>
      </c>
      <c r="L52" s="100" t="s">
        <v>601</v>
      </c>
      <c r="M52" s="101" t="s">
        <v>283</v>
      </c>
      <c r="N52" s="101"/>
      <c r="O52" s="102" t="s">
        <v>523</v>
      </c>
      <c r="P52" s="102" t="s">
        <v>532</v>
      </c>
    </row>
    <row r="53" spans="1:16" ht="12.75" customHeight="1" thickBot="1" x14ac:dyDescent="0.25">
      <c r="A53" s="24" t="str">
        <f t="shared" si="0"/>
        <v> AOEB 1 </v>
      </c>
      <c r="B53" s="6" t="str">
        <f t="shared" si="1"/>
        <v>I</v>
      </c>
      <c r="C53" s="24">
        <f t="shared" si="2"/>
        <v>44898.612999999998</v>
      </c>
      <c r="D53" s="29" t="str">
        <f t="shared" si="3"/>
        <v>vis</v>
      </c>
      <c r="E53" s="99">
        <f>VLOOKUP(C53,Active!C$21:E$962,3,FALSE)</f>
        <v>2444.9881110922474</v>
      </c>
      <c r="F53" s="6" t="s">
        <v>200</v>
      </c>
      <c r="G53" s="29" t="str">
        <f t="shared" si="4"/>
        <v>44898.613</v>
      </c>
      <c r="H53" s="24">
        <f t="shared" si="5"/>
        <v>2445</v>
      </c>
      <c r="I53" s="100" t="s">
        <v>602</v>
      </c>
      <c r="J53" s="101" t="s">
        <v>603</v>
      </c>
      <c r="K53" s="100">
        <v>2445</v>
      </c>
      <c r="L53" s="100" t="s">
        <v>576</v>
      </c>
      <c r="M53" s="101" t="s">
        <v>283</v>
      </c>
      <c r="N53" s="101"/>
      <c r="O53" s="102" t="s">
        <v>523</v>
      </c>
      <c r="P53" s="102" t="s">
        <v>532</v>
      </c>
    </row>
    <row r="54" spans="1:16" ht="12.75" customHeight="1" thickBot="1" x14ac:dyDescent="0.25">
      <c r="A54" s="24" t="str">
        <f t="shared" si="0"/>
        <v> AOEB 1 </v>
      </c>
      <c r="B54" s="6" t="str">
        <f t="shared" si="1"/>
        <v>I</v>
      </c>
      <c r="C54" s="24">
        <f t="shared" si="2"/>
        <v>45235.690999999999</v>
      </c>
      <c r="D54" s="29" t="str">
        <f t="shared" si="3"/>
        <v>vis</v>
      </c>
      <c r="E54" s="99">
        <f>VLOOKUP(C54,Active!C$21:E$962,3,FALSE)</f>
        <v>2870.0055302523419</v>
      </c>
      <c r="F54" s="6" t="s">
        <v>200</v>
      </c>
      <c r="G54" s="29" t="str">
        <f t="shared" si="4"/>
        <v>45235.691</v>
      </c>
      <c r="H54" s="24">
        <f t="shared" si="5"/>
        <v>2870</v>
      </c>
      <c r="I54" s="100" t="s">
        <v>604</v>
      </c>
      <c r="J54" s="101" t="s">
        <v>605</v>
      </c>
      <c r="K54" s="100">
        <v>2870</v>
      </c>
      <c r="L54" s="100" t="s">
        <v>382</v>
      </c>
      <c r="M54" s="101" t="s">
        <v>283</v>
      </c>
      <c r="N54" s="101"/>
      <c r="O54" s="102" t="s">
        <v>531</v>
      </c>
      <c r="P54" s="102" t="s">
        <v>532</v>
      </c>
    </row>
    <row r="55" spans="1:16" ht="12.75" customHeight="1" thickBot="1" x14ac:dyDescent="0.25">
      <c r="A55" s="24" t="str">
        <f t="shared" si="0"/>
        <v> AOEB 1 </v>
      </c>
      <c r="B55" s="6" t="str">
        <f t="shared" si="1"/>
        <v>I</v>
      </c>
      <c r="C55" s="24">
        <f t="shared" si="2"/>
        <v>45522.785000000003</v>
      </c>
      <c r="D55" s="29" t="str">
        <f t="shared" si="3"/>
        <v>vis</v>
      </c>
      <c r="E55" s="99">
        <f>VLOOKUP(C55,Active!C$21:E$962,3,FALSE)</f>
        <v>3231.9987512170728</v>
      </c>
      <c r="F55" s="6" t="s">
        <v>200</v>
      </c>
      <c r="G55" s="29" t="str">
        <f t="shared" si="4"/>
        <v>45522.785</v>
      </c>
      <c r="H55" s="24">
        <f t="shared" si="5"/>
        <v>3232</v>
      </c>
      <c r="I55" s="100" t="s">
        <v>606</v>
      </c>
      <c r="J55" s="101" t="s">
        <v>607</v>
      </c>
      <c r="K55" s="100">
        <v>3232</v>
      </c>
      <c r="L55" s="100" t="s">
        <v>377</v>
      </c>
      <c r="M55" s="101" t="s">
        <v>283</v>
      </c>
      <c r="N55" s="101"/>
      <c r="O55" s="102" t="s">
        <v>587</v>
      </c>
      <c r="P55" s="102" t="s">
        <v>532</v>
      </c>
    </row>
    <row r="56" spans="1:16" ht="12.75" customHeight="1" thickBot="1" x14ac:dyDescent="0.25">
      <c r="A56" s="24" t="str">
        <f t="shared" si="0"/>
        <v> BBS 67 </v>
      </c>
      <c r="B56" s="6" t="str">
        <f t="shared" si="1"/>
        <v>I</v>
      </c>
      <c r="C56" s="24">
        <f t="shared" si="2"/>
        <v>45523.576000000001</v>
      </c>
      <c r="D56" s="29" t="str">
        <f t="shared" si="3"/>
        <v>vis</v>
      </c>
      <c r="E56" s="99">
        <f>VLOOKUP(C56,Active!C$21:E$962,3,FALSE)</f>
        <v>3232.996113188351</v>
      </c>
      <c r="F56" s="6" t="s">
        <v>200</v>
      </c>
      <c r="G56" s="29" t="str">
        <f t="shared" si="4"/>
        <v>45523.576</v>
      </c>
      <c r="H56" s="24">
        <f t="shared" si="5"/>
        <v>3233</v>
      </c>
      <c r="I56" s="100" t="s">
        <v>608</v>
      </c>
      <c r="J56" s="101" t="s">
        <v>609</v>
      </c>
      <c r="K56" s="100">
        <v>3233</v>
      </c>
      <c r="L56" s="100" t="s">
        <v>227</v>
      </c>
      <c r="M56" s="101" t="s">
        <v>283</v>
      </c>
      <c r="N56" s="101"/>
      <c r="O56" s="102" t="s">
        <v>491</v>
      </c>
      <c r="P56" s="102" t="s">
        <v>610</v>
      </c>
    </row>
    <row r="57" spans="1:16" ht="12.75" customHeight="1" thickBot="1" x14ac:dyDescent="0.25">
      <c r="A57" s="24" t="str">
        <f t="shared" si="0"/>
        <v> AOEB 1 </v>
      </c>
      <c r="B57" s="6" t="str">
        <f t="shared" si="1"/>
        <v>I</v>
      </c>
      <c r="C57" s="24">
        <f t="shared" si="2"/>
        <v>45549.760000000002</v>
      </c>
      <c r="D57" s="29" t="str">
        <f t="shared" si="3"/>
        <v>vis</v>
      </c>
      <c r="E57" s="99">
        <f>VLOOKUP(C57,Active!C$21:E$962,3,FALSE)</f>
        <v>3266.011190123922</v>
      </c>
      <c r="F57" s="6" t="s">
        <v>200</v>
      </c>
      <c r="G57" s="29" t="str">
        <f t="shared" si="4"/>
        <v>45549.760</v>
      </c>
      <c r="H57" s="24">
        <f t="shared" si="5"/>
        <v>3266</v>
      </c>
      <c r="I57" s="100" t="s">
        <v>611</v>
      </c>
      <c r="J57" s="101" t="s">
        <v>612</v>
      </c>
      <c r="K57" s="100">
        <v>3266</v>
      </c>
      <c r="L57" s="100" t="s">
        <v>329</v>
      </c>
      <c r="M57" s="101" t="s">
        <v>283</v>
      </c>
      <c r="N57" s="101"/>
      <c r="O57" s="102" t="s">
        <v>587</v>
      </c>
      <c r="P57" s="102" t="s">
        <v>532</v>
      </c>
    </row>
    <row r="58" spans="1:16" ht="12.75" customHeight="1" thickBot="1" x14ac:dyDescent="0.25">
      <c r="A58" s="24" t="str">
        <f t="shared" si="0"/>
        <v> BBS 68 </v>
      </c>
      <c r="B58" s="6" t="str">
        <f t="shared" si="1"/>
        <v>I</v>
      </c>
      <c r="C58" s="24">
        <f t="shared" si="2"/>
        <v>45562.43</v>
      </c>
      <c r="D58" s="29" t="str">
        <f t="shared" si="3"/>
        <v>vis</v>
      </c>
      <c r="E58" s="99">
        <f>VLOOKUP(C58,Active!C$21:E$962,3,FALSE)</f>
        <v>3281.9866340886947</v>
      </c>
      <c r="F58" s="6" t="s">
        <v>200</v>
      </c>
      <c r="G58" s="29" t="str">
        <f t="shared" si="4"/>
        <v>45562.430</v>
      </c>
      <c r="H58" s="24">
        <f t="shared" si="5"/>
        <v>3282</v>
      </c>
      <c r="I58" s="100" t="s">
        <v>613</v>
      </c>
      <c r="J58" s="101" t="s">
        <v>614</v>
      </c>
      <c r="K58" s="100">
        <v>3282</v>
      </c>
      <c r="L58" s="100" t="s">
        <v>396</v>
      </c>
      <c r="M58" s="101" t="s">
        <v>283</v>
      </c>
      <c r="N58" s="101"/>
      <c r="O58" s="102" t="s">
        <v>491</v>
      </c>
      <c r="P58" s="102" t="s">
        <v>615</v>
      </c>
    </row>
    <row r="59" spans="1:16" ht="12.75" customHeight="1" thickBot="1" x14ac:dyDescent="0.25">
      <c r="A59" s="24" t="str">
        <f t="shared" si="0"/>
        <v> AOEB 1 </v>
      </c>
      <c r="B59" s="6" t="str">
        <f t="shared" si="1"/>
        <v>I</v>
      </c>
      <c r="C59" s="24">
        <f t="shared" si="2"/>
        <v>45622.709000000003</v>
      </c>
      <c r="D59" s="29" t="str">
        <f t="shared" si="3"/>
        <v>vis</v>
      </c>
      <c r="E59" s="99">
        <f>VLOOKUP(C59,Active!C$21:E$962,3,FALSE)</f>
        <v>3357.9916685600992</v>
      </c>
      <c r="F59" s="6" t="s">
        <v>200</v>
      </c>
      <c r="G59" s="29" t="str">
        <f t="shared" si="4"/>
        <v>45622.709</v>
      </c>
      <c r="H59" s="24">
        <f t="shared" si="5"/>
        <v>3358</v>
      </c>
      <c r="I59" s="100" t="s">
        <v>616</v>
      </c>
      <c r="J59" s="101" t="s">
        <v>617</v>
      </c>
      <c r="K59" s="100">
        <v>3358</v>
      </c>
      <c r="L59" s="100" t="s">
        <v>401</v>
      </c>
      <c r="M59" s="101" t="s">
        <v>283</v>
      </c>
      <c r="N59" s="101"/>
      <c r="O59" s="102" t="s">
        <v>531</v>
      </c>
      <c r="P59" s="102" t="s">
        <v>532</v>
      </c>
    </row>
    <row r="60" spans="1:16" ht="12.75" customHeight="1" thickBot="1" x14ac:dyDescent="0.25">
      <c r="A60" s="24" t="str">
        <f t="shared" si="0"/>
        <v> BBS 69 </v>
      </c>
      <c r="B60" s="6" t="str">
        <f t="shared" si="1"/>
        <v>I</v>
      </c>
      <c r="C60" s="24">
        <f t="shared" si="2"/>
        <v>45647.296000000002</v>
      </c>
      <c r="D60" s="29" t="str">
        <f t="shared" si="3"/>
        <v>vis</v>
      </c>
      <c r="E60" s="99">
        <f>VLOOKUP(C60,Active!C$21:E$962,3,FALSE)</f>
        <v>3388.9931082413868</v>
      </c>
      <c r="F60" s="6" t="s">
        <v>200</v>
      </c>
      <c r="G60" s="29" t="str">
        <f t="shared" si="4"/>
        <v>45647.296</v>
      </c>
      <c r="H60" s="24">
        <f t="shared" si="5"/>
        <v>3389</v>
      </c>
      <c r="I60" s="100" t="s">
        <v>618</v>
      </c>
      <c r="J60" s="101" t="s">
        <v>619</v>
      </c>
      <c r="K60" s="100">
        <v>3389</v>
      </c>
      <c r="L60" s="100" t="s">
        <v>507</v>
      </c>
      <c r="M60" s="101" t="s">
        <v>283</v>
      </c>
      <c r="N60" s="101"/>
      <c r="O60" s="102" t="s">
        <v>620</v>
      </c>
      <c r="P60" s="102" t="s">
        <v>621</v>
      </c>
    </row>
    <row r="61" spans="1:16" ht="12.75" customHeight="1" thickBot="1" x14ac:dyDescent="0.25">
      <c r="A61" s="24" t="str">
        <f t="shared" si="0"/>
        <v> BBS 70 </v>
      </c>
      <c r="B61" s="6" t="str">
        <f t="shared" si="1"/>
        <v>I</v>
      </c>
      <c r="C61" s="24">
        <f t="shared" si="2"/>
        <v>45674.256999999998</v>
      </c>
      <c r="D61" s="29" t="str">
        <f t="shared" si="3"/>
        <v>vis</v>
      </c>
      <c r="E61" s="99">
        <f>VLOOKUP(C61,Active!C$21:E$962,3,FALSE)</f>
        <v>3422.9878947239617</v>
      </c>
      <c r="F61" s="6" t="s">
        <v>200</v>
      </c>
      <c r="G61" s="29" t="str">
        <f t="shared" si="4"/>
        <v>45674.257</v>
      </c>
      <c r="H61" s="24">
        <f t="shared" si="5"/>
        <v>3423</v>
      </c>
      <c r="I61" s="100" t="s">
        <v>622</v>
      </c>
      <c r="J61" s="101" t="s">
        <v>623</v>
      </c>
      <c r="K61" s="100">
        <v>3423</v>
      </c>
      <c r="L61" s="100" t="s">
        <v>466</v>
      </c>
      <c r="M61" s="101" t="s">
        <v>283</v>
      </c>
      <c r="N61" s="101"/>
      <c r="O61" s="102" t="s">
        <v>620</v>
      </c>
      <c r="P61" s="102" t="s">
        <v>624</v>
      </c>
    </row>
    <row r="62" spans="1:16" ht="12.75" customHeight="1" thickBot="1" x14ac:dyDescent="0.25">
      <c r="A62" s="24" t="str">
        <f t="shared" si="0"/>
        <v> BBS 70 </v>
      </c>
      <c r="B62" s="6" t="str">
        <f t="shared" si="1"/>
        <v>I</v>
      </c>
      <c r="C62" s="24">
        <f t="shared" si="2"/>
        <v>45674.264000000003</v>
      </c>
      <c r="D62" s="29" t="str">
        <f t="shared" si="3"/>
        <v>vis</v>
      </c>
      <c r="E62" s="99">
        <f>VLOOKUP(C62,Active!C$21:E$962,3,FALSE)</f>
        <v>3422.9967209361034</v>
      </c>
      <c r="F62" s="6" t="s">
        <v>200</v>
      </c>
      <c r="G62" s="29" t="str">
        <f t="shared" si="4"/>
        <v>45674.264</v>
      </c>
      <c r="H62" s="24">
        <f t="shared" si="5"/>
        <v>3423</v>
      </c>
      <c r="I62" s="100" t="s">
        <v>625</v>
      </c>
      <c r="J62" s="101" t="s">
        <v>626</v>
      </c>
      <c r="K62" s="100">
        <v>3423</v>
      </c>
      <c r="L62" s="100" t="s">
        <v>227</v>
      </c>
      <c r="M62" s="101" t="s">
        <v>283</v>
      </c>
      <c r="N62" s="101"/>
      <c r="O62" s="102" t="s">
        <v>620</v>
      </c>
      <c r="P62" s="102" t="s">
        <v>624</v>
      </c>
    </row>
    <row r="63" spans="1:16" ht="12.75" customHeight="1" thickBot="1" x14ac:dyDescent="0.25">
      <c r="A63" s="24" t="str">
        <f t="shared" si="0"/>
        <v> AOEB 1 </v>
      </c>
      <c r="B63" s="6" t="str">
        <f t="shared" si="1"/>
        <v>I</v>
      </c>
      <c r="C63" s="24">
        <f t="shared" si="2"/>
        <v>45944.703000000001</v>
      </c>
      <c r="D63" s="29" t="str">
        <f t="shared" si="3"/>
        <v>vis</v>
      </c>
      <c r="E63" s="99">
        <f>VLOOKUP(C63,Active!C$21:E$962,3,FALSE)</f>
        <v>3763.9898614562076</v>
      </c>
      <c r="F63" s="6" t="s">
        <v>200</v>
      </c>
      <c r="G63" s="29" t="str">
        <f t="shared" si="4"/>
        <v>45944.703</v>
      </c>
      <c r="H63" s="24">
        <f t="shared" si="5"/>
        <v>3764</v>
      </c>
      <c r="I63" s="100" t="s">
        <v>627</v>
      </c>
      <c r="J63" s="101" t="s">
        <v>628</v>
      </c>
      <c r="K63" s="100">
        <v>3764</v>
      </c>
      <c r="L63" s="100" t="s">
        <v>408</v>
      </c>
      <c r="M63" s="101" t="s">
        <v>283</v>
      </c>
      <c r="N63" s="101"/>
      <c r="O63" s="102" t="s">
        <v>587</v>
      </c>
      <c r="P63" s="102" t="s">
        <v>532</v>
      </c>
    </row>
    <row r="64" spans="1:16" ht="12.75" customHeight="1" thickBot="1" x14ac:dyDescent="0.25">
      <c r="A64" s="24" t="str">
        <f t="shared" si="0"/>
        <v> AOEB 1 </v>
      </c>
      <c r="B64" s="6" t="str">
        <f t="shared" si="1"/>
        <v>I</v>
      </c>
      <c r="C64" s="24">
        <f t="shared" si="2"/>
        <v>46021.637999999999</v>
      </c>
      <c r="D64" s="29" t="str">
        <f t="shared" si="3"/>
        <v>vis</v>
      </c>
      <c r="E64" s="99">
        <f>VLOOKUP(C64,Active!C$21:E$962,3,FALSE)</f>
        <v>3860.9962372596738</v>
      </c>
      <c r="F64" s="6" t="s">
        <v>200</v>
      </c>
      <c r="G64" s="29" t="str">
        <f t="shared" si="4"/>
        <v>46021.638</v>
      </c>
      <c r="H64" s="24">
        <f t="shared" si="5"/>
        <v>3861</v>
      </c>
      <c r="I64" s="100" t="s">
        <v>629</v>
      </c>
      <c r="J64" s="101" t="s">
        <v>630</v>
      </c>
      <c r="K64" s="100">
        <v>3861</v>
      </c>
      <c r="L64" s="100" t="s">
        <v>227</v>
      </c>
      <c r="M64" s="101" t="s">
        <v>283</v>
      </c>
      <c r="N64" s="101"/>
      <c r="O64" s="102" t="s">
        <v>523</v>
      </c>
      <c r="P64" s="102" t="s">
        <v>532</v>
      </c>
    </row>
    <row r="65" spans="1:16" ht="12.75" customHeight="1" thickBot="1" x14ac:dyDescent="0.25">
      <c r="A65" s="24" t="str">
        <f t="shared" si="0"/>
        <v> AOEB 1 </v>
      </c>
      <c r="B65" s="6" t="str">
        <f t="shared" si="1"/>
        <v>I</v>
      </c>
      <c r="C65" s="24">
        <f t="shared" si="2"/>
        <v>46025.601000000002</v>
      </c>
      <c r="D65" s="29" t="str">
        <f t="shared" si="3"/>
        <v>vis</v>
      </c>
      <c r="E65" s="99">
        <f>VLOOKUP(C65,Active!C$21:E$962,3,FALSE)</f>
        <v>3865.9931342156688</v>
      </c>
      <c r="F65" s="6" t="s">
        <v>200</v>
      </c>
      <c r="G65" s="29" t="str">
        <f t="shared" si="4"/>
        <v>46025.601</v>
      </c>
      <c r="H65" s="24">
        <f t="shared" si="5"/>
        <v>3866</v>
      </c>
      <c r="I65" s="100" t="s">
        <v>631</v>
      </c>
      <c r="J65" s="101" t="s">
        <v>632</v>
      </c>
      <c r="K65" s="100">
        <v>3866</v>
      </c>
      <c r="L65" s="100" t="s">
        <v>507</v>
      </c>
      <c r="M65" s="101" t="s">
        <v>283</v>
      </c>
      <c r="N65" s="101"/>
      <c r="O65" s="102" t="s">
        <v>523</v>
      </c>
      <c r="P65" s="102" t="s">
        <v>532</v>
      </c>
    </row>
    <row r="66" spans="1:16" ht="12.75" customHeight="1" thickBot="1" x14ac:dyDescent="0.25">
      <c r="A66" s="24" t="str">
        <f t="shared" si="0"/>
        <v> AOEB 1 </v>
      </c>
      <c r="B66" s="6" t="str">
        <f t="shared" si="1"/>
        <v>I</v>
      </c>
      <c r="C66" s="24">
        <f t="shared" si="2"/>
        <v>46029.561000000002</v>
      </c>
      <c r="D66" s="29" t="str">
        <f t="shared" si="3"/>
        <v>vis</v>
      </c>
      <c r="E66" s="99">
        <f>VLOOKUP(C66,Active!C$21:E$962,3,FALSE)</f>
        <v>3870.9862485093145</v>
      </c>
      <c r="F66" s="6" t="s">
        <v>200</v>
      </c>
      <c r="G66" s="29" t="str">
        <f t="shared" si="4"/>
        <v>46029.561</v>
      </c>
      <c r="H66" s="24">
        <f t="shared" si="5"/>
        <v>3871</v>
      </c>
      <c r="I66" s="100" t="s">
        <v>633</v>
      </c>
      <c r="J66" s="101" t="s">
        <v>634</v>
      </c>
      <c r="K66" s="100">
        <v>3871</v>
      </c>
      <c r="L66" s="100" t="s">
        <v>396</v>
      </c>
      <c r="M66" s="101" t="s">
        <v>283</v>
      </c>
      <c r="N66" s="101"/>
      <c r="O66" s="102" t="s">
        <v>523</v>
      </c>
      <c r="P66" s="102" t="s">
        <v>532</v>
      </c>
    </row>
    <row r="67" spans="1:16" ht="12.75" customHeight="1" thickBot="1" x14ac:dyDescent="0.25">
      <c r="A67" s="24" t="str">
        <f t="shared" si="0"/>
        <v> AOEB 1 </v>
      </c>
      <c r="B67" s="6" t="str">
        <f t="shared" si="1"/>
        <v>I</v>
      </c>
      <c r="C67" s="24">
        <f t="shared" si="2"/>
        <v>46033.525999999998</v>
      </c>
      <c r="D67" s="29" t="str">
        <f t="shared" si="3"/>
        <v>vis</v>
      </c>
      <c r="E67" s="99">
        <f>VLOOKUP(C67,Active!C$21:E$962,3,FALSE)</f>
        <v>3875.9856672401966</v>
      </c>
      <c r="F67" s="6" t="s">
        <v>200</v>
      </c>
      <c r="G67" s="29" t="str">
        <f t="shared" si="4"/>
        <v>46033.526</v>
      </c>
      <c r="H67" s="24">
        <f t="shared" si="5"/>
        <v>3876</v>
      </c>
      <c r="I67" s="100" t="s">
        <v>635</v>
      </c>
      <c r="J67" s="101" t="s">
        <v>636</v>
      </c>
      <c r="K67" s="100">
        <v>3876</v>
      </c>
      <c r="L67" s="100" t="s">
        <v>396</v>
      </c>
      <c r="M67" s="101" t="s">
        <v>283</v>
      </c>
      <c r="N67" s="101"/>
      <c r="O67" s="102" t="s">
        <v>523</v>
      </c>
      <c r="P67" s="102" t="s">
        <v>532</v>
      </c>
    </row>
    <row r="68" spans="1:16" ht="12.75" customHeight="1" thickBot="1" x14ac:dyDescent="0.25">
      <c r="A68" s="24" t="str">
        <f t="shared" si="0"/>
        <v> AOEB 1 </v>
      </c>
      <c r="B68" s="6" t="str">
        <f t="shared" si="1"/>
        <v>I</v>
      </c>
      <c r="C68" s="24">
        <f t="shared" si="2"/>
        <v>46239.737999999998</v>
      </c>
      <c r="D68" s="29" t="str">
        <f t="shared" si="3"/>
        <v>vis</v>
      </c>
      <c r="E68" s="99">
        <f>VLOOKUP(C68,Active!C$21:E$962,3,FALSE)</f>
        <v>4135.9957896446276</v>
      </c>
      <c r="F68" s="6" t="s">
        <v>200</v>
      </c>
      <c r="G68" s="29" t="str">
        <f t="shared" si="4"/>
        <v>46239.738</v>
      </c>
      <c r="H68" s="24">
        <f t="shared" si="5"/>
        <v>4136</v>
      </c>
      <c r="I68" s="100" t="s">
        <v>637</v>
      </c>
      <c r="J68" s="101" t="s">
        <v>638</v>
      </c>
      <c r="K68" s="100">
        <v>4136</v>
      </c>
      <c r="L68" s="100" t="s">
        <v>227</v>
      </c>
      <c r="M68" s="101" t="s">
        <v>283</v>
      </c>
      <c r="N68" s="101"/>
      <c r="O68" s="102" t="s">
        <v>523</v>
      </c>
      <c r="P68" s="102" t="s">
        <v>532</v>
      </c>
    </row>
    <row r="69" spans="1:16" ht="12.75" customHeight="1" thickBot="1" x14ac:dyDescent="0.25">
      <c r="A69" s="24" t="str">
        <f t="shared" si="0"/>
        <v> AOEB 1 </v>
      </c>
      <c r="B69" s="6" t="str">
        <f t="shared" si="1"/>
        <v>I</v>
      </c>
      <c r="C69" s="24">
        <f t="shared" si="2"/>
        <v>46262.74</v>
      </c>
      <c r="D69" s="29" t="str">
        <f t="shared" si="3"/>
        <v>vis</v>
      </c>
      <c r="E69" s="99">
        <f>VLOOKUP(C69,Active!C$21:E$962,3,FALSE)</f>
        <v>4164.9987227210095</v>
      </c>
      <c r="F69" s="6" t="s">
        <v>200</v>
      </c>
      <c r="G69" s="29" t="str">
        <f t="shared" si="4"/>
        <v>46262.740</v>
      </c>
      <c r="H69" s="24">
        <f t="shared" si="5"/>
        <v>4165</v>
      </c>
      <c r="I69" s="100" t="s">
        <v>639</v>
      </c>
      <c r="J69" s="101" t="s">
        <v>640</v>
      </c>
      <c r="K69" s="100">
        <v>4165</v>
      </c>
      <c r="L69" s="100" t="s">
        <v>377</v>
      </c>
      <c r="M69" s="101" t="s">
        <v>283</v>
      </c>
      <c r="N69" s="101"/>
      <c r="O69" s="102" t="s">
        <v>523</v>
      </c>
      <c r="P69" s="102" t="s">
        <v>532</v>
      </c>
    </row>
    <row r="70" spans="1:16" ht="12.75" customHeight="1" thickBot="1" x14ac:dyDescent="0.25">
      <c r="A70" s="24" t="str">
        <f t="shared" si="0"/>
        <v> AOEB 1 </v>
      </c>
      <c r="B70" s="6" t="str">
        <f t="shared" si="1"/>
        <v>I</v>
      </c>
      <c r="C70" s="24">
        <f t="shared" si="2"/>
        <v>46273.832999999999</v>
      </c>
      <c r="D70" s="29" t="str">
        <f t="shared" si="3"/>
        <v>vis</v>
      </c>
      <c r="E70" s="99">
        <f>VLOOKUP(C70,Active!C$21:E$962,3,FALSE)</f>
        <v>4178.9857471804617</v>
      </c>
      <c r="F70" s="6" t="s">
        <v>200</v>
      </c>
      <c r="G70" s="29" t="str">
        <f t="shared" si="4"/>
        <v>46273.833</v>
      </c>
      <c r="H70" s="24">
        <f t="shared" si="5"/>
        <v>4179</v>
      </c>
      <c r="I70" s="100" t="s">
        <v>641</v>
      </c>
      <c r="J70" s="101" t="s">
        <v>642</v>
      </c>
      <c r="K70" s="100">
        <v>4179</v>
      </c>
      <c r="L70" s="100" t="s">
        <v>396</v>
      </c>
      <c r="M70" s="101" t="s">
        <v>283</v>
      </c>
      <c r="N70" s="101"/>
      <c r="O70" s="102" t="s">
        <v>523</v>
      </c>
      <c r="P70" s="102" t="s">
        <v>532</v>
      </c>
    </row>
    <row r="71" spans="1:16" ht="12.75" customHeight="1" thickBot="1" x14ac:dyDescent="0.25">
      <c r="A71" s="24" t="str">
        <f t="shared" si="0"/>
        <v> AOEB 1 </v>
      </c>
      <c r="B71" s="6" t="str">
        <f t="shared" si="1"/>
        <v>I</v>
      </c>
      <c r="C71" s="24">
        <f t="shared" si="2"/>
        <v>46289.711000000003</v>
      </c>
      <c r="D71" s="29" t="str">
        <f t="shared" si="3"/>
        <v>vis</v>
      </c>
      <c r="E71" s="99">
        <f>VLOOKUP(C71,Active!C$21:E$962,3,FALSE)</f>
        <v>4199.0061180780749</v>
      </c>
      <c r="F71" s="6" t="s">
        <v>200</v>
      </c>
      <c r="G71" s="29" t="str">
        <f t="shared" si="4"/>
        <v>46289.711</v>
      </c>
      <c r="H71" s="24">
        <f t="shared" si="5"/>
        <v>4199</v>
      </c>
      <c r="I71" s="100" t="s">
        <v>643</v>
      </c>
      <c r="J71" s="101" t="s">
        <v>644</v>
      </c>
      <c r="K71" s="100">
        <v>4199</v>
      </c>
      <c r="L71" s="100" t="s">
        <v>357</v>
      </c>
      <c r="M71" s="101" t="s">
        <v>283</v>
      </c>
      <c r="N71" s="101"/>
      <c r="O71" s="102" t="s">
        <v>523</v>
      </c>
      <c r="P71" s="102" t="s">
        <v>532</v>
      </c>
    </row>
    <row r="72" spans="1:16" ht="12.75" customHeight="1" thickBot="1" x14ac:dyDescent="0.25">
      <c r="A72" s="24" t="str">
        <f t="shared" si="0"/>
        <v> AOEB 1 </v>
      </c>
      <c r="B72" s="6" t="str">
        <f t="shared" si="1"/>
        <v>I</v>
      </c>
      <c r="C72" s="24">
        <f t="shared" si="2"/>
        <v>46293.67</v>
      </c>
      <c r="D72" s="29" t="str">
        <f t="shared" si="3"/>
        <v>vis</v>
      </c>
      <c r="E72" s="99">
        <f>VLOOKUP(C72,Active!C$21:E$962,3,FALSE)</f>
        <v>4203.9979714842684</v>
      </c>
      <c r="F72" s="6" t="s">
        <v>200</v>
      </c>
      <c r="G72" s="29" t="str">
        <f t="shared" si="4"/>
        <v>46293.670</v>
      </c>
      <c r="H72" s="24">
        <f t="shared" si="5"/>
        <v>4204</v>
      </c>
      <c r="I72" s="100" t="s">
        <v>645</v>
      </c>
      <c r="J72" s="101" t="s">
        <v>646</v>
      </c>
      <c r="K72" s="100">
        <v>4204</v>
      </c>
      <c r="L72" s="100" t="s">
        <v>393</v>
      </c>
      <c r="M72" s="101" t="s">
        <v>283</v>
      </c>
      <c r="N72" s="101"/>
      <c r="O72" s="102" t="s">
        <v>531</v>
      </c>
      <c r="P72" s="102" t="s">
        <v>532</v>
      </c>
    </row>
    <row r="73" spans="1:16" ht="12.75" customHeight="1" thickBot="1" x14ac:dyDescent="0.25">
      <c r="A73" s="24" t="str">
        <f t="shared" si="0"/>
        <v> AOEB 1 </v>
      </c>
      <c r="B73" s="6" t="str">
        <f t="shared" si="1"/>
        <v>I</v>
      </c>
      <c r="C73" s="24">
        <f t="shared" si="2"/>
        <v>46320.624000000003</v>
      </c>
      <c r="D73" s="29" t="str">
        <f t="shared" si="3"/>
        <v>vis</v>
      </c>
      <c r="E73" s="99">
        <f>VLOOKUP(C73,Active!C$21:E$962,3,FALSE)</f>
        <v>4237.9839317547203</v>
      </c>
      <c r="F73" s="6" t="s">
        <v>200</v>
      </c>
      <c r="G73" s="29" t="str">
        <f t="shared" si="4"/>
        <v>46320.624</v>
      </c>
      <c r="H73" s="24">
        <f t="shared" si="5"/>
        <v>4238</v>
      </c>
      <c r="I73" s="100" t="s">
        <v>647</v>
      </c>
      <c r="J73" s="101" t="s">
        <v>648</v>
      </c>
      <c r="K73" s="100">
        <v>4238</v>
      </c>
      <c r="L73" s="100" t="s">
        <v>649</v>
      </c>
      <c r="M73" s="101" t="s">
        <v>283</v>
      </c>
      <c r="N73" s="101"/>
      <c r="O73" s="102" t="s">
        <v>523</v>
      </c>
      <c r="P73" s="102" t="s">
        <v>532</v>
      </c>
    </row>
    <row r="74" spans="1:16" ht="12.75" customHeight="1" thickBot="1" x14ac:dyDescent="0.25">
      <c r="A74" s="24" t="str">
        <f t="shared" si="0"/>
        <v> AOEB 1 </v>
      </c>
      <c r="B74" s="6" t="str">
        <f t="shared" si="1"/>
        <v>I</v>
      </c>
      <c r="C74" s="24">
        <f t="shared" si="2"/>
        <v>46323.807999999997</v>
      </c>
      <c r="D74" s="29" t="str">
        <f t="shared" si="3"/>
        <v>vis</v>
      </c>
      <c r="E74" s="99">
        <f>VLOOKUP(C74,Active!C$21:E$962,3,FALSE)</f>
        <v>4241.998597388796</v>
      </c>
      <c r="F74" s="6" t="s">
        <v>200</v>
      </c>
      <c r="G74" s="29" t="str">
        <f t="shared" si="4"/>
        <v>46323.808</v>
      </c>
      <c r="H74" s="24">
        <f t="shared" si="5"/>
        <v>4242</v>
      </c>
      <c r="I74" s="100" t="s">
        <v>650</v>
      </c>
      <c r="J74" s="101" t="s">
        <v>651</v>
      </c>
      <c r="K74" s="100">
        <v>4242</v>
      </c>
      <c r="L74" s="100" t="s">
        <v>377</v>
      </c>
      <c r="M74" s="101" t="s">
        <v>283</v>
      </c>
      <c r="N74" s="101"/>
      <c r="O74" s="102" t="s">
        <v>652</v>
      </c>
      <c r="P74" s="102" t="s">
        <v>532</v>
      </c>
    </row>
    <row r="75" spans="1:16" ht="12.75" customHeight="1" thickBot="1" x14ac:dyDescent="0.25">
      <c r="A75" s="24" t="str">
        <f t="shared" ref="A75:A138" si="6">P75</f>
        <v> AOEB 1 </v>
      </c>
      <c r="B75" s="6" t="str">
        <f t="shared" ref="B75:B138" si="7">IF(H75=INT(H75),"I","II")</f>
        <v>I</v>
      </c>
      <c r="C75" s="24">
        <f t="shared" ref="C75:C138" si="8">1*G75</f>
        <v>46324.603000000003</v>
      </c>
      <c r="D75" s="29" t="str">
        <f t="shared" ref="D75:D138" si="9">VLOOKUP(F75,I$1:J$5,2,FALSE)</f>
        <v>vis</v>
      </c>
      <c r="E75" s="99">
        <f>VLOOKUP(C75,Active!C$21:E$962,3,FALSE)</f>
        <v>4243.0010029098767</v>
      </c>
      <c r="F75" s="6" t="s">
        <v>200</v>
      </c>
      <c r="G75" s="29" t="str">
        <f t="shared" ref="G75:G138" si="10">MID(I75,3,LEN(I75)-3)</f>
        <v>46324.603</v>
      </c>
      <c r="H75" s="24">
        <f t="shared" ref="H75:H138" si="11">1*K75</f>
        <v>4243</v>
      </c>
      <c r="I75" s="100" t="s">
        <v>653</v>
      </c>
      <c r="J75" s="101" t="s">
        <v>654</v>
      </c>
      <c r="K75" s="100">
        <v>4243</v>
      </c>
      <c r="L75" s="100" t="s">
        <v>457</v>
      </c>
      <c r="M75" s="101" t="s">
        <v>283</v>
      </c>
      <c r="N75" s="101"/>
      <c r="O75" s="102" t="s">
        <v>587</v>
      </c>
      <c r="P75" s="102" t="s">
        <v>532</v>
      </c>
    </row>
    <row r="76" spans="1:16" ht="12.75" customHeight="1" thickBot="1" x14ac:dyDescent="0.25">
      <c r="A76" s="24" t="str">
        <f t="shared" si="6"/>
        <v> AOEB 1 </v>
      </c>
      <c r="B76" s="6" t="str">
        <f t="shared" si="7"/>
        <v>I</v>
      </c>
      <c r="C76" s="24">
        <f t="shared" si="8"/>
        <v>46653.724000000002</v>
      </c>
      <c r="D76" s="29" t="str">
        <f t="shared" si="9"/>
        <v>vis</v>
      </c>
      <c r="E76" s="99">
        <f>VLOOKUP(C76,Active!C$21:E$962,3,FALSE)</f>
        <v>4657.9855406471015</v>
      </c>
      <c r="F76" s="6" t="s">
        <v>200</v>
      </c>
      <c r="G76" s="29" t="str">
        <f t="shared" si="10"/>
        <v>46653.724</v>
      </c>
      <c r="H76" s="24">
        <f t="shared" si="11"/>
        <v>4658</v>
      </c>
      <c r="I76" s="100" t="s">
        <v>655</v>
      </c>
      <c r="J76" s="101" t="s">
        <v>656</v>
      </c>
      <c r="K76" s="100">
        <v>4658</v>
      </c>
      <c r="L76" s="100" t="s">
        <v>396</v>
      </c>
      <c r="M76" s="101" t="s">
        <v>283</v>
      </c>
      <c r="N76" s="101"/>
      <c r="O76" s="102" t="s">
        <v>652</v>
      </c>
      <c r="P76" s="102" t="s">
        <v>532</v>
      </c>
    </row>
    <row r="77" spans="1:16" ht="12.75" customHeight="1" thickBot="1" x14ac:dyDescent="0.25">
      <c r="A77" s="24" t="str">
        <f t="shared" si="6"/>
        <v> AOEB 1 </v>
      </c>
      <c r="B77" s="6" t="str">
        <f t="shared" si="7"/>
        <v>I</v>
      </c>
      <c r="C77" s="24">
        <f t="shared" si="8"/>
        <v>46676.724000000002</v>
      </c>
      <c r="D77" s="29" t="str">
        <f t="shared" si="9"/>
        <v>vis</v>
      </c>
      <c r="E77" s="99">
        <f>VLOOKUP(C77,Active!C$21:E$962,3,FALSE)</f>
        <v>4686.9859519485872</v>
      </c>
      <c r="F77" s="6" t="s">
        <v>200</v>
      </c>
      <c r="G77" s="29" t="str">
        <f t="shared" si="10"/>
        <v>46676.724</v>
      </c>
      <c r="H77" s="24">
        <f t="shared" si="11"/>
        <v>4687</v>
      </c>
      <c r="I77" s="100" t="s">
        <v>657</v>
      </c>
      <c r="J77" s="101" t="s">
        <v>658</v>
      </c>
      <c r="K77" s="100">
        <v>4687</v>
      </c>
      <c r="L77" s="100" t="s">
        <v>396</v>
      </c>
      <c r="M77" s="101" t="s">
        <v>283</v>
      </c>
      <c r="N77" s="101"/>
      <c r="O77" s="102" t="s">
        <v>523</v>
      </c>
      <c r="P77" s="102" t="s">
        <v>532</v>
      </c>
    </row>
    <row r="78" spans="1:16" ht="12.75" customHeight="1" thickBot="1" x14ac:dyDescent="0.25">
      <c r="A78" s="24" t="str">
        <f t="shared" si="6"/>
        <v> AOEB 1 </v>
      </c>
      <c r="B78" s="6" t="str">
        <f t="shared" si="7"/>
        <v>I</v>
      </c>
      <c r="C78" s="24">
        <f t="shared" si="8"/>
        <v>46699.724999999999</v>
      </c>
      <c r="D78" s="29" t="str">
        <f t="shared" si="9"/>
        <v>vis</v>
      </c>
      <c r="E78" s="99">
        <f>VLOOKUP(C78,Active!C$21:E$962,3,FALSE)</f>
        <v>4715.9876241375168</v>
      </c>
      <c r="F78" s="6" t="s">
        <v>200</v>
      </c>
      <c r="G78" s="29" t="str">
        <f t="shared" si="10"/>
        <v>46699.725</v>
      </c>
      <c r="H78" s="24">
        <f t="shared" si="11"/>
        <v>4716</v>
      </c>
      <c r="I78" s="100" t="s">
        <v>659</v>
      </c>
      <c r="J78" s="101" t="s">
        <v>660</v>
      </c>
      <c r="K78" s="100">
        <v>4716</v>
      </c>
      <c r="L78" s="100" t="s">
        <v>466</v>
      </c>
      <c r="M78" s="101" t="s">
        <v>283</v>
      </c>
      <c r="N78" s="101"/>
      <c r="O78" s="102" t="s">
        <v>523</v>
      </c>
      <c r="P78" s="102" t="s">
        <v>532</v>
      </c>
    </row>
    <row r="79" spans="1:16" ht="12.75" customHeight="1" thickBot="1" x14ac:dyDescent="0.25">
      <c r="A79" s="24" t="str">
        <f t="shared" si="6"/>
        <v> AOEB 1 </v>
      </c>
      <c r="B79" s="6" t="str">
        <f t="shared" si="7"/>
        <v>I</v>
      </c>
      <c r="C79" s="24">
        <f t="shared" si="8"/>
        <v>46711.618000000002</v>
      </c>
      <c r="D79" s="29" t="str">
        <f t="shared" si="9"/>
        <v>vis</v>
      </c>
      <c r="E79" s="99">
        <f>VLOOKUP(C79,Active!C$21:E$962,3,FALSE)</f>
        <v>4730.9833585552851</v>
      </c>
      <c r="F79" s="6" t="s">
        <v>200</v>
      </c>
      <c r="G79" s="29" t="str">
        <f t="shared" si="10"/>
        <v>46711.618</v>
      </c>
      <c r="H79" s="24">
        <f t="shared" si="11"/>
        <v>4731</v>
      </c>
      <c r="I79" s="100" t="s">
        <v>661</v>
      </c>
      <c r="J79" s="101" t="s">
        <v>662</v>
      </c>
      <c r="K79" s="100">
        <v>4731</v>
      </c>
      <c r="L79" s="100" t="s">
        <v>649</v>
      </c>
      <c r="M79" s="101" t="s">
        <v>283</v>
      </c>
      <c r="N79" s="101"/>
      <c r="O79" s="102" t="s">
        <v>523</v>
      </c>
      <c r="P79" s="102" t="s">
        <v>532</v>
      </c>
    </row>
    <row r="80" spans="1:16" ht="12.75" customHeight="1" thickBot="1" x14ac:dyDescent="0.25">
      <c r="A80" s="24" t="str">
        <f t="shared" si="6"/>
        <v> AOEB 1 </v>
      </c>
      <c r="B80" s="6" t="str">
        <f t="shared" si="7"/>
        <v>I</v>
      </c>
      <c r="C80" s="24">
        <f t="shared" si="8"/>
        <v>46734.618999999999</v>
      </c>
      <c r="D80" s="29" t="str">
        <f t="shared" si="9"/>
        <v>vis</v>
      </c>
      <c r="E80" s="99">
        <f>VLOOKUP(C80,Active!C$21:E$962,3,FALSE)</f>
        <v>4759.9850307442139</v>
      </c>
      <c r="F80" s="6" t="s">
        <v>200</v>
      </c>
      <c r="G80" s="29" t="str">
        <f t="shared" si="10"/>
        <v>46734.619</v>
      </c>
      <c r="H80" s="24">
        <f t="shared" si="11"/>
        <v>4760</v>
      </c>
      <c r="I80" s="100" t="s">
        <v>663</v>
      </c>
      <c r="J80" s="101" t="s">
        <v>664</v>
      </c>
      <c r="K80" s="100">
        <v>4760</v>
      </c>
      <c r="L80" s="100" t="s">
        <v>434</v>
      </c>
      <c r="M80" s="101" t="s">
        <v>283</v>
      </c>
      <c r="N80" s="101"/>
      <c r="O80" s="102" t="s">
        <v>523</v>
      </c>
      <c r="P80" s="102" t="s">
        <v>532</v>
      </c>
    </row>
    <row r="81" spans="1:16" ht="12.75" customHeight="1" thickBot="1" x14ac:dyDescent="0.25">
      <c r="A81" s="24" t="str">
        <f t="shared" si="6"/>
        <v> AOEB 1 </v>
      </c>
      <c r="B81" s="6" t="str">
        <f t="shared" si="7"/>
        <v>I</v>
      </c>
      <c r="C81" s="24">
        <f t="shared" si="8"/>
        <v>46994.752</v>
      </c>
      <c r="D81" s="29" t="str">
        <f t="shared" si="9"/>
        <v>vis</v>
      </c>
      <c r="E81" s="99">
        <f>VLOOKUP(C81,Active!C$21:E$962,3,FALSE)</f>
        <v>5087.9834652263607</v>
      </c>
      <c r="F81" s="6" t="s">
        <v>200</v>
      </c>
      <c r="G81" s="29" t="str">
        <f t="shared" si="10"/>
        <v>46994.752</v>
      </c>
      <c r="H81" s="24">
        <f t="shared" si="11"/>
        <v>5088</v>
      </c>
      <c r="I81" s="100" t="s">
        <v>665</v>
      </c>
      <c r="J81" s="101" t="s">
        <v>666</v>
      </c>
      <c r="K81" s="100">
        <v>5088</v>
      </c>
      <c r="L81" s="100" t="s">
        <v>649</v>
      </c>
      <c r="M81" s="101" t="s">
        <v>283</v>
      </c>
      <c r="N81" s="101"/>
      <c r="O81" s="102" t="s">
        <v>523</v>
      </c>
      <c r="P81" s="102" t="s">
        <v>532</v>
      </c>
    </row>
    <row r="82" spans="1:16" ht="12.75" customHeight="1" thickBot="1" x14ac:dyDescent="0.25">
      <c r="A82" s="24" t="str">
        <f t="shared" si="6"/>
        <v> AOEB 1 </v>
      </c>
      <c r="B82" s="6" t="str">
        <f t="shared" si="7"/>
        <v>I</v>
      </c>
      <c r="C82" s="24">
        <f t="shared" si="8"/>
        <v>47002.682999999997</v>
      </c>
      <c r="D82" s="29" t="str">
        <f t="shared" si="9"/>
        <v>vis</v>
      </c>
      <c r="E82" s="99">
        <f>VLOOKUP(C82,Active!C$21:E$962,3,FALSE)</f>
        <v>5097.9835635755771</v>
      </c>
      <c r="F82" s="6" t="s">
        <v>200</v>
      </c>
      <c r="G82" s="29" t="str">
        <f t="shared" si="10"/>
        <v>47002.683</v>
      </c>
      <c r="H82" s="24">
        <f t="shared" si="11"/>
        <v>5098</v>
      </c>
      <c r="I82" s="100" t="s">
        <v>667</v>
      </c>
      <c r="J82" s="101" t="s">
        <v>668</v>
      </c>
      <c r="K82" s="100">
        <v>5098</v>
      </c>
      <c r="L82" s="100" t="s">
        <v>649</v>
      </c>
      <c r="M82" s="101" t="s">
        <v>283</v>
      </c>
      <c r="N82" s="101"/>
      <c r="O82" s="102" t="s">
        <v>523</v>
      </c>
      <c r="P82" s="102" t="s">
        <v>532</v>
      </c>
    </row>
    <row r="83" spans="1:16" ht="12.75" customHeight="1" thickBot="1" x14ac:dyDescent="0.25">
      <c r="A83" s="24" t="str">
        <f t="shared" si="6"/>
        <v> AOEB 1 </v>
      </c>
      <c r="B83" s="6" t="str">
        <f t="shared" si="7"/>
        <v>I</v>
      </c>
      <c r="C83" s="24">
        <f t="shared" si="8"/>
        <v>47025.682999999997</v>
      </c>
      <c r="D83" s="29" t="str">
        <f t="shared" si="9"/>
        <v>vis</v>
      </c>
      <c r="E83" s="99">
        <f>VLOOKUP(C83,Active!C$21:E$962,3,FALSE)</f>
        <v>5126.9839748770628</v>
      </c>
      <c r="F83" s="6" t="s">
        <v>200</v>
      </c>
      <c r="G83" s="29" t="str">
        <f t="shared" si="10"/>
        <v>47025.683</v>
      </c>
      <c r="H83" s="24">
        <f t="shared" si="11"/>
        <v>5127</v>
      </c>
      <c r="I83" s="100" t="s">
        <v>669</v>
      </c>
      <c r="J83" s="101" t="s">
        <v>670</v>
      </c>
      <c r="K83" s="100">
        <v>5127</v>
      </c>
      <c r="L83" s="100" t="s">
        <v>649</v>
      </c>
      <c r="M83" s="101" t="s">
        <v>283</v>
      </c>
      <c r="N83" s="101"/>
      <c r="O83" s="102" t="s">
        <v>523</v>
      </c>
      <c r="P83" s="102" t="s">
        <v>532</v>
      </c>
    </row>
    <row r="84" spans="1:16" ht="12.75" customHeight="1" thickBot="1" x14ac:dyDescent="0.25">
      <c r="A84" s="24" t="str">
        <f t="shared" si="6"/>
        <v> AOEB 1 </v>
      </c>
      <c r="B84" s="6" t="str">
        <f t="shared" si="7"/>
        <v>I</v>
      </c>
      <c r="C84" s="24">
        <f t="shared" si="8"/>
        <v>47086.754000000001</v>
      </c>
      <c r="D84" s="29" t="str">
        <f t="shared" si="9"/>
        <v>vis</v>
      </c>
      <c r="E84" s="99">
        <f>VLOOKUP(C84,Active!C$21:E$962,3,FALSE)</f>
        <v>5203.9876322071987</v>
      </c>
      <c r="F84" s="6" t="s">
        <v>200</v>
      </c>
      <c r="G84" s="29" t="str">
        <f t="shared" si="10"/>
        <v>47086.754</v>
      </c>
      <c r="H84" s="24">
        <f t="shared" si="11"/>
        <v>5204</v>
      </c>
      <c r="I84" s="100" t="s">
        <v>671</v>
      </c>
      <c r="J84" s="101" t="s">
        <v>672</v>
      </c>
      <c r="K84" s="100">
        <v>5204</v>
      </c>
      <c r="L84" s="100" t="s">
        <v>466</v>
      </c>
      <c r="M84" s="101" t="s">
        <v>283</v>
      </c>
      <c r="N84" s="101"/>
      <c r="O84" s="102" t="s">
        <v>652</v>
      </c>
      <c r="P84" s="102" t="s">
        <v>532</v>
      </c>
    </row>
    <row r="85" spans="1:16" ht="12.75" customHeight="1" thickBot="1" x14ac:dyDescent="0.25">
      <c r="A85" s="24" t="str">
        <f t="shared" si="6"/>
        <v> BBS 86 </v>
      </c>
      <c r="B85" s="6" t="str">
        <f t="shared" si="7"/>
        <v>I</v>
      </c>
      <c r="C85" s="24">
        <f t="shared" si="8"/>
        <v>47088.351000000002</v>
      </c>
      <c r="D85" s="29" t="str">
        <f t="shared" si="9"/>
        <v>vis</v>
      </c>
      <c r="E85" s="99">
        <f>VLOOKUP(C85,Active!C$21:E$962,3,FALSE)</f>
        <v>5206.0012694614825</v>
      </c>
      <c r="F85" s="6" t="s">
        <v>200</v>
      </c>
      <c r="G85" s="29" t="str">
        <f t="shared" si="10"/>
        <v>47088.351</v>
      </c>
      <c r="H85" s="24">
        <f t="shared" si="11"/>
        <v>5206</v>
      </c>
      <c r="I85" s="100" t="s">
        <v>673</v>
      </c>
      <c r="J85" s="101" t="s">
        <v>674</v>
      </c>
      <c r="K85" s="100">
        <v>5206</v>
      </c>
      <c r="L85" s="100" t="s">
        <v>457</v>
      </c>
      <c r="M85" s="101" t="s">
        <v>283</v>
      </c>
      <c r="N85" s="101"/>
      <c r="O85" s="102" t="s">
        <v>514</v>
      </c>
      <c r="P85" s="102" t="s">
        <v>675</v>
      </c>
    </row>
    <row r="86" spans="1:16" ht="12.75" customHeight="1" thickBot="1" x14ac:dyDescent="0.25">
      <c r="A86" s="24" t="str">
        <f t="shared" si="6"/>
        <v> AOEB 1 </v>
      </c>
      <c r="B86" s="6" t="str">
        <f t="shared" si="7"/>
        <v>I</v>
      </c>
      <c r="C86" s="24">
        <f t="shared" si="8"/>
        <v>47331.817000000003</v>
      </c>
      <c r="D86" s="29" t="str">
        <f t="shared" si="9"/>
        <v>vis</v>
      </c>
      <c r="E86" s="99">
        <f>VLOOKUP(C86,Active!C$21:E$962,3,FALSE)</f>
        <v>5512.9844928496332</v>
      </c>
      <c r="F86" s="6" t="s">
        <v>200</v>
      </c>
      <c r="G86" s="29" t="str">
        <f t="shared" si="10"/>
        <v>47331.817</v>
      </c>
      <c r="H86" s="24">
        <f t="shared" si="11"/>
        <v>5513</v>
      </c>
      <c r="I86" s="100" t="s">
        <v>676</v>
      </c>
      <c r="J86" s="101" t="s">
        <v>677</v>
      </c>
      <c r="K86" s="100">
        <v>5513</v>
      </c>
      <c r="L86" s="100" t="s">
        <v>434</v>
      </c>
      <c r="M86" s="101" t="s">
        <v>283</v>
      </c>
      <c r="N86" s="101"/>
      <c r="O86" s="102" t="s">
        <v>523</v>
      </c>
      <c r="P86" s="102" t="s">
        <v>532</v>
      </c>
    </row>
    <row r="87" spans="1:16" ht="12.75" customHeight="1" thickBot="1" x14ac:dyDescent="0.25">
      <c r="A87" s="24" t="str">
        <f t="shared" si="6"/>
        <v> BBS 89 </v>
      </c>
      <c r="B87" s="6" t="str">
        <f t="shared" si="7"/>
        <v>I</v>
      </c>
      <c r="C87" s="24">
        <f t="shared" si="8"/>
        <v>47379.425999999999</v>
      </c>
      <c r="D87" s="29" t="str">
        <f t="shared" si="9"/>
        <v>vis</v>
      </c>
      <c r="E87" s="99">
        <f>VLOOKUP(C87,Active!C$21:E$962,3,FALSE)</f>
        <v>5573.0140833562564</v>
      </c>
      <c r="F87" s="6" t="s">
        <v>200</v>
      </c>
      <c r="G87" s="29" t="str">
        <f t="shared" si="10"/>
        <v>47379.426</v>
      </c>
      <c r="H87" s="24">
        <f t="shared" si="11"/>
        <v>5573</v>
      </c>
      <c r="I87" s="100" t="s">
        <v>678</v>
      </c>
      <c r="J87" s="101" t="s">
        <v>679</v>
      </c>
      <c r="K87" s="100">
        <v>5573</v>
      </c>
      <c r="L87" s="100" t="s">
        <v>310</v>
      </c>
      <c r="M87" s="101" t="s">
        <v>283</v>
      </c>
      <c r="N87" s="101"/>
      <c r="O87" s="102" t="s">
        <v>514</v>
      </c>
      <c r="P87" s="102" t="s">
        <v>680</v>
      </c>
    </row>
    <row r="88" spans="1:16" ht="12.75" customHeight="1" thickBot="1" x14ac:dyDescent="0.25">
      <c r="A88" s="24" t="str">
        <f t="shared" si="6"/>
        <v> AOEB 1 </v>
      </c>
      <c r="B88" s="6" t="str">
        <f t="shared" si="7"/>
        <v>I</v>
      </c>
      <c r="C88" s="24">
        <f t="shared" si="8"/>
        <v>47420.646000000001</v>
      </c>
      <c r="D88" s="29" t="str">
        <f t="shared" si="9"/>
        <v>vis</v>
      </c>
      <c r="E88" s="99">
        <f>VLOOKUP(C88,Active!C$21:E$962,3,FALSE)</f>
        <v>5624.9878639583112</v>
      </c>
      <c r="F88" s="6" t="s">
        <v>200</v>
      </c>
      <c r="G88" s="29" t="str">
        <f t="shared" si="10"/>
        <v>47420.646</v>
      </c>
      <c r="H88" s="24">
        <f t="shared" si="11"/>
        <v>5625</v>
      </c>
      <c r="I88" s="100" t="s">
        <v>681</v>
      </c>
      <c r="J88" s="101" t="s">
        <v>682</v>
      </c>
      <c r="K88" s="100">
        <v>5625</v>
      </c>
      <c r="L88" s="100" t="s">
        <v>466</v>
      </c>
      <c r="M88" s="101" t="s">
        <v>283</v>
      </c>
      <c r="N88" s="101"/>
      <c r="O88" s="102" t="s">
        <v>523</v>
      </c>
      <c r="P88" s="102" t="s">
        <v>532</v>
      </c>
    </row>
    <row r="89" spans="1:16" ht="12.75" customHeight="1" thickBot="1" x14ac:dyDescent="0.25">
      <c r="A89" s="24" t="str">
        <f t="shared" si="6"/>
        <v> AOEB 1 </v>
      </c>
      <c r="B89" s="6" t="str">
        <f t="shared" si="7"/>
        <v>I</v>
      </c>
      <c r="C89" s="24">
        <f t="shared" si="8"/>
        <v>47447.618000000002</v>
      </c>
      <c r="D89" s="29" t="str">
        <f t="shared" si="9"/>
        <v>vis</v>
      </c>
      <c r="E89" s="99">
        <f>VLOOKUP(C89,Active!C$21:E$962,3,FALSE)</f>
        <v>5658.9965202028206</v>
      </c>
      <c r="F89" s="6" t="s">
        <v>200</v>
      </c>
      <c r="G89" s="29" t="str">
        <f t="shared" si="10"/>
        <v>47447.618</v>
      </c>
      <c r="H89" s="24">
        <f t="shared" si="11"/>
        <v>5659</v>
      </c>
      <c r="I89" s="100" t="s">
        <v>683</v>
      </c>
      <c r="J89" s="101" t="s">
        <v>684</v>
      </c>
      <c r="K89" s="100">
        <v>5659</v>
      </c>
      <c r="L89" s="100" t="s">
        <v>227</v>
      </c>
      <c r="M89" s="101" t="s">
        <v>283</v>
      </c>
      <c r="N89" s="101"/>
      <c r="O89" s="102" t="s">
        <v>523</v>
      </c>
      <c r="P89" s="102" t="s">
        <v>532</v>
      </c>
    </row>
    <row r="90" spans="1:16" ht="12.75" customHeight="1" thickBot="1" x14ac:dyDescent="0.25">
      <c r="A90" s="24" t="str">
        <f t="shared" si="6"/>
        <v> BBS 90 </v>
      </c>
      <c r="B90" s="6" t="str">
        <f t="shared" si="7"/>
        <v>I</v>
      </c>
      <c r="C90" s="24">
        <f t="shared" si="8"/>
        <v>47456.34</v>
      </c>
      <c r="D90" s="29" t="str">
        <f t="shared" si="9"/>
        <v>vis</v>
      </c>
      <c r="E90" s="99">
        <f>VLOOKUP(C90,Active!C$21:E$962,3,FALSE)</f>
        <v>5669.9939805233162</v>
      </c>
      <c r="F90" s="6" t="s">
        <v>200</v>
      </c>
      <c r="G90" s="29" t="str">
        <f t="shared" si="10"/>
        <v>47456.340</v>
      </c>
      <c r="H90" s="24">
        <f t="shared" si="11"/>
        <v>5670</v>
      </c>
      <c r="I90" s="100" t="s">
        <v>685</v>
      </c>
      <c r="J90" s="101" t="s">
        <v>686</v>
      </c>
      <c r="K90" s="100">
        <v>5670</v>
      </c>
      <c r="L90" s="100" t="s">
        <v>507</v>
      </c>
      <c r="M90" s="101" t="s">
        <v>283</v>
      </c>
      <c r="N90" s="101"/>
      <c r="O90" s="102" t="s">
        <v>491</v>
      </c>
      <c r="P90" s="102" t="s">
        <v>687</v>
      </c>
    </row>
    <row r="91" spans="1:16" ht="12.75" customHeight="1" thickBot="1" x14ac:dyDescent="0.25">
      <c r="A91" s="24" t="str">
        <f t="shared" si="6"/>
        <v> BBS 92 </v>
      </c>
      <c r="B91" s="6" t="str">
        <f t="shared" si="7"/>
        <v>I</v>
      </c>
      <c r="C91" s="24">
        <f t="shared" si="8"/>
        <v>47662.538</v>
      </c>
      <c r="D91" s="29" t="str">
        <f t="shared" si="9"/>
        <v>vis</v>
      </c>
      <c r="E91" s="99">
        <f>VLOOKUP(C91,Active!C$21:E$962,3,FALSE)</f>
        <v>5929.986450503482</v>
      </c>
      <c r="F91" s="6" t="s">
        <v>200</v>
      </c>
      <c r="G91" s="29" t="str">
        <f t="shared" si="10"/>
        <v>47662.538</v>
      </c>
      <c r="H91" s="24">
        <f t="shared" si="11"/>
        <v>5930</v>
      </c>
      <c r="I91" s="100" t="s">
        <v>688</v>
      </c>
      <c r="J91" s="101" t="s">
        <v>689</v>
      </c>
      <c r="K91" s="100">
        <v>5930</v>
      </c>
      <c r="L91" s="100" t="s">
        <v>396</v>
      </c>
      <c r="M91" s="101" t="s">
        <v>283</v>
      </c>
      <c r="N91" s="101"/>
      <c r="O91" s="102" t="s">
        <v>491</v>
      </c>
      <c r="P91" s="102" t="s">
        <v>690</v>
      </c>
    </row>
    <row r="92" spans="1:16" ht="12.75" customHeight="1" thickBot="1" x14ac:dyDescent="0.25">
      <c r="A92" s="24" t="str">
        <f t="shared" si="6"/>
        <v> BBS 92 </v>
      </c>
      <c r="B92" s="6" t="str">
        <f t="shared" si="7"/>
        <v>I</v>
      </c>
      <c r="C92" s="24">
        <f t="shared" si="8"/>
        <v>47743.445</v>
      </c>
      <c r="D92" s="29" t="str">
        <f t="shared" si="9"/>
        <v>vis</v>
      </c>
      <c r="E92" s="99">
        <f>VLOOKUP(C92,Active!C$21:E$962,3,FALSE)</f>
        <v>6032.0010712499725</v>
      </c>
      <c r="F92" s="6" t="s">
        <v>200</v>
      </c>
      <c r="G92" s="29" t="str">
        <f t="shared" si="10"/>
        <v>47743.445</v>
      </c>
      <c r="H92" s="24">
        <f t="shared" si="11"/>
        <v>6032</v>
      </c>
      <c r="I92" s="100" t="s">
        <v>691</v>
      </c>
      <c r="J92" s="101" t="s">
        <v>692</v>
      </c>
      <c r="K92" s="100">
        <v>6032</v>
      </c>
      <c r="L92" s="100" t="s">
        <v>457</v>
      </c>
      <c r="M92" s="101" t="s">
        <v>283</v>
      </c>
      <c r="N92" s="101"/>
      <c r="O92" s="102" t="s">
        <v>514</v>
      </c>
      <c r="P92" s="102" t="s">
        <v>690</v>
      </c>
    </row>
    <row r="93" spans="1:16" ht="12.75" customHeight="1" thickBot="1" x14ac:dyDescent="0.25">
      <c r="A93" s="24" t="str">
        <f t="shared" si="6"/>
        <v> BBS 92 </v>
      </c>
      <c r="B93" s="6" t="str">
        <f t="shared" si="7"/>
        <v>I</v>
      </c>
      <c r="C93" s="24">
        <f t="shared" si="8"/>
        <v>47770.406000000003</v>
      </c>
      <c r="D93" s="29" t="str">
        <f t="shared" si="9"/>
        <v>vis</v>
      </c>
      <c r="E93" s="99">
        <f>VLOOKUP(C93,Active!C$21:E$962,3,FALSE)</f>
        <v>6065.995857732556</v>
      </c>
      <c r="F93" s="6" t="s">
        <v>200</v>
      </c>
      <c r="G93" s="29" t="str">
        <f t="shared" si="10"/>
        <v>47770.406</v>
      </c>
      <c r="H93" s="24">
        <f t="shared" si="11"/>
        <v>6066</v>
      </c>
      <c r="I93" s="100" t="s">
        <v>693</v>
      </c>
      <c r="J93" s="101" t="s">
        <v>694</v>
      </c>
      <c r="K93" s="100">
        <v>6066</v>
      </c>
      <c r="L93" s="100" t="s">
        <v>227</v>
      </c>
      <c r="M93" s="101" t="s">
        <v>283</v>
      </c>
      <c r="N93" s="101"/>
      <c r="O93" s="102" t="s">
        <v>514</v>
      </c>
      <c r="P93" s="102" t="s">
        <v>690</v>
      </c>
    </row>
    <row r="94" spans="1:16" ht="12.75" customHeight="1" thickBot="1" x14ac:dyDescent="0.25">
      <c r="A94" s="24" t="str">
        <f t="shared" si="6"/>
        <v> BBS 92 </v>
      </c>
      <c r="B94" s="6" t="str">
        <f t="shared" si="7"/>
        <v>I</v>
      </c>
      <c r="C94" s="24">
        <f t="shared" si="8"/>
        <v>47778.353000000003</v>
      </c>
      <c r="D94" s="29" t="str">
        <f t="shared" si="9"/>
        <v>vis</v>
      </c>
      <c r="E94" s="99">
        <f>VLOOKUP(C94,Active!C$21:E$962,3,FALSE)</f>
        <v>6076.0161302809438</v>
      </c>
      <c r="F94" s="6" t="s">
        <v>200</v>
      </c>
      <c r="G94" s="29" t="str">
        <f t="shared" si="10"/>
        <v>47778.353</v>
      </c>
      <c r="H94" s="24">
        <f t="shared" si="11"/>
        <v>6076</v>
      </c>
      <c r="I94" s="100" t="s">
        <v>695</v>
      </c>
      <c r="J94" s="101" t="s">
        <v>696</v>
      </c>
      <c r="K94" s="100">
        <v>6076</v>
      </c>
      <c r="L94" s="100" t="s">
        <v>697</v>
      </c>
      <c r="M94" s="101" t="s">
        <v>283</v>
      </c>
      <c r="N94" s="101"/>
      <c r="O94" s="102" t="s">
        <v>514</v>
      </c>
      <c r="P94" s="102" t="s">
        <v>690</v>
      </c>
    </row>
    <row r="95" spans="1:16" ht="12.75" customHeight="1" thickBot="1" x14ac:dyDescent="0.25">
      <c r="A95" s="24" t="str">
        <f t="shared" si="6"/>
        <v> BBS 93 </v>
      </c>
      <c r="B95" s="6" t="str">
        <f t="shared" si="7"/>
        <v>I</v>
      </c>
      <c r="C95" s="24">
        <f t="shared" si="8"/>
        <v>47805.303999999996</v>
      </c>
      <c r="D95" s="29" t="str">
        <f t="shared" si="9"/>
        <v>vis</v>
      </c>
      <c r="E95" s="99">
        <f>VLOOKUP(C95,Active!C$21:E$962,3,FALSE)</f>
        <v>6109.9983078890373</v>
      </c>
      <c r="F95" s="6" t="s">
        <v>200</v>
      </c>
      <c r="G95" s="29" t="str">
        <f t="shared" si="10"/>
        <v>47805.304</v>
      </c>
      <c r="H95" s="24">
        <f t="shared" si="11"/>
        <v>6110</v>
      </c>
      <c r="I95" s="100" t="s">
        <v>698</v>
      </c>
      <c r="J95" s="101" t="s">
        <v>699</v>
      </c>
      <c r="K95" s="100">
        <v>6110</v>
      </c>
      <c r="L95" s="100" t="s">
        <v>377</v>
      </c>
      <c r="M95" s="101" t="s">
        <v>283</v>
      </c>
      <c r="N95" s="101"/>
      <c r="O95" s="102" t="s">
        <v>514</v>
      </c>
      <c r="P95" s="102" t="s">
        <v>700</v>
      </c>
    </row>
    <row r="96" spans="1:16" ht="12.75" customHeight="1" thickBot="1" x14ac:dyDescent="0.25">
      <c r="A96" s="24" t="str">
        <f t="shared" si="6"/>
        <v> BBS 93 </v>
      </c>
      <c r="B96" s="6" t="str">
        <f t="shared" si="7"/>
        <v>I</v>
      </c>
      <c r="C96" s="24">
        <f t="shared" si="8"/>
        <v>47824.332000000002</v>
      </c>
      <c r="D96" s="29" t="str">
        <f t="shared" si="9"/>
        <v>vis</v>
      </c>
      <c r="E96" s="99">
        <f>VLOOKUP(C96,Active!C$21:E$962,3,FALSE)</f>
        <v>6133.9904742475082</v>
      </c>
      <c r="F96" s="6" t="s">
        <v>200</v>
      </c>
      <c r="G96" s="29" t="str">
        <f t="shared" si="10"/>
        <v>47824.332</v>
      </c>
      <c r="H96" s="24">
        <f t="shared" si="11"/>
        <v>6134</v>
      </c>
      <c r="I96" s="100" t="s">
        <v>701</v>
      </c>
      <c r="J96" s="101" t="s">
        <v>702</v>
      </c>
      <c r="K96" s="100">
        <v>6134</v>
      </c>
      <c r="L96" s="100" t="s">
        <v>408</v>
      </c>
      <c r="M96" s="101" t="s">
        <v>283</v>
      </c>
      <c r="N96" s="101"/>
      <c r="O96" s="102" t="s">
        <v>514</v>
      </c>
      <c r="P96" s="102" t="s">
        <v>700</v>
      </c>
    </row>
    <row r="97" spans="1:16" ht="12.75" customHeight="1" thickBot="1" x14ac:dyDescent="0.25">
      <c r="A97" s="24" t="str">
        <f t="shared" si="6"/>
        <v> BBS 93 </v>
      </c>
      <c r="B97" s="6" t="str">
        <f t="shared" si="7"/>
        <v>I</v>
      </c>
      <c r="C97" s="24">
        <f t="shared" si="8"/>
        <v>47859.228999999999</v>
      </c>
      <c r="D97" s="29" t="str">
        <f t="shared" si="9"/>
        <v>vis</v>
      </c>
      <c r="E97" s="99">
        <f>VLOOKUP(C97,Active!C$21:E$962,3,FALSE)</f>
        <v>6177.9916635165455</v>
      </c>
      <c r="F97" s="6" t="s">
        <v>200</v>
      </c>
      <c r="G97" s="29" t="str">
        <f t="shared" si="10"/>
        <v>47859.229</v>
      </c>
      <c r="H97" s="24">
        <f t="shared" si="11"/>
        <v>6178</v>
      </c>
      <c r="I97" s="100" t="s">
        <v>703</v>
      </c>
      <c r="J97" s="101" t="s">
        <v>704</v>
      </c>
      <c r="K97" s="100">
        <v>6178</v>
      </c>
      <c r="L97" s="100" t="s">
        <v>401</v>
      </c>
      <c r="M97" s="101" t="s">
        <v>283</v>
      </c>
      <c r="N97" s="101"/>
      <c r="O97" s="102" t="s">
        <v>514</v>
      </c>
      <c r="P97" s="102" t="s">
        <v>700</v>
      </c>
    </row>
    <row r="98" spans="1:16" ht="12.75" customHeight="1" thickBot="1" x14ac:dyDescent="0.25">
      <c r="A98" s="24" t="str">
        <f t="shared" si="6"/>
        <v> BBS 95 </v>
      </c>
      <c r="B98" s="6" t="str">
        <f t="shared" si="7"/>
        <v>I</v>
      </c>
      <c r="C98" s="24">
        <f t="shared" si="8"/>
        <v>48061.476999999999</v>
      </c>
      <c r="D98" s="29" t="str">
        <f t="shared" si="9"/>
        <v>vis</v>
      </c>
      <c r="E98" s="99">
        <f>VLOOKUP(C98,Active!C$21:E$962,3,FALSE)</f>
        <v>6433.0036280775375</v>
      </c>
      <c r="F98" s="6" t="s">
        <v>200</v>
      </c>
      <c r="G98" s="29" t="str">
        <f t="shared" si="10"/>
        <v>48061.477</v>
      </c>
      <c r="H98" s="24">
        <f t="shared" si="11"/>
        <v>6433</v>
      </c>
      <c r="I98" s="100" t="s">
        <v>705</v>
      </c>
      <c r="J98" s="101" t="s">
        <v>706</v>
      </c>
      <c r="K98" s="100">
        <v>6433</v>
      </c>
      <c r="L98" s="100" t="s">
        <v>261</v>
      </c>
      <c r="M98" s="101" t="s">
        <v>283</v>
      </c>
      <c r="N98" s="101"/>
      <c r="O98" s="102" t="s">
        <v>514</v>
      </c>
      <c r="P98" s="102" t="s">
        <v>707</v>
      </c>
    </row>
    <row r="99" spans="1:16" ht="12.75" customHeight="1" thickBot="1" x14ac:dyDescent="0.25">
      <c r="A99" s="24" t="str">
        <f t="shared" si="6"/>
        <v> AOEB 1 </v>
      </c>
      <c r="B99" s="6" t="str">
        <f t="shared" si="7"/>
        <v>I</v>
      </c>
      <c r="C99" s="24">
        <f t="shared" si="8"/>
        <v>48067.813000000002</v>
      </c>
      <c r="D99" s="29" t="str">
        <f t="shared" si="9"/>
        <v>vis</v>
      </c>
      <c r="E99" s="99">
        <f>VLOOKUP(C99,Active!C$21:E$962,3,FALSE)</f>
        <v>6440.9926109473772</v>
      </c>
      <c r="F99" s="6" t="s">
        <v>200</v>
      </c>
      <c r="G99" s="29" t="str">
        <f t="shared" si="10"/>
        <v>48067.813</v>
      </c>
      <c r="H99" s="24">
        <f t="shared" si="11"/>
        <v>6441</v>
      </c>
      <c r="I99" s="100" t="s">
        <v>708</v>
      </c>
      <c r="J99" s="101" t="s">
        <v>709</v>
      </c>
      <c r="K99" s="100">
        <v>6441</v>
      </c>
      <c r="L99" s="100" t="s">
        <v>302</v>
      </c>
      <c r="M99" s="101" t="s">
        <v>283</v>
      </c>
      <c r="N99" s="101"/>
      <c r="O99" s="102" t="s">
        <v>523</v>
      </c>
      <c r="P99" s="102" t="s">
        <v>532</v>
      </c>
    </row>
    <row r="100" spans="1:16" ht="12.75" customHeight="1" thickBot="1" x14ac:dyDescent="0.25">
      <c r="A100" s="24" t="str">
        <f t="shared" si="6"/>
        <v> BBS 96 </v>
      </c>
      <c r="B100" s="6" t="str">
        <f t="shared" si="7"/>
        <v>I</v>
      </c>
      <c r="C100" s="24">
        <f t="shared" si="8"/>
        <v>48088.442000000003</v>
      </c>
      <c r="D100" s="29" t="str">
        <f t="shared" si="9"/>
        <v>vis</v>
      </c>
      <c r="E100" s="99">
        <f>VLOOKUP(C100,Active!C$21:E$962,3,FALSE)</f>
        <v>6467.0034581099144</v>
      </c>
      <c r="F100" s="6" t="s">
        <v>200</v>
      </c>
      <c r="G100" s="29" t="str">
        <f t="shared" si="10"/>
        <v>48088.442</v>
      </c>
      <c r="H100" s="24">
        <f t="shared" si="11"/>
        <v>6467</v>
      </c>
      <c r="I100" s="100" t="s">
        <v>710</v>
      </c>
      <c r="J100" s="101" t="s">
        <v>711</v>
      </c>
      <c r="K100" s="100">
        <v>6467</v>
      </c>
      <c r="L100" s="100" t="s">
        <v>261</v>
      </c>
      <c r="M100" s="101" t="s">
        <v>283</v>
      </c>
      <c r="N100" s="101"/>
      <c r="O100" s="102" t="s">
        <v>514</v>
      </c>
      <c r="P100" s="102" t="s">
        <v>712</v>
      </c>
    </row>
    <row r="101" spans="1:16" ht="12.75" customHeight="1" thickBot="1" x14ac:dyDescent="0.25">
      <c r="A101" s="24" t="str">
        <f t="shared" si="6"/>
        <v> BBS 96 </v>
      </c>
      <c r="B101" s="6" t="str">
        <f t="shared" si="7"/>
        <v>I</v>
      </c>
      <c r="C101" s="24">
        <f t="shared" si="8"/>
        <v>48092.41</v>
      </c>
      <c r="D101" s="29" t="str">
        <f t="shared" si="9"/>
        <v>vis</v>
      </c>
      <c r="E101" s="99">
        <f>VLOOKUP(C101,Active!C$21:E$962,3,FALSE)</f>
        <v>6472.0066595031458</v>
      </c>
      <c r="F101" s="6" t="s">
        <v>200</v>
      </c>
      <c r="G101" s="29" t="str">
        <f t="shared" si="10"/>
        <v>48092.410</v>
      </c>
      <c r="H101" s="24">
        <f t="shared" si="11"/>
        <v>6472</v>
      </c>
      <c r="I101" s="100" t="s">
        <v>713</v>
      </c>
      <c r="J101" s="101" t="s">
        <v>714</v>
      </c>
      <c r="K101" s="100">
        <v>6472</v>
      </c>
      <c r="L101" s="100" t="s">
        <v>357</v>
      </c>
      <c r="M101" s="101" t="s">
        <v>283</v>
      </c>
      <c r="N101" s="101"/>
      <c r="O101" s="102" t="s">
        <v>514</v>
      </c>
      <c r="P101" s="102" t="s">
        <v>712</v>
      </c>
    </row>
    <row r="102" spans="1:16" ht="12.75" customHeight="1" thickBot="1" x14ac:dyDescent="0.25">
      <c r="A102" s="24" t="str">
        <f t="shared" si="6"/>
        <v> BBS 96 </v>
      </c>
      <c r="B102" s="6" t="str">
        <f t="shared" si="7"/>
        <v>I</v>
      </c>
      <c r="C102" s="24">
        <f t="shared" si="8"/>
        <v>48100.347000000002</v>
      </c>
      <c r="D102" s="29" t="str">
        <f t="shared" si="9"/>
        <v>vis</v>
      </c>
      <c r="E102" s="99">
        <f>VLOOKUP(C102,Active!C$21:E$962,3,FALSE)</f>
        <v>6482.0143231770517</v>
      </c>
      <c r="F102" s="6" t="s">
        <v>200</v>
      </c>
      <c r="G102" s="29" t="str">
        <f t="shared" si="10"/>
        <v>48100.347</v>
      </c>
      <c r="H102" s="24">
        <f t="shared" si="11"/>
        <v>6482</v>
      </c>
      <c r="I102" s="100" t="s">
        <v>715</v>
      </c>
      <c r="J102" s="101" t="s">
        <v>716</v>
      </c>
      <c r="K102" s="100">
        <v>6482</v>
      </c>
      <c r="L102" s="100" t="s">
        <v>310</v>
      </c>
      <c r="M102" s="101" t="s">
        <v>283</v>
      </c>
      <c r="N102" s="101"/>
      <c r="O102" s="102" t="s">
        <v>491</v>
      </c>
      <c r="P102" s="102" t="s">
        <v>712</v>
      </c>
    </row>
    <row r="103" spans="1:16" ht="12.75" customHeight="1" thickBot="1" x14ac:dyDescent="0.25">
      <c r="A103" s="24" t="str">
        <f t="shared" si="6"/>
        <v> BBS 96 </v>
      </c>
      <c r="B103" s="6" t="str">
        <f t="shared" si="7"/>
        <v>I</v>
      </c>
      <c r="C103" s="24">
        <f t="shared" si="8"/>
        <v>48115.404000000002</v>
      </c>
      <c r="D103" s="29" t="str">
        <f t="shared" si="9"/>
        <v>vis</v>
      </c>
      <c r="E103" s="99">
        <f>VLOOKUP(C103,Active!C$21:E$962,3,FALSE)</f>
        <v>6500.9995054799429</v>
      </c>
      <c r="F103" s="6" t="s">
        <v>200</v>
      </c>
      <c r="G103" s="29" t="str">
        <f t="shared" si="10"/>
        <v>48115.404</v>
      </c>
      <c r="H103" s="24">
        <f t="shared" si="11"/>
        <v>6501</v>
      </c>
      <c r="I103" s="100" t="s">
        <v>717</v>
      </c>
      <c r="J103" s="101" t="s">
        <v>718</v>
      </c>
      <c r="K103" s="100">
        <v>6501</v>
      </c>
      <c r="L103" s="100" t="s">
        <v>719</v>
      </c>
      <c r="M103" s="101" t="s">
        <v>283</v>
      </c>
      <c r="N103" s="101"/>
      <c r="O103" s="102" t="s">
        <v>514</v>
      </c>
      <c r="P103" s="102" t="s">
        <v>712</v>
      </c>
    </row>
    <row r="104" spans="1:16" ht="12.75" customHeight="1" thickBot="1" x14ac:dyDescent="0.25">
      <c r="A104" s="24" t="str">
        <f t="shared" si="6"/>
        <v> BBS 96 </v>
      </c>
      <c r="B104" s="6" t="str">
        <f t="shared" si="7"/>
        <v>I</v>
      </c>
      <c r="C104" s="24">
        <f t="shared" si="8"/>
        <v>48146.341999999997</v>
      </c>
      <c r="D104" s="29" t="str">
        <f t="shared" si="9"/>
        <v>vis</v>
      </c>
      <c r="E104" s="99">
        <f>VLOOKUP(C104,Active!C$21:E$962,3,FALSE)</f>
        <v>6540.0088413427775</v>
      </c>
      <c r="F104" s="6" t="s">
        <v>200</v>
      </c>
      <c r="G104" s="29" t="str">
        <f t="shared" si="10"/>
        <v>48146.342</v>
      </c>
      <c r="H104" s="24">
        <f t="shared" si="11"/>
        <v>6540</v>
      </c>
      <c r="I104" s="100" t="s">
        <v>720</v>
      </c>
      <c r="J104" s="101" t="s">
        <v>721</v>
      </c>
      <c r="K104" s="100">
        <v>6540</v>
      </c>
      <c r="L104" s="100" t="s">
        <v>388</v>
      </c>
      <c r="M104" s="101" t="s">
        <v>283</v>
      </c>
      <c r="N104" s="101"/>
      <c r="O104" s="102" t="s">
        <v>514</v>
      </c>
      <c r="P104" s="102" t="s">
        <v>712</v>
      </c>
    </row>
    <row r="105" spans="1:16" ht="12.75" customHeight="1" thickBot="1" x14ac:dyDescent="0.25">
      <c r="A105" s="24" t="str">
        <f t="shared" si="6"/>
        <v> AOEB 1 </v>
      </c>
      <c r="B105" s="6" t="str">
        <f t="shared" si="7"/>
        <v>I</v>
      </c>
      <c r="C105" s="24">
        <f t="shared" si="8"/>
        <v>48210.57</v>
      </c>
      <c r="D105" s="29" t="str">
        <f t="shared" si="9"/>
        <v>vis</v>
      </c>
      <c r="E105" s="99">
        <f>VLOOKUP(C105,Active!C$21:E$962,3,FALSE)</f>
        <v>6620.9931203459028</v>
      </c>
      <c r="F105" s="6" t="s">
        <v>200</v>
      </c>
      <c r="G105" s="29" t="str">
        <f t="shared" si="10"/>
        <v>48210.570</v>
      </c>
      <c r="H105" s="24">
        <f t="shared" si="11"/>
        <v>6621</v>
      </c>
      <c r="I105" s="100" t="s">
        <v>722</v>
      </c>
      <c r="J105" s="101" t="s">
        <v>723</v>
      </c>
      <c r="K105" s="100">
        <v>6621</v>
      </c>
      <c r="L105" s="100" t="s">
        <v>507</v>
      </c>
      <c r="M105" s="101" t="s">
        <v>283</v>
      </c>
      <c r="N105" s="101"/>
      <c r="O105" s="102" t="s">
        <v>531</v>
      </c>
      <c r="P105" s="102" t="s">
        <v>532</v>
      </c>
    </row>
    <row r="106" spans="1:16" ht="12.75" customHeight="1" thickBot="1" x14ac:dyDescent="0.25">
      <c r="A106" s="24" t="str">
        <f t="shared" si="6"/>
        <v> BBS 98 </v>
      </c>
      <c r="B106" s="6" t="str">
        <f t="shared" si="7"/>
        <v>I</v>
      </c>
      <c r="C106" s="24">
        <f t="shared" si="8"/>
        <v>48448.493999999999</v>
      </c>
      <c r="D106" s="29" t="str">
        <f t="shared" si="9"/>
        <v>vis</v>
      </c>
      <c r="E106" s="99">
        <f>VLOOKUP(C106,Active!C$21:E$962,3,FALSE)</f>
        <v>6920.9885054978431</v>
      </c>
      <c r="F106" s="6" t="s">
        <v>200</v>
      </c>
      <c r="G106" s="29" t="str">
        <f t="shared" si="10"/>
        <v>48448.494</v>
      </c>
      <c r="H106" s="24">
        <f t="shared" si="11"/>
        <v>6921</v>
      </c>
      <c r="I106" s="100" t="s">
        <v>724</v>
      </c>
      <c r="J106" s="101" t="s">
        <v>725</v>
      </c>
      <c r="K106" s="100">
        <v>6921</v>
      </c>
      <c r="L106" s="100" t="s">
        <v>576</v>
      </c>
      <c r="M106" s="101" t="s">
        <v>283</v>
      </c>
      <c r="N106" s="101"/>
      <c r="O106" s="102" t="s">
        <v>514</v>
      </c>
      <c r="P106" s="102" t="s">
        <v>726</v>
      </c>
    </row>
    <row r="107" spans="1:16" ht="12.75" customHeight="1" thickBot="1" x14ac:dyDescent="0.25">
      <c r="A107" s="24" t="str">
        <f t="shared" si="6"/>
        <v> BBS 98 </v>
      </c>
      <c r="B107" s="6" t="str">
        <f t="shared" si="7"/>
        <v>I</v>
      </c>
      <c r="C107" s="24">
        <f t="shared" si="8"/>
        <v>48483.392</v>
      </c>
      <c r="D107" s="29" t="str">
        <f t="shared" si="9"/>
        <v>vis</v>
      </c>
      <c r="E107" s="99">
        <f>VLOOKUP(C107,Active!C$21:E$962,3,FALSE)</f>
        <v>6964.9909556543325</v>
      </c>
      <c r="F107" s="6" t="s">
        <v>200</v>
      </c>
      <c r="G107" s="29" t="str">
        <f t="shared" si="10"/>
        <v>48483.392</v>
      </c>
      <c r="H107" s="24">
        <f t="shared" si="11"/>
        <v>6965</v>
      </c>
      <c r="I107" s="100" t="s">
        <v>727</v>
      </c>
      <c r="J107" s="101" t="s">
        <v>728</v>
      </c>
      <c r="K107" s="100">
        <v>6965</v>
      </c>
      <c r="L107" s="100" t="s">
        <v>401</v>
      </c>
      <c r="M107" s="101" t="s">
        <v>283</v>
      </c>
      <c r="N107" s="101"/>
      <c r="O107" s="102" t="s">
        <v>514</v>
      </c>
      <c r="P107" s="102" t="s">
        <v>726</v>
      </c>
    </row>
    <row r="108" spans="1:16" ht="12.75" customHeight="1" thickBot="1" x14ac:dyDescent="0.25">
      <c r="A108" s="24" t="str">
        <f t="shared" si="6"/>
        <v> BBS 100 </v>
      </c>
      <c r="B108" s="6" t="str">
        <f t="shared" si="7"/>
        <v>I</v>
      </c>
      <c r="C108" s="24">
        <f t="shared" si="8"/>
        <v>48521.464999999997</v>
      </c>
      <c r="D108" s="29" t="str">
        <f t="shared" si="9"/>
        <v>vis</v>
      </c>
      <c r="E108" s="99">
        <f>VLOOKUP(C108,Active!C$21:E$962,3,FALSE)</f>
        <v>7012.9967234578698</v>
      </c>
      <c r="F108" s="6" t="s">
        <v>200</v>
      </c>
      <c r="G108" s="29" t="str">
        <f t="shared" si="10"/>
        <v>48521.465</v>
      </c>
      <c r="H108" s="24">
        <f t="shared" si="11"/>
        <v>7013</v>
      </c>
      <c r="I108" s="100" t="s">
        <v>729</v>
      </c>
      <c r="J108" s="101" t="s">
        <v>730</v>
      </c>
      <c r="K108" s="100">
        <v>7013</v>
      </c>
      <c r="L108" s="100" t="s">
        <v>227</v>
      </c>
      <c r="M108" s="101" t="s">
        <v>731</v>
      </c>
      <c r="N108" s="101" t="s">
        <v>732</v>
      </c>
      <c r="O108" s="102" t="s">
        <v>733</v>
      </c>
      <c r="P108" s="102" t="s">
        <v>734</v>
      </c>
    </row>
    <row r="109" spans="1:16" ht="12.75" customHeight="1" thickBot="1" x14ac:dyDescent="0.25">
      <c r="A109" s="24" t="str">
        <f t="shared" si="6"/>
        <v> BBS 100 </v>
      </c>
      <c r="B109" s="6" t="str">
        <f t="shared" si="7"/>
        <v>I</v>
      </c>
      <c r="C109" s="24">
        <f t="shared" si="8"/>
        <v>48533.36</v>
      </c>
      <c r="D109" s="29" t="str">
        <f t="shared" si="9"/>
        <v>vis</v>
      </c>
      <c r="E109" s="99">
        <f>VLOOKUP(C109,Active!C$21:E$962,3,FALSE)</f>
        <v>7027.9949796505352</v>
      </c>
      <c r="F109" s="6" t="s">
        <v>200</v>
      </c>
      <c r="G109" s="29" t="str">
        <f t="shared" si="10"/>
        <v>48533.360</v>
      </c>
      <c r="H109" s="24">
        <f t="shared" si="11"/>
        <v>7028</v>
      </c>
      <c r="I109" s="100" t="s">
        <v>735</v>
      </c>
      <c r="J109" s="101" t="s">
        <v>736</v>
      </c>
      <c r="K109" s="100">
        <v>7028</v>
      </c>
      <c r="L109" s="100" t="s">
        <v>518</v>
      </c>
      <c r="M109" s="101" t="s">
        <v>731</v>
      </c>
      <c r="N109" s="101" t="s">
        <v>732</v>
      </c>
      <c r="O109" s="102" t="s">
        <v>733</v>
      </c>
      <c r="P109" s="102" t="s">
        <v>734</v>
      </c>
    </row>
    <row r="110" spans="1:16" ht="12.75" customHeight="1" thickBot="1" x14ac:dyDescent="0.25">
      <c r="A110" s="24" t="str">
        <f t="shared" si="6"/>
        <v> BBS 99 </v>
      </c>
      <c r="B110" s="6" t="str">
        <f t="shared" si="7"/>
        <v>I</v>
      </c>
      <c r="C110" s="24">
        <f t="shared" si="8"/>
        <v>48533.368999999999</v>
      </c>
      <c r="D110" s="29" t="str">
        <f t="shared" si="9"/>
        <v>vis</v>
      </c>
      <c r="E110" s="99">
        <f>VLOOKUP(C110,Active!C$21:E$962,3,FALSE)</f>
        <v>7028.006327637564</v>
      </c>
      <c r="F110" s="6" t="s">
        <v>200</v>
      </c>
      <c r="G110" s="29" t="str">
        <f t="shared" si="10"/>
        <v>48533.369</v>
      </c>
      <c r="H110" s="24">
        <f t="shared" si="11"/>
        <v>7028</v>
      </c>
      <c r="I110" s="100" t="s">
        <v>737</v>
      </c>
      <c r="J110" s="101" t="s">
        <v>738</v>
      </c>
      <c r="K110" s="100">
        <v>7028</v>
      </c>
      <c r="L110" s="100" t="s">
        <v>357</v>
      </c>
      <c r="M110" s="101" t="s">
        <v>283</v>
      </c>
      <c r="N110" s="101"/>
      <c r="O110" s="102" t="s">
        <v>514</v>
      </c>
      <c r="P110" s="102" t="s">
        <v>739</v>
      </c>
    </row>
    <row r="111" spans="1:16" ht="12.75" customHeight="1" thickBot="1" x14ac:dyDescent="0.25">
      <c r="A111" s="24" t="str">
        <f t="shared" si="6"/>
        <v> AOEB 1 </v>
      </c>
      <c r="B111" s="6" t="str">
        <f t="shared" si="7"/>
        <v>I</v>
      </c>
      <c r="C111" s="24">
        <f t="shared" si="8"/>
        <v>48547.642999999996</v>
      </c>
      <c r="D111" s="29" t="str">
        <f t="shared" si="9"/>
        <v>vis</v>
      </c>
      <c r="E111" s="99">
        <f>VLOOKUP(C111,Active!C$21:E$962,3,FALSE)</f>
        <v>7046.0042350687518</v>
      </c>
      <c r="F111" s="6" t="s">
        <v>200</v>
      </c>
      <c r="G111" s="29" t="str">
        <f t="shared" si="10"/>
        <v>48547.643</v>
      </c>
      <c r="H111" s="24">
        <f t="shared" si="11"/>
        <v>7046</v>
      </c>
      <c r="I111" s="100" t="s">
        <v>740</v>
      </c>
      <c r="J111" s="101" t="s">
        <v>741</v>
      </c>
      <c r="K111" s="100">
        <v>7046</v>
      </c>
      <c r="L111" s="100" t="s">
        <v>261</v>
      </c>
      <c r="M111" s="101" t="s">
        <v>283</v>
      </c>
      <c r="N111" s="101"/>
      <c r="O111" s="102" t="s">
        <v>523</v>
      </c>
      <c r="P111" s="102" t="s">
        <v>532</v>
      </c>
    </row>
    <row r="112" spans="1:16" ht="12.75" customHeight="1" thickBot="1" x14ac:dyDescent="0.25">
      <c r="A112" s="24" t="str">
        <f t="shared" si="6"/>
        <v> AOEB 4 </v>
      </c>
      <c r="B112" s="6" t="str">
        <f t="shared" si="7"/>
        <v>I</v>
      </c>
      <c r="C112" s="24">
        <f t="shared" si="8"/>
        <v>48838.713000000003</v>
      </c>
      <c r="D112" s="29" t="str">
        <f t="shared" si="9"/>
        <v>vis</v>
      </c>
      <c r="E112" s="99">
        <f>VLOOKUP(C112,Active!C$21:E$962,3,FALSE)</f>
        <v>7413.0107445262993</v>
      </c>
      <c r="F112" s="6" t="s">
        <v>200</v>
      </c>
      <c r="G112" s="29" t="str">
        <f t="shared" si="10"/>
        <v>48838.713</v>
      </c>
      <c r="H112" s="24">
        <f t="shared" si="11"/>
        <v>7413</v>
      </c>
      <c r="I112" s="100" t="s">
        <v>742</v>
      </c>
      <c r="J112" s="101" t="s">
        <v>743</v>
      </c>
      <c r="K112" s="100">
        <v>7413</v>
      </c>
      <c r="L112" s="100" t="s">
        <v>329</v>
      </c>
      <c r="M112" s="101" t="s">
        <v>283</v>
      </c>
      <c r="N112" s="101"/>
      <c r="O112" s="102" t="s">
        <v>523</v>
      </c>
      <c r="P112" s="102" t="s">
        <v>744</v>
      </c>
    </row>
    <row r="113" spans="1:16" ht="12.75" customHeight="1" thickBot="1" x14ac:dyDescent="0.25">
      <c r="A113" s="24" t="str">
        <f t="shared" si="6"/>
        <v> BBS 102 </v>
      </c>
      <c r="B113" s="6" t="str">
        <f t="shared" si="7"/>
        <v>I</v>
      </c>
      <c r="C113" s="24">
        <f t="shared" si="8"/>
        <v>48882.332000000002</v>
      </c>
      <c r="D113" s="29" t="str">
        <f t="shared" si="9"/>
        <v>vis</v>
      </c>
      <c r="E113" s="99">
        <f>VLOOKUP(C113,Active!C$21:E$962,3,FALSE)</f>
        <v>7468.0093941158411</v>
      </c>
      <c r="F113" s="6" t="s">
        <v>200</v>
      </c>
      <c r="G113" s="29" t="str">
        <f t="shared" si="10"/>
        <v>48882.332</v>
      </c>
      <c r="H113" s="24">
        <f t="shared" si="11"/>
        <v>7468</v>
      </c>
      <c r="I113" s="100" t="s">
        <v>745</v>
      </c>
      <c r="J113" s="101" t="s">
        <v>746</v>
      </c>
      <c r="K113" s="100">
        <v>7468</v>
      </c>
      <c r="L113" s="100" t="s">
        <v>388</v>
      </c>
      <c r="M113" s="101" t="s">
        <v>283</v>
      </c>
      <c r="N113" s="101"/>
      <c r="O113" s="102" t="s">
        <v>514</v>
      </c>
      <c r="P113" s="102" t="s">
        <v>747</v>
      </c>
    </row>
    <row r="114" spans="1:16" ht="12.75" customHeight="1" thickBot="1" x14ac:dyDescent="0.25">
      <c r="A114" s="24" t="str">
        <f t="shared" si="6"/>
        <v> AOEB 4 </v>
      </c>
      <c r="B114" s="6" t="str">
        <f t="shared" si="7"/>
        <v>I</v>
      </c>
      <c r="C114" s="24">
        <f t="shared" si="8"/>
        <v>48888.654999999999</v>
      </c>
      <c r="D114" s="29" t="str">
        <f t="shared" si="9"/>
        <v>vis</v>
      </c>
      <c r="E114" s="99">
        <f>VLOOKUP(C114,Active!C$21:E$962,3,FALSE)</f>
        <v>7475.9819854488496</v>
      </c>
      <c r="F114" s="6" t="s">
        <v>200</v>
      </c>
      <c r="G114" s="29" t="str">
        <f t="shared" si="10"/>
        <v>48888.655</v>
      </c>
      <c r="H114" s="24">
        <f t="shared" si="11"/>
        <v>7476</v>
      </c>
      <c r="I114" s="100" t="s">
        <v>748</v>
      </c>
      <c r="J114" s="101" t="s">
        <v>749</v>
      </c>
      <c r="K114" s="100">
        <v>7476</v>
      </c>
      <c r="L114" s="100" t="s">
        <v>448</v>
      </c>
      <c r="M114" s="101" t="s">
        <v>283</v>
      </c>
      <c r="N114" s="101"/>
      <c r="O114" s="102" t="s">
        <v>531</v>
      </c>
      <c r="P114" s="102" t="s">
        <v>744</v>
      </c>
    </row>
    <row r="115" spans="1:16" ht="12.75" customHeight="1" thickBot="1" x14ac:dyDescent="0.25">
      <c r="A115" s="24" t="str">
        <f t="shared" si="6"/>
        <v> AOEB 4 </v>
      </c>
      <c r="B115" s="6" t="str">
        <f t="shared" si="7"/>
        <v>I</v>
      </c>
      <c r="C115" s="24">
        <f t="shared" si="8"/>
        <v>48923.555999999997</v>
      </c>
      <c r="D115" s="29" t="str">
        <f t="shared" si="9"/>
        <v>vis</v>
      </c>
      <c r="E115" s="99">
        <f>VLOOKUP(C115,Active!C$21:E$962,3,FALSE)</f>
        <v>7519.9882182676793</v>
      </c>
      <c r="F115" s="6" t="s">
        <v>200</v>
      </c>
      <c r="G115" s="29" t="str">
        <f t="shared" si="10"/>
        <v>48923.556</v>
      </c>
      <c r="H115" s="24">
        <f t="shared" si="11"/>
        <v>7520</v>
      </c>
      <c r="I115" s="100" t="s">
        <v>750</v>
      </c>
      <c r="J115" s="101" t="s">
        <v>751</v>
      </c>
      <c r="K115" s="100">
        <v>7520</v>
      </c>
      <c r="L115" s="100" t="s">
        <v>576</v>
      </c>
      <c r="M115" s="101" t="s">
        <v>283</v>
      </c>
      <c r="N115" s="101"/>
      <c r="O115" s="102" t="s">
        <v>523</v>
      </c>
      <c r="P115" s="102" t="s">
        <v>744</v>
      </c>
    </row>
    <row r="116" spans="1:16" ht="12.75" customHeight="1" thickBot="1" x14ac:dyDescent="0.25">
      <c r="A116" s="24" t="str">
        <f t="shared" si="6"/>
        <v> AOEB 4 </v>
      </c>
      <c r="B116" s="6" t="str">
        <f t="shared" si="7"/>
        <v>I</v>
      </c>
      <c r="C116" s="24">
        <f t="shared" si="8"/>
        <v>49198.764999999999</v>
      </c>
      <c r="D116" s="29" t="str">
        <f t="shared" si="9"/>
        <v>vis</v>
      </c>
      <c r="E116" s="99">
        <f>VLOOKUP(C116,Active!C$21:E$962,3,FALSE)</f>
        <v>7866.9957919142271</v>
      </c>
      <c r="F116" s="6" t="s">
        <v>200</v>
      </c>
      <c r="G116" s="29" t="str">
        <f t="shared" si="10"/>
        <v>49198.765</v>
      </c>
      <c r="H116" s="24">
        <f t="shared" si="11"/>
        <v>7867</v>
      </c>
      <c r="I116" s="100" t="s">
        <v>752</v>
      </c>
      <c r="J116" s="101" t="s">
        <v>753</v>
      </c>
      <c r="K116" s="100">
        <v>7867</v>
      </c>
      <c r="L116" s="100" t="s">
        <v>227</v>
      </c>
      <c r="M116" s="101" t="s">
        <v>283</v>
      </c>
      <c r="N116" s="101"/>
      <c r="O116" s="102" t="s">
        <v>523</v>
      </c>
      <c r="P116" s="102" t="s">
        <v>744</v>
      </c>
    </row>
    <row r="117" spans="1:16" ht="12.75" customHeight="1" thickBot="1" x14ac:dyDescent="0.25">
      <c r="A117" s="24" t="str">
        <f t="shared" si="6"/>
        <v> AOEB 4 </v>
      </c>
      <c r="B117" s="6" t="str">
        <f t="shared" si="7"/>
        <v>I</v>
      </c>
      <c r="C117" s="24">
        <f t="shared" si="8"/>
        <v>49206.7</v>
      </c>
      <c r="D117" s="29" t="str">
        <f t="shared" si="9"/>
        <v>vis</v>
      </c>
      <c r="E117" s="99">
        <f>VLOOKUP(C117,Active!C$21:E$962,3,FALSE)</f>
        <v>7877.0009338132368</v>
      </c>
      <c r="F117" s="6" t="s">
        <v>200</v>
      </c>
      <c r="G117" s="29" t="str">
        <f t="shared" si="10"/>
        <v>49206.700</v>
      </c>
      <c r="H117" s="24">
        <f t="shared" si="11"/>
        <v>7877</v>
      </c>
      <c r="I117" s="100" t="s">
        <v>754</v>
      </c>
      <c r="J117" s="101" t="s">
        <v>755</v>
      </c>
      <c r="K117" s="100">
        <v>7877</v>
      </c>
      <c r="L117" s="100" t="s">
        <v>457</v>
      </c>
      <c r="M117" s="101" t="s">
        <v>283</v>
      </c>
      <c r="N117" s="101"/>
      <c r="O117" s="102" t="s">
        <v>523</v>
      </c>
      <c r="P117" s="102" t="s">
        <v>744</v>
      </c>
    </row>
    <row r="118" spans="1:16" ht="12.75" customHeight="1" thickBot="1" x14ac:dyDescent="0.25">
      <c r="A118" s="24" t="str">
        <f t="shared" si="6"/>
        <v> BBS 105 </v>
      </c>
      <c r="B118" s="6" t="str">
        <f t="shared" si="7"/>
        <v>I</v>
      </c>
      <c r="C118" s="24">
        <f t="shared" si="8"/>
        <v>49219.392999999996</v>
      </c>
      <c r="D118" s="29" t="str">
        <f t="shared" si="9"/>
        <v>vis</v>
      </c>
      <c r="E118" s="99">
        <f>VLOOKUP(C118,Active!C$21:E$962,3,FALSE)</f>
        <v>7893.0053781893121</v>
      </c>
      <c r="F118" s="6" t="s">
        <v>200</v>
      </c>
      <c r="G118" s="29" t="str">
        <f t="shared" si="10"/>
        <v>49219.393</v>
      </c>
      <c r="H118" s="24">
        <f t="shared" si="11"/>
        <v>7893</v>
      </c>
      <c r="I118" s="100" t="s">
        <v>756</v>
      </c>
      <c r="J118" s="101" t="s">
        <v>757</v>
      </c>
      <c r="K118" s="100">
        <v>7893</v>
      </c>
      <c r="L118" s="100" t="s">
        <v>382</v>
      </c>
      <c r="M118" s="101" t="s">
        <v>283</v>
      </c>
      <c r="N118" s="101"/>
      <c r="O118" s="102" t="s">
        <v>514</v>
      </c>
      <c r="P118" s="102" t="s">
        <v>758</v>
      </c>
    </row>
    <row r="119" spans="1:16" ht="12.75" customHeight="1" thickBot="1" x14ac:dyDescent="0.25">
      <c r="A119" s="24" t="str">
        <f t="shared" si="6"/>
        <v> AOEB 4 </v>
      </c>
      <c r="B119" s="6" t="str">
        <f t="shared" si="7"/>
        <v>I</v>
      </c>
      <c r="C119" s="24">
        <f t="shared" si="8"/>
        <v>49237.625999999997</v>
      </c>
      <c r="D119" s="29" t="str">
        <f t="shared" si="9"/>
        <v>vis</v>
      </c>
      <c r="E119" s="99">
        <f>VLOOKUP(C119,Active!C$21:E$962,3,FALSE)</f>
        <v>7915.9951390267033</v>
      </c>
      <c r="F119" s="6" t="s">
        <v>200</v>
      </c>
      <c r="G119" s="29" t="str">
        <f t="shared" si="10"/>
        <v>49237.626</v>
      </c>
      <c r="H119" s="24">
        <f t="shared" si="11"/>
        <v>7916</v>
      </c>
      <c r="I119" s="100" t="s">
        <v>759</v>
      </c>
      <c r="J119" s="101" t="s">
        <v>760</v>
      </c>
      <c r="K119" s="100">
        <v>7916</v>
      </c>
      <c r="L119" s="100" t="s">
        <v>518</v>
      </c>
      <c r="M119" s="101" t="s">
        <v>283</v>
      </c>
      <c r="N119" s="101"/>
      <c r="O119" s="102" t="s">
        <v>531</v>
      </c>
      <c r="P119" s="102" t="s">
        <v>744</v>
      </c>
    </row>
    <row r="120" spans="1:16" ht="12.75" customHeight="1" thickBot="1" x14ac:dyDescent="0.25">
      <c r="A120" s="24" t="str">
        <f t="shared" si="6"/>
        <v> BBS 105 </v>
      </c>
      <c r="B120" s="6" t="str">
        <f t="shared" si="7"/>
        <v>I</v>
      </c>
      <c r="C120" s="24">
        <f t="shared" si="8"/>
        <v>49250.313999999998</v>
      </c>
      <c r="D120" s="29" t="str">
        <f t="shared" si="9"/>
        <v>vis</v>
      </c>
      <c r="E120" s="99">
        <f>VLOOKUP(C120,Active!C$21:E$962,3,FALSE)</f>
        <v>7931.9932789655422</v>
      </c>
      <c r="F120" s="6" t="s">
        <v>200</v>
      </c>
      <c r="G120" s="29" t="str">
        <f t="shared" si="10"/>
        <v>49250.314</v>
      </c>
      <c r="H120" s="24">
        <f t="shared" si="11"/>
        <v>7932</v>
      </c>
      <c r="I120" s="100" t="s">
        <v>761</v>
      </c>
      <c r="J120" s="101" t="s">
        <v>762</v>
      </c>
      <c r="K120" s="100">
        <v>7932</v>
      </c>
      <c r="L120" s="100" t="s">
        <v>507</v>
      </c>
      <c r="M120" s="101" t="s">
        <v>283</v>
      </c>
      <c r="N120" s="101"/>
      <c r="O120" s="102" t="s">
        <v>514</v>
      </c>
      <c r="P120" s="102" t="s">
        <v>758</v>
      </c>
    </row>
    <row r="121" spans="1:16" ht="12.75" customHeight="1" thickBot="1" x14ac:dyDescent="0.25">
      <c r="A121" s="24" t="str">
        <f t="shared" si="6"/>
        <v> AOEB 4 </v>
      </c>
      <c r="B121" s="6" t="str">
        <f t="shared" si="7"/>
        <v>I</v>
      </c>
      <c r="C121" s="24">
        <f t="shared" si="8"/>
        <v>49264.593000000001</v>
      </c>
      <c r="D121" s="29" t="str">
        <f t="shared" si="9"/>
        <v>vis</v>
      </c>
      <c r="E121" s="99">
        <f>VLOOKUP(C121,Active!C$21:E$962,3,FALSE)</f>
        <v>7949.9974908339764</v>
      </c>
      <c r="F121" s="6" t="s">
        <v>200</v>
      </c>
      <c r="G121" s="29" t="str">
        <f t="shared" si="10"/>
        <v>49264.593</v>
      </c>
      <c r="H121" s="24">
        <f t="shared" si="11"/>
        <v>7950</v>
      </c>
      <c r="I121" s="100" t="s">
        <v>763</v>
      </c>
      <c r="J121" s="101" t="s">
        <v>764</v>
      </c>
      <c r="K121" s="100">
        <v>7950</v>
      </c>
      <c r="L121" s="100" t="s">
        <v>393</v>
      </c>
      <c r="M121" s="101" t="s">
        <v>283</v>
      </c>
      <c r="N121" s="101"/>
      <c r="O121" s="102" t="s">
        <v>531</v>
      </c>
      <c r="P121" s="102" t="s">
        <v>744</v>
      </c>
    </row>
    <row r="122" spans="1:16" ht="12.75" customHeight="1" thickBot="1" x14ac:dyDescent="0.25">
      <c r="A122" s="24" t="str">
        <f t="shared" si="6"/>
        <v> AOEB 4 </v>
      </c>
      <c r="B122" s="6" t="str">
        <f t="shared" si="7"/>
        <v>I</v>
      </c>
      <c r="C122" s="24">
        <f t="shared" si="8"/>
        <v>49264.595000000001</v>
      </c>
      <c r="D122" s="29" t="str">
        <f t="shared" si="9"/>
        <v>vis</v>
      </c>
      <c r="E122" s="99">
        <f>VLOOKUP(C122,Active!C$21:E$962,3,FALSE)</f>
        <v>7950.0000126088726</v>
      </c>
      <c r="F122" s="6" t="s">
        <v>200</v>
      </c>
      <c r="G122" s="29" t="str">
        <f t="shared" si="10"/>
        <v>49264.595</v>
      </c>
      <c r="H122" s="24">
        <f t="shared" si="11"/>
        <v>7950</v>
      </c>
      <c r="I122" s="100" t="s">
        <v>765</v>
      </c>
      <c r="J122" s="101" t="s">
        <v>766</v>
      </c>
      <c r="K122" s="100">
        <v>7950</v>
      </c>
      <c r="L122" s="100" t="s">
        <v>441</v>
      </c>
      <c r="M122" s="101" t="s">
        <v>283</v>
      </c>
      <c r="N122" s="101"/>
      <c r="O122" s="102" t="s">
        <v>523</v>
      </c>
      <c r="P122" s="102" t="s">
        <v>744</v>
      </c>
    </row>
    <row r="123" spans="1:16" ht="12.75" customHeight="1" thickBot="1" x14ac:dyDescent="0.25">
      <c r="A123" s="24" t="str">
        <f t="shared" si="6"/>
        <v> AOEB 4 </v>
      </c>
      <c r="B123" s="6" t="str">
        <f t="shared" si="7"/>
        <v>I</v>
      </c>
      <c r="C123" s="24">
        <f t="shared" si="8"/>
        <v>49271.726000000002</v>
      </c>
      <c r="D123" s="29" t="str">
        <f t="shared" si="9"/>
        <v>vis</v>
      </c>
      <c r="E123" s="99">
        <f>VLOOKUP(C123,Active!C$21:E$962,3,FALSE)</f>
        <v>7958.9914009997829</v>
      </c>
      <c r="F123" s="6" t="s">
        <v>200</v>
      </c>
      <c r="G123" s="29" t="str">
        <f t="shared" si="10"/>
        <v>49271.726</v>
      </c>
      <c r="H123" s="24">
        <f t="shared" si="11"/>
        <v>7959</v>
      </c>
      <c r="I123" s="100" t="s">
        <v>767</v>
      </c>
      <c r="J123" s="101" t="s">
        <v>768</v>
      </c>
      <c r="K123" s="100">
        <v>7959</v>
      </c>
      <c r="L123" s="100" t="s">
        <v>401</v>
      </c>
      <c r="M123" s="101" t="s">
        <v>283</v>
      </c>
      <c r="N123" s="101"/>
      <c r="O123" s="102" t="s">
        <v>523</v>
      </c>
      <c r="P123" s="102" t="s">
        <v>744</v>
      </c>
    </row>
    <row r="124" spans="1:16" ht="12.75" customHeight="1" thickBot="1" x14ac:dyDescent="0.25">
      <c r="A124" s="24" t="str">
        <f t="shared" si="6"/>
        <v> BBS 107 </v>
      </c>
      <c r="B124" s="6" t="str">
        <f t="shared" si="7"/>
        <v>I</v>
      </c>
      <c r="C124" s="24">
        <f t="shared" si="8"/>
        <v>49560.421000000002</v>
      </c>
      <c r="D124" s="29" t="str">
        <f t="shared" si="9"/>
        <v>vis</v>
      </c>
      <c r="E124" s="99">
        <f>VLOOKUP(C124,Active!C$21:E$962,3,FALSE)</f>
        <v>8323.0033027685804</v>
      </c>
      <c r="F124" s="6" t="s">
        <v>200</v>
      </c>
      <c r="G124" s="29" t="str">
        <f t="shared" si="10"/>
        <v>49560.421</v>
      </c>
      <c r="H124" s="24">
        <f t="shared" si="11"/>
        <v>8323</v>
      </c>
      <c r="I124" s="100" t="s">
        <v>769</v>
      </c>
      <c r="J124" s="101" t="s">
        <v>770</v>
      </c>
      <c r="K124" s="100">
        <v>8323</v>
      </c>
      <c r="L124" s="100" t="s">
        <v>261</v>
      </c>
      <c r="M124" s="101" t="s">
        <v>283</v>
      </c>
      <c r="N124" s="101"/>
      <c r="O124" s="102" t="s">
        <v>514</v>
      </c>
      <c r="P124" s="102" t="s">
        <v>771</v>
      </c>
    </row>
    <row r="125" spans="1:16" ht="12.75" customHeight="1" thickBot="1" x14ac:dyDescent="0.25">
      <c r="A125" s="24" t="str">
        <f t="shared" si="6"/>
        <v> AOEB 4 </v>
      </c>
      <c r="B125" s="6" t="str">
        <f t="shared" si="7"/>
        <v>I</v>
      </c>
      <c r="C125" s="24">
        <f t="shared" si="8"/>
        <v>49616.726999999999</v>
      </c>
      <c r="D125" s="29" t="str">
        <f t="shared" si="9"/>
        <v>vis</v>
      </c>
      <c r="E125" s="99">
        <f>VLOOKUP(C125,Active!C$21:E$962,3,FALSE)</f>
        <v>8393.9988314095081</v>
      </c>
      <c r="F125" s="6" t="s">
        <v>200</v>
      </c>
      <c r="G125" s="29" t="str">
        <f t="shared" si="10"/>
        <v>49616.727</v>
      </c>
      <c r="H125" s="24">
        <f t="shared" si="11"/>
        <v>8394</v>
      </c>
      <c r="I125" s="100" t="s">
        <v>772</v>
      </c>
      <c r="J125" s="101" t="s">
        <v>773</v>
      </c>
      <c r="K125" s="100">
        <v>8394</v>
      </c>
      <c r="L125" s="100" t="s">
        <v>377</v>
      </c>
      <c r="M125" s="101" t="s">
        <v>283</v>
      </c>
      <c r="N125" s="101"/>
      <c r="O125" s="102" t="s">
        <v>523</v>
      </c>
      <c r="P125" s="102" t="s">
        <v>744</v>
      </c>
    </row>
    <row r="126" spans="1:16" ht="12.75" customHeight="1" thickBot="1" x14ac:dyDescent="0.25">
      <c r="A126" s="24" t="str">
        <f t="shared" si="6"/>
        <v> BBS 108 </v>
      </c>
      <c r="B126" s="6" t="str">
        <f t="shared" si="7"/>
        <v>I</v>
      </c>
      <c r="C126" s="24">
        <f t="shared" si="8"/>
        <v>49633.37</v>
      </c>
      <c r="D126" s="29" t="str">
        <f t="shared" si="9"/>
        <v>vis</v>
      </c>
      <c r="E126" s="99">
        <f>VLOOKUP(C126,Active!C$21:E$962,3,FALSE)</f>
        <v>8414.9837812047572</v>
      </c>
      <c r="F126" s="6" t="s">
        <v>200</v>
      </c>
      <c r="G126" s="29" t="str">
        <f t="shared" si="10"/>
        <v>49633.370</v>
      </c>
      <c r="H126" s="24">
        <f t="shared" si="11"/>
        <v>8415</v>
      </c>
      <c r="I126" s="100" t="s">
        <v>774</v>
      </c>
      <c r="J126" s="101" t="s">
        <v>775</v>
      </c>
      <c r="K126" s="100">
        <v>8415</v>
      </c>
      <c r="L126" s="100" t="s">
        <v>649</v>
      </c>
      <c r="M126" s="101" t="s">
        <v>283</v>
      </c>
      <c r="N126" s="101"/>
      <c r="O126" s="102" t="s">
        <v>514</v>
      </c>
      <c r="P126" s="102" t="s">
        <v>776</v>
      </c>
    </row>
    <row r="127" spans="1:16" ht="12.75" customHeight="1" thickBot="1" x14ac:dyDescent="0.25">
      <c r="A127" s="24" t="str">
        <f t="shared" si="6"/>
        <v> AOEB 4 </v>
      </c>
      <c r="B127" s="6" t="str">
        <f t="shared" si="7"/>
        <v>I</v>
      </c>
      <c r="C127" s="24">
        <f t="shared" si="8"/>
        <v>49655.593000000001</v>
      </c>
      <c r="D127" s="29" t="str">
        <f t="shared" si="9"/>
        <v>vis</v>
      </c>
      <c r="E127" s="99">
        <f>VLOOKUP(C127,Active!C$21:E$962,3,FALSE)</f>
        <v>8443.0044829592298</v>
      </c>
      <c r="F127" s="6" t="s">
        <v>200</v>
      </c>
      <c r="G127" s="29" t="str">
        <f t="shared" si="10"/>
        <v>49655.593</v>
      </c>
      <c r="H127" s="24">
        <f t="shared" si="11"/>
        <v>8443</v>
      </c>
      <c r="I127" s="100" t="s">
        <v>777</v>
      </c>
      <c r="J127" s="101" t="s">
        <v>778</v>
      </c>
      <c r="K127" s="100">
        <v>8443</v>
      </c>
      <c r="L127" s="100" t="s">
        <v>382</v>
      </c>
      <c r="M127" s="101" t="s">
        <v>283</v>
      </c>
      <c r="N127" s="101"/>
      <c r="O127" s="102" t="s">
        <v>523</v>
      </c>
      <c r="P127" s="102" t="s">
        <v>744</v>
      </c>
    </row>
    <row r="128" spans="1:16" ht="12.75" customHeight="1" thickBot="1" x14ac:dyDescent="0.25">
      <c r="A128" s="24" t="str">
        <f t="shared" si="6"/>
        <v> AOEB 4 </v>
      </c>
      <c r="B128" s="6" t="str">
        <f t="shared" si="7"/>
        <v>I</v>
      </c>
      <c r="C128" s="24">
        <f t="shared" si="8"/>
        <v>49659.55</v>
      </c>
      <c r="D128" s="29" t="str">
        <f t="shared" si="9"/>
        <v>vis</v>
      </c>
      <c r="E128" s="99">
        <f>VLOOKUP(C128,Active!C$21:E$962,3,FALSE)</f>
        <v>8447.9938145905362</v>
      </c>
      <c r="F128" s="6" t="s">
        <v>200</v>
      </c>
      <c r="G128" s="29" t="str">
        <f t="shared" si="10"/>
        <v>49659.550</v>
      </c>
      <c r="H128" s="24">
        <f t="shared" si="11"/>
        <v>8448</v>
      </c>
      <c r="I128" s="100" t="s">
        <v>779</v>
      </c>
      <c r="J128" s="101" t="s">
        <v>780</v>
      </c>
      <c r="K128" s="100">
        <v>8448</v>
      </c>
      <c r="L128" s="100" t="s">
        <v>507</v>
      </c>
      <c r="M128" s="101" t="s">
        <v>283</v>
      </c>
      <c r="N128" s="101"/>
      <c r="O128" s="102" t="s">
        <v>523</v>
      </c>
      <c r="P128" s="102" t="s">
        <v>744</v>
      </c>
    </row>
    <row r="129" spans="1:16" ht="12.75" customHeight="1" thickBot="1" x14ac:dyDescent="0.25">
      <c r="A129" s="24" t="str">
        <f t="shared" si="6"/>
        <v> AOEB 4 </v>
      </c>
      <c r="B129" s="6" t="str">
        <f t="shared" si="7"/>
        <v>I</v>
      </c>
      <c r="C129" s="24">
        <f t="shared" si="8"/>
        <v>49926.821000000004</v>
      </c>
      <c r="D129" s="29" t="str">
        <f t="shared" si="9"/>
        <v>vis</v>
      </c>
      <c r="E129" s="99">
        <f>VLOOKUP(C129,Active!C$21:E$962,3,FALSE)</f>
        <v>8784.992463675726</v>
      </c>
      <c r="F129" s="6" t="s">
        <v>200</v>
      </c>
      <c r="G129" s="29" t="str">
        <f t="shared" si="10"/>
        <v>49926.821</v>
      </c>
      <c r="H129" s="24">
        <f t="shared" si="11"/>
        <v>8785</v>
      </c>
      <c r="I129" s="100" t="s">
        <v>781</v>
      </c>
      <c r="J129" s="101" t="s">
        <v>782</v>
      </c>
      <c r="K129" s="100">
        <v>8785</v>
      </c>
      <c r="L129" s="100" t="s">
        <v>302</v>
      </c>
      <c r="M129" s="101" t="s">
        <v>283</v>
      </c>
      <c r="N129" s="101"/>
      <c r="O129" s="102" t="s">
        <v>523</v>
      </c>
      <c r="P129" s="102" t="s">
        <v>744</v>
      </c>
    </row>
    <row r="130" spans="1:16" ht="12.75" customHeight="1" thickBot="1" x14ac:dyDescent="0.25">
      <c r="A130" s="24" t="str">
        <f t="shared" si="6"/>
        <v> BBS 110 </v>
      </c>
      <c r="B130" s="6" t="str">
        <f t="shared" si="7"/>
        <v>I</v>
      </c>
      <c r="C130" s="24">
        <f t="shared" si="8"/>
        <v>49928.423999999999</v>
      </c>
      <c r="D130" s="29" t="str">
        <f t="shared" si="9"/>
        <v>vis</v>
      </c>
      <c r="E130" s="99">
        <f>VLOOKUP(C130,Active!C$21:E$962,3,FALSE)</f>
        <v>8787.0136662546884</v>
      </c>
      <c r="F130" s="6" t="s">
        <v>200</v>
      </c>
      <c r="G130" s="29" t="str">
        <f t="shared" si="10"/>
        <v>49928.424</v>
      </c>
      <c r="H130" s="24">
        <f t="shared" si="11"/>
        <v>8787</v>
      </c>
      <c r="I130" s="100" t="s">
        <v>783</v>
      </c>
      <c r="J130" s="101" t="s">
        <v>784</v>
      </c>
      <c r="K130" s="100">
        <v>8787</v>
      </c>
      <c r="L130" s="100" t="s">
        <v>310</v>
      </c>
      <c r="M130" s="101" t="s">
        <v>283</v>
      </c>
      <c r="N130" s="101"/>
      <c r="O130" s="102" t="s">
        <v>514</v>
      </c>
      <c r="P130" s="102" t="s">
        <v>785</v>
      </c>
    </row>
    <row r="131" spans="1:16" ht="12.75" customHeight="1" thickBot="1" x14ac:dyDescent="0.25">
      <c r="A131" s="24" t="str">
        <f t="shared" si="6"/>
        <v>BAVM 91 </v>
      </c>
      <c r="B131" s="6" t="str">
        <f t="shared" si="7"/>
        <v>I</v>
      </c>
      <c r="C131" s="24">
        <f t="shared" si="8"/>
        <v>49947.4493</v>
      </c>
      <c r="D131" s="29" t="str">
        <f t="shared" si="9"/>
        <v>vis</v>
      </c>
      <c r="E131" s="99">
        <f>VLOOKUP(C131,Active!C$21:E$962,3,FALSE)</f>
        <v>8811.0024282170434</v>
      </c>
      <c r="F131" s="6" t="s">
        <v>200</v>
      </c>
      <c r="G131" s="29" t="str">
        <f t="shared" si="10"/>
        <v>49947.4493</v>
      </c>
      <c r="H131" s="24">
        <f t="shared" si="11"/>
        <v>8811</v>
      </c>
      <c r="I131" s="100" t="s">
        <v>786</v>
      </c>
      <c r="J131" s="101" t="s">
        <v>787</v>
      </c>
      <c r="K131" s="100">
        <v>8811</v>
      </c>
      <c r="L131" s="100" t="s">
        <v>788</v>
      </c>
      <c r="M131" s="101" t="s">
        <v>731</v>
      </c>
      <c r="N131" s="101" t="s">
        <v>789</v>
      </c>
      <c r="O131" s="102" t="s">
        <v>790</v>
      </c>
      <c r="P131" s="103" t="s">
        <v>791</v>
      </c>
    </row>
    <row r="132" spans="1:16" ht="12.75" customHeight="1" thickBot="1" x14ac:dyDescent="0.25">
      <c r="A132" s="24" t="str">
        <f t="shared" si="6"/>
        <v> BBS 110 </v>
      </c>
      <c r="B132" s="6" t="str">
        <f t="shared" si="7"/>
        <v>I</v>
      </c>
      <c r="C132" s="24">
        <f t="shared" si="8"/>
        <v>49947.45</v>
      </c>
      <c r="D132" s="29" t="str">
        <f t="shared" si="9"/>
        <v>vis</v>
      </c>
      <c r="E132" s="99">
        <f>VLOOKUP(C132,Active!C$21:E$962,3,FALSE)</f>
        <v>8811.003310838254</v>
      </c>
      <c r="F132" s="6" t="s">
        <v>200</v>
      </c>
      <c r="G132" s="29" t="str">
        <f t="shared" si="10"/>
        <v>49947.450</v>
      </c>
      <c r="H132" s="24">
        <f t="shared" si="11"/>
        <v>8811</v>
      </c>
      <c r="I132" s="100" t="s">
        <v>792</v>
      </c>
      <c r="J132" s="101" t="s">
        <v>793</v>
      </c>
      <c r="K132" s="100">
        <v>8811</v>
      </c>
      <c r="L132" s="100" t="s">
        <v>261</v>
      </c>
      <c r="M132" s="101" t="s">
        <v>283</v>
      </c>
      <c r="N132" s="101"/>
      <c r="O132" s="102" t="s">
        <v>514</v>
      </c>
      <c r="P132" s="102" t="s">
        <v>785</v>
      </c>
    </row>
    <row r="133" spans="1:16" ht="12.75" customHeight="1" thickBot="1" x14ac:dyDescent="0.25">
      <c r="A133" s="24" t="str">
        <f t="shared" si="6"/>
        <v> AOEB 4 </v>
      </c>
      <c r="B133" s="6" t="str">
        <f t="shared" si="7"/>
        <v>I</v>
      </c>
      <c r="C133" s="24">
        <f t="shared" si="8"/>
        <v>49992.639000000003</v>
      </c>
      <c r="D133" s="29" t="str">
        <f t="shared" si="9"/>
        <v>vis</v>
      </c>
      <c r="E133" s="99">
        <f>VLOOKUP(C133,Active!C$21:E$962,3,FALSE)</f>
        <v>8867.9815537209925</v>
      </c>
      <c r="F133" s="6" t="s">
        <v>200</v>
      </c>
      <c r="G133" s="29" t="str">
        <f t="shared" si="10"/>
        <v>49992.639</v>
      </c>
      <c r="H133" s="24">
        <f t="shared" si="11"/>
        <v>8868</v>
      </c>
      <c r="I133" s="100" t="s">
        <v>794</v>
      </c>
      <c r="J133" s="101" t="s">
        <v>795</v>
      </c>
      <c r="K133" s="100">
        <v>8868</v>
      </c>
      <c r="L133" s="100" t="s">
        <v>796</v>
      </c>
      <c r="M133" s="101" t="s">
        <v>283</v>
      </c>
      <c r="N133" s="101"/>
      <c r="O133" s="102" t="s">
        <v>531</v>
      </c>
      <c r="P133" s="102" t="s">
        <v>744</v>
      </c>
    </row>
    <row r="134" spans="1:16" ht="12.75" customHeight="1" thickBot="1" x14ac:dyDescent="0.25">
      <c r="A134" s="24" t="str">
        <f t="shared" si="6"/>
        <v> BBS 110 </v>
      </c>
      <c r="B134" s="6" t="str">
        <f t="shared" si="7"/>
        <v>I</v>
      </c>
      <c r="C134" s="24">
        <f t="shared" si="8"/>
        <v>50013.284</v>
      </c>
      <c r="D134" s="29" t="str">
        <f t="shared" si="9"/>
        <v>vis</v>
      </c>
      <c r="E134" s="99">
        <f>VLOOKUP(C134,Active!C$21:E$962,3,FALSE)</f>
        <v>8894.0125750826919</v>
      </c>
      <c r="F134" s="6" t="s">
        <v>200</v>
      </c>
      <c r="G134" s="29" t="str">
        <f t="shared" si="10"/>
        <v>50013.284</v>
      </c>
      <c r="H134" s="24">
        <f t="shared" si="11"/>
        <v>8894</v>
      </c>
      <c r="I134" s="100" t="s">
        <v>797</v>
      </c>
      <c r="J134" s="101" t="s">
        <v>798</v>
      </c>
      <c r="K134" s="100">
        <v>8894</v>
      </c>
      <c r="L134" s="100" t="s">
        <v>313</v>
      </c>
      <c r="M134" s="101" t="s">
        <v>283</v>
      </c>
      <c r="N134" s="101"/>
      <c r="O134" s="102" t="s">
        <v>514</v>
      </c>
      <c r="P134" s="102" t="s">
        <v>785</v>
      </c>
    </row>
    <row r="135" spans="1:16" ht="12.75" customHeight="1" thickBot="1" x14ac:dyDescent="0.25">
      <c r="A135" s="24" t="str">
        <f t="shared" si="6"/>
        <v> BBS 111 </v>
      </c>
      <c r="B135" s="6" t="str">
        <f t="shared" si="7"/>
        <v>I</v>
      </c>
      <c r="C135" s="24">
        <f t="shared" si="8"/>
        <v>50040.237000000001</v>
      </c>
      <c r="D135" s="29" t="str">
        <f t="shared" si="9"/>
        <v>vis</v>
      </c>
      <c r="E135" s="99">
        <f>VLOOKUP(C135,Active!C$21:E$962,3,FALSE)</f>
        <v>8927.9972744656898</v>
      </c>
      <c r="F135" s="6" t="s">
        <v>200</v>
      </c>
      <c r="G135" s="29" t="str">
        <f t="shared" si="10"/>
        <v>50040.237</v>
      </c>
      <c r="H135" s="24">
        <f t="shared" si="11"/>
        <v>8928</v>
      </c>
      <c r="I135" s="100" t="s">
        <v>799</v>
      </c>
      <c r="J135" s="101" t="s">
        <v>800</v>
      </c>
      <c r="K135" s="100">
        <v>8928</v>
      </c>
      <c r="L135" s="100" t="s">
        <v>393</v>
      </c>
      <c r="M135" s="101" t="s">
        <v>283</v>
      </c>
      <c r="N135" s="101"/>
      <c r="O135" s="102" t="s">
        <v>514</v>
      </c>
      <c r="P135" s="102" t="s">
        <v>801</v>
      </c>
    </row>
    <row r="136" spans="1:16" ht="12.75" customHeight="1" thickBot="1" x14ac:dyDescent="0.25">
      <c r="A136" s="24" t="str">
        <f t="shared" si="6"/>
        <v> BBS 112 </v>
      </c>
      <c r="B136" s="6" t="str">
        <f t="shared" si="7"/>
        <v>I</v>
      </c>
      <c r="C136" s="24">
        <f t="shared" si="8"/>
        <v>50296.415000000001</v>
      </c>
      <c r="D136" s="29" t="str">
        <f t="shared" si="9"/>
        <v>vis</v>
      </c>
      <c r="E136" s="99">
        <f>VLOOKUP(C136,Active!C$21:E$962,3,FALSE)</f>
        <v>9251.0088990914282</v>
      </c>
      <c r="F136" s="6" t="s">
        <v>200</v>
      </c>
      <c r="G136" s="29" t="str">
        <f t="shared" si="10"/>
        <v>50296.415</v>
      </c>
      <c r="H136" s="24">
        <f t="shared" si="11"/>
        <v>9251</v>
      </c>
      <c r="I136" s="100" t="s">
        <v>802</v>
      </c>
      <c r="J136" s="101" t="s">
        <v>803</v>
      </c>
      <c r="K136" s="100">
        <v>9251</v>
      </c>
      <c r="L136" s="100" t="s">
        <v>388</v>
      </c>
      <c r="M136" s="101" t="s">
        <v>283</v>
      </c>
      <c r="N136" s="101"/>
      <c r="O136" s="102" t="s">
        <v>514</v>
      </c>
      <c r="P136" s="102" t="s">
        <v>804</v>
      </c>
    </row>
    <row r="137" spans="1:16" ht="12.75" customHeight="1" thickBot="1" x14ac:dyDescent="0.25">
      <c r="A137" s="24" t="str">
        <f t="shared" si="6"/>
        <v> AOEB 4 </v>
      </c>
      <c r="B137" s="6" t="str">
        <f t="shared" si="7"/>
        <v>I</v>
      </c>
      <c r="C137" s="24">
        <f t="shared" si="8"/>
        <v>50310.671000000002</v>
      </c>
      <c r="D137" s="29" t="str">
        <f t="shared" si="9"/>
        <v>vis</v>
      </c>
      <c r="E137" s="99">
        <f>VLOOKUP(C137,Active!C$21:E$962,3,FALSE)</f>
        <v>9268.9841105485593</v>
      </c>
      <c r="F137" s="6" t="s">
        <v>200</v>
      </c>
      <c r="G137" s="29" t="str">
        <f t="shared" si="10"/>
        <v>50310.671</v>
      </c>
      <c r="H137" s="24">
        <f t="shared" si="11"/>
        <v>9269</v>
      </c>
      <c r="I137" s="100" t="s">
        <v>805</v>
      </c>
      <c r="J137" s="101" t="s">
        <v>806</v>
      </c>
      <c r="K137" s="100">
        <v>9269</v>
      </c>
      <c r="L137" s="100" t="s">
        <v>649</v>
      </c>
      <c r="M137" s="101" t="s">
        <v>807</v>
      </c>
      <c r="N137" s="101"/>
      <c r="O137" s="102" t="s">
        <v>808</v>
      </c>
      <c r="P137" s="102" t="s">
        <v>744</v>
      </c>
    </row>
    <row r="138" spans="1:16" ht="12.75" customHeight="1" thickBot="1" x14ac:dyDescent="0.25">
      <c r="A138" s="24" t="str">
        <f t="shared" si="6"/>
        <v> BBS 113 </v>
      </c>
      <c r="B138" s="6" t="str">
        <f t="shared" si="7"/>
        <v>I</v>
      </c>
      <c r="C138" s="24">
        <f t="shared" si="8"/>
        <v>50315.451000000001</v>
      </c>
      <c r="D138" s="29" t="str">
        <f t="shared" si="9"/>
        <v>vis</v>
      </c>
      <c r="E138" s="99">
        <f>VLOOKUP(C138,Active!C$21:E$962,3,FALSE)</f>
        <v>9275.011152549474</v>
      </c>
      <c r="F138" s="6" t="s">
        <v>200</v>
      </c>
      <c r="G138" s="29" t="str">
        <f t="shared" si="10"/>
        <v>50315.451</v>
      </c>
      <c r="H138" s="24">
        <f t="shared" si="11"/>
        <v>9275</v>
      </c>
      <c r="I138" s="100" t="s">
        <v>809</v>
      </c>
      <c r="J138" s="101" t="s">
        <v>810</v>
      </c>
      <c r="K138" s="100">
        <v>9275</v>
      </c>
      <c r="L138" s="100" t="s">
        <v>329</v>
      </c>
      <c r="M138" s="101" t="s">
        <v>283</v>
      </c>
      <c r="N138" s="101"/>
      <c r="O138" s="102" t="s">
        <v>514</v>
      </c>
      <c r="P138" s="102" t="s">
        <v>811</v>
      </c>
    </row>
    <row r="139" spans="1:16" ht="12.75" customHeight="1" thickBot="1" x14ac:dyDescent="0.25">
      <c r="A139" s="24" t="str">
        <f t="shared" ref="A139:A202" si="12">P139</f>
        <v> AOEB 4 </v>
      </c>
      <c r="B139" s="6" t="str">
        <f t="shared" ref="B139:B202" si="13">IF(H139=INT(H139),"I","II")</f>
        <v>I</v>
      </c>
      <c r="C139" s="24">
        <f t="shared" ref="C139:C202" si="14">1*G139</f>
        <v>50345.582999999999</v>
      </c>
      <c r="D139" s="29" t="str">
        <f t="shared" ref="D139:D202" si="15">VLOOKUP(F139,I$1:J$5,2,FALSE)</f>
        <v>vis</v>
      </c>
      <c r="E139" s="99">
        <f>VLOOKUP(C139,Active!C$21:E$962,3,FALSE)</f>
        <v>9313.0042131293139</v>
      </c>
      <c r="F139" s="6" t="s">
        <v>200</v>
      </c>
      <c r="G139" s="29" t="str">
        <f t="shared" ref="G139:G202" si="16">MID(I139,3,LEN(I139)-3)</f>
        <v>50345.583</v>
      </c>
      <c r="H139" s="24">
        <f t="shared" ref="H139:H202" si="17">1*K139</f>
        <v>9313</v>
      </c>
      <c r="I139" s="100" t="s">
        <v>812</v>
      </c>
      <c r="J139" s="101" t="s">
        <v>813</v>
      </c>
      <c r="K139" s="100">
        <v>9313</v>
      </c>
      <c r="L139" s="100" t="s">
        <v>261</v>
      </c>
      <c r="M139" s="101" t="s">
        <v>283</v>
      </c>
      <c r="N139" s="101"/>
      <c r="O139" s="102" t="s">
        <v>523</v>
      </c>
      <c r="P139" s="102" t="s">
        <v>744</v>
      </c>
    </row>
    <row r="140" spans="1:16" ht="12.75" customHeight="1" thickBot="1" x14ac:dyDescent="0.25">
      <c r="A140" s="24" t="str">
        <f t="shared" si="12"/>
        <v>BAVM 102 </v>
      </c>
      <c r="B140" s="6" t="str">
        <f t="shared" si="13"/>
        <v>I</v>
      </c>
      <c r="C140" s="24">
        <f t="shared" si="14"/>
        <v>50346.375999999997</v>
      </c>
      <c r="D140" s="29" t="str">
        <f t="shared" si="15"/>
        <v>vis</v>
      </c>
      <c r="E140" s="99">
        <f>VLOOKUP(C140,Active!C$21:E$962,3,FALSE)</f>
        <v>9314.0040968754874</v>
      </c>
      <c r="F140" s="6" t="s">
        <v>200</v>
      </c>
      <c r="G140" s="29" t="str">
        <f t="shared" si="16"/>
        <v>50346.3760</v>
      </c>
      <c r="H140" s="24">
        <f t="shared" si="17"/>
        <v>9314</v>
      </c>
      <c r="I140" s="100" t="s">
        <v>814</v>
      </c>
      <c r="J140" s="101" t="s">
        <v>815</v>
      </c>
      <c r="K140" s="100">
        <v>9314</v>
      </c>
      <c r="L140" s="100" t="s">
        <v>816</v>
      </c>
      <c r="M140" s="101" t="s">
        <v>731</v>
      </c>
      <c r="N140" s="101" t="s">
        <v>789</v>
      </c>
      <c r="O140" s="102" t="s">
        <v>790</v>
      </c>
      <c r="P140" s="103" t="s">
        <v>817</v>
      </c>
    </row>
    <row r="141" spans="1:16" ht="12.75" customHeight="1" thickBot="1" x14ac:dyDescent="0.25">
      <c r="A141" s="24" t="str">
        <f t="shared" si="12"/>
        <v> AOEB 4 </v>
      </c>
      <c r="B141" s="6" t="str">
        <f t="shared" si="13"/>
        <v>I</v>
      </c>
      <c r="C141" s="24">
        <f t="shared" si="14"/>
        <v>50364.608</v>
      </c>
      <c r="D141" s="29" t="str">
        <f t="shared" si="15"/>
        <v>vis</v>
      </c>
      <c r="E141" s="99">
        <f>VLOOKUP(C141,Active!C$21:E$962,3,FALSE)</f>
        <v>9336.9925968254356</v>
      </c>
      <c r="F141" s="6" t="s">
        <v>200</v>
      </c>
      <c r="G141" s="29" t="str">
        <f t="shared" si="16"/>
        <v>50364.608</v>
      </c>
      <c r="H141" s="24">
        <f t="shared" si="17"/>
        <v>9337</v>
      </c>
      <c r="I141" s="100" t="s">
        <v>818</v>
      </c>
      <c r="J141" s="101" t="s">
        <v>819</v>
      </c>
      <c r="K141" s="100">
        <v>9337</v>
      </c>
      <c r="L141" s="100" t="s">
        <v>302</v>
      </c>
      <c r="M141" s="101" t="s">
        <v>283</v>
      </c>
      <c r="N141" s="101"/>
      <c r="O141" s="102" t="s">
        <v>523</v>
      </c>
      <c r="P141" s="102" t="s">
        <v>744</v>
      </c>
    </row>
    <row r="142" spans="1:16" ht="12.75" customHeight="1" thickBot="1" x14ac:dyDescent="0.25">
      <c r="A142" s="24" t="str">
        <f t="shared" si="12"/>
        <v> BBS 113 </v>
      </c>
      <c r="B142" s="6" t="str">
        <f t="shared" si="13"/>
        <v>I</v>
      </c>
      <c r="C142" s="24">
        <f t="shared" si="14"/>
        <v>50369.38</v>
      </c>
      <c r="D142" s="29" t="str">
        <f t="shared" si="15"/>
        <v>vis</v>
      </c>
      <c r="E142" s="99">
        <f>VLOOKUP(C142,Active!C$21:E$962,3,FALSE)</f>
        <v>9343.0095517267655</v>
      </c>
      <c r="F142" s="6" t="s">
        <v>200</v>
      </c>
      <c r="G142" s="29" t="str">
        <f t="shared" si="16"/>
        <v>50369.380</v>
      </c>
      <c r="H142" s="24">
        <f t="shared" si="17"/>
        <v>9343</v>
      </c>
      <c r="I142" s="100" t="s">
        <v>820</v>
      </c>
      <c r="J142" s="101" t="s">
        <v>821</v>
      </c>
      <c r="K142" s="100">
        <v>9343</v>
      </c>
      <c r="L142" s="100" t="s">
        <v>353</v>
      </c>
      <c r="M142" s="101" t="s">
        <v>283</v>
      </c>
      <c r="N142" s="101"/>
      <c r="O142" s="102" t="s">
        <v>514</v>
      </c>
      <c r="P142" s="102" t="s">
        <v>811</v>
      </c>
    </row>
    <row r="143" spans="1:16" ht="12.75" customHeight="1" thickBot="1" x14ac:dyDescent="0.25">
      <c r="A143" s="24" t="str">
        <f t="shared" si="12"/>
        <v> AOEB 6 </v>
      </c>
      <c r="B143" s="6" t="str">
        <f t="shared" si="13"/>
        <v>I</v>
      </c>
      <c r="C143" s="24">
        <f t="shared" si="14"/>
        <v>50662.813999999998</v>
      </c>
      <c r="D143" s="29" t="str">
        <f t="shared" si="15"/>
        <v>vis</v>
      </c>
      <c r="E143" s="99">
        <f>VLOOKUP(C143,Active!C$21:E$962,3,FALSE)</f>
        <v>9712.9967991111189</v>
      </c>
      <c r="F143" s="6" t="s">
        <v>200</v>
      </c>
      <c r="G143" s="29" t="str">
        <f t="shared" si="16"/>
        <v>50662.814</v>
      </c>
      <c r="H143" s="24">
        <f t="shared" si="17"/>
        <v>9713</v>
      </c>
      <c r="I143" s="100" t="s">
        <v>822</v>
      </c>
      <c r="J143" s="101" t="s">
        <v>823</v>
      </c>
      <c r="K143" s="100">
        <v>9713</v>
      </c>
      <c r="L143" s="100" t="s">
        <v>227</v>
      </c>
      <c r="M143" s="101" t="s">
        <v>283</v>
      </c>
      <c r="N143" s="101"/>
      <c r="O143" s="102" t="s">
        <v>523</v>
      </c>
      <c r="P143" s="102" t="s">
        <v>824</v>
      </c>
    </row>
    <row r="144" spans="1:16" ht="12.75" customHeight="1" thickBot="1" x14ac:dyDescent="0.25">
      <c r="A144" s="24" t="str">
        <f t="shared" si="12"/>
        <v> BBS 116 </v>
      </c>
      <c r="B144" s="6" t="str">
        <f t="shared" si="13"/>
        <v>I</v>
      </c>
      <c r="C144" s="24">
        <f t="shared" si="14"/>
        <v>50718.339</v>
      </c>
      <c r="D144" s="29" t="str">
        <f t="shared" si="15"/>
        <v>vis</v>
      </c>
      <c r="E144" s="99">
        <f>VLOOKUP(C144,Active!C$21:E$962,3,FALSE)</f>
        <v>9783.0075746552502</v>
      </c>
      <c r="F144" s="6" t="s">
        <v>200</v>
      </c>
      <c r="G144" s="29" t="str">
        <f t="shared" si="16"/>
        <v>50718.339</v>
      </c>
      <c r="H144" s="24">
        <f t="shared" si="17"/>
        <v>9783</v>
      </c>
      <c r="I144" s="100" t="s">
        <v>825</v>
      </c>
      <c r="J144" s="101" t="s">
        <v>826</v>
      </c>
      <c r="K144" s="100">
        <v>9783</v>
      </c>
      <c r="L144" s="100" t="s">
        <v>495</v>
      </c>
      <c r="M144" s="101" t="s">
        <v>283</v>
      </c>
      <c r="N144" s="101"/>
      <c r="O144" s="102" t="s">
        <v>514</v>
      </c>
      <c r="P144" s="102" t="s">
        <v>827</v>
      </c>
    </row>
    <row r="145" spans="1:16" ht="12.75" customHeight="1" thickBot="1" x14ac:dyDescent="0.25">
      <c r="A145" s="24" t="str">
        <f t="shared" si="12"/>
        <v> AOEB 6 </v>
      </c>
      <c r="B145" s="6" t="str">
        <f t="shared" si="13"/>
        <v>I</v>
      </c>
      <c r="C145" s="24">
        <f t="shared" si="14"/>
        <v>50732.607000000004</v>
      </c>
      <c r="D145" s="29" t="str">
        <f t="shared" si="15"/>
        <v>vis</v>
      </c>
      <c r="E145" s="99">
        <f>VLOOKUP(C145,Active!C$21:E$962,3,FALSE)</f>
        <v>9800.9979167617603</v>
      </c>
      <c r="F145" s="6" t="s">
        <v>200</v>
      </c>
      <c r="G145" s="29" t="str">
        <f t="shared" si="16"/>
        <v>50732.607</v>
      </c>
      <c r="H145" s="24">
        <f t="shared" si="17"/>
        <v>9801</v>
      </c>
      <c r="I145" s="100" t="s">
        <v>828</v>
      </c>
      <c r="J145" s="101" t="s">
        <v>829</v>
      </c>
      <c r="K145" s="100">
        <v>9801</v>
      </c>
      <c r="L145" s="100" t="s">
        <v>393</v>
      </c>
      <c r="M145" s="101" t="s">
        <v>283</v>
      </c>
      <c r="N145" s="101"/>
      <c r="O145" s="102" t="s">
        <v>523</v>
      </c>
      <c r="P145" s="102" t="s">
        <v>824</v>
      </c>
    </row>
    <row r="146" spans="1:16" ht="12.75" customHeight="1" thickBot="1" x14ac:dyDescent="0.25">
      <c r="A146" s="24" t="str">
        <f t="shared" si="12"/>
        <v> AOEB 6 </v>
      </c>
      <c r="B146" s="6" t="str">
        <f t="shared" si="13"/>
        <v>I</v>
      </c>
      <c r="C146" s="24">
        <f t="shared" si="14"/>
        <v>51019.71</v>
      </c>
      <c r="D146" s="29" t="str">
        <f t="shared" si="15"/>
        <v>vis</v>
      </c>
      <c r="E146" s="99">
        <f>VLOOKUP(C146,Active!C$21:E$962,3,FALSE)</f>
        <v>10163.00248571351</v>
      </c>
      <c r="F146" s="6" t="s">
        <v>200</v>
      </c>
      <c r="G146" s="29" t="str">
        <f t="shared" si="16"/>
        <v>51019.710</v>
      </c>
      <c r="H146" s="24">
        <f t="shared" si="17"/>
        <v>10163</v>
      </c>
      <c r="I146" s="100" t="s">
        <v>830</v>
      </c>
      <c r="J146" s="101" t="s">
        <v>831</v>
      </c>
      <c r="K146" s="100">
        <v>10163</v>
      </c>
      <c r="L146" s="100" t="s">
        <v>362</v>
      </c>
      <c r="M146" s="101" t="s">
        <v>283</v>
      </c>
      <c r="N146" s="101"/>
      <c r="O146" s="102" t="s">
        <v>523</v>
      </c>
      <c r="P146" s="102" t="s">
        <v>824</v>
      </c>
    </row>
    <row r="147" spans="1:16" ht="12.75" customHeight="1" thickBot="1" x14ac:dyDescent="0.25">
      <c r="A147" s="24" t="str">
        <f t="shared" si="12"/>
        <v> AOEB 6 </v>
      </c>
      <c r="B147" s="6" t="str">
        <f t="shared" si="13"/>
        <v>I</v>
      </c>
      <c r="C147" s="24">
        <f t="shared" si="14"/>
        <v>51019.716</v>
      </c>
      <c r="D147" s="29" t="str">
        <f t="shared" si="15"/>
        <v>vis</v>
      </c>
      <c r="E147" s="99">
        <f>VLOOKUP(C147,Active!C$21:E$962,3,FALSE)</f>
        <v>10163.0100510382</v>
      </c>
      <c r="F147" s="6" t="s">
        <v>200</v>
      </c>
      <c r="G147" s="29" t="str">
        <f t="shared" si="16"/>
        <v>51019.716</v>
      </c>
      <c r="H147" s="24">
        <f t="shared" si="17"/>
        <v>10163</v>
      </c>
      <c r="I147" s="100" t="s">
        <v>832</v>
      </c>
      <c r="J147" s="101" t="s">
        <v>833</v>
      </c>
      <c r="K147" s="100">
        <v>10163</v>
      </c>
      <c r="L147" s="100" t="s">
        <v>353</v>
      </c>
      <c r="M147" s="101" t="s">
        <v>283</v>
      </c>
      <c r="N147" s="101"/>
      <c r="O147" s="102" t="s">
        <v>834</v>
      </c>
      <c r="P147" s="102" t="s">
        <v>824</v>
      </c>
    </row>
    <row r="148" spans="1:16" ht="12.75" customHeight="1" thickBot="1" x14ac:dyDescent="0.25">
      <c r="A148" s="24" t="str">
        <f t="shared" si="12"/>
        <v> AOEB 6 </v>
      </c>
      <c r="B148" s="6" t="str">
        <f t="shared" si="13"/>
        <v>I</v>
      </c>
      <c r="C148" s="24">
        <f t="shared" si="14"/>
        <v>51023.678999999996</v>
      </c>
      <c r="D148" s="29" t="str">
        <f t="shared" si="15"/>
        <v>vis</v>
      </c>
      <c r="E148" s="99">
        <f>VLOOKUP(C148,Active!C$21:E$962,3,FALSE)</f>
        <v>10168.006947994185</v>
      </c>
      <c r="F148" s="6" t="s">
        <v>200</v>
      </c>
      <c r="G148" s="29" t="str">
        <f t="shared" si="16"/>
        <v>51023.679</v>
      </c>
      <c r="H148" s="24">
        <f t="shared" si="17"/>
        <v>10168</v>
      </c>
      <c r="I148" s="100" t="s">
        <v>835</v>
      </c>
      <c r="J148" s="101" t="s">
        <v>836</v>
      </c>
      <c r="K148" s="100">
        <v>10168</v>
      </c>
      <c r="L148" s="100" t="s">
        <v>495</v>
      </c>
      <c r="M148" s="101" t="s">
        <v>283</v>
      </c>
      <c r="N148" s="101"/>
      <c r="O148" s="102" t="s">
        <v>834</v>
      </c>
      <c r="P148" s="102" t="s">
        <v>824</v>
      </c>
    </row>
    <row r="149" spans="1:16" ht="12.75" customHeight="1" thickBot="1" x14ac:dyDescent="0.25">
      <c r="A149" s="24" t="str">
        <f t="shared" si="12"/>
        <v> AOEB 6 </v>
      </c>
      <c r="B149" s="6" t="str">
        <f t="shared" si="13"/>
        <v>I</v>
      </c>
      <c r="C149" s="24">
        <f t="shared" si="14"/>
        <v>51046.684000000001</v>
      </c>
      <c r="D149" s="29" t="str">
        <f t="shared" si="15"/>
        <v>vis</v>
      </c>
      <c r="E149" s="99">
        <f>VLOOKUP(C149,Active!C$21:E$962,3,FALSE)</f>
        <v>10197.013663732916</v>
      </c>
      <c r="F149" s="6" t="s">
        <v>200</v>
      </c>
      <c r="G149" s="29" t="str">
        <f t="shared" si="16"/>
        <v>51046.684</v>
      </c>
      <c r="H149" s="24">
        <f t="shared" si="17"/>
        <v>10197</v>
      </c>
      <c r="I149" s="100" t="s">
        <v>837</v>
      </c>
      <c r="J149" s="101" t="s">
        <v>838</v>
      </c>
      <c r="K149" s="100">
        <v>10197</v>
      </c>
      <c r="L149" s="100" t="s">
        <v>310</v>
      </c>
      <c r="M149" s="101" t="s">
        <v>283</v>
      </c>
      <c r="N149" s="101"/>
      <c r="O149" s="102" t="s">
        <v>523</v>
      </c>
      <c r="P149" s="102" t="s">
        <v>824</v>
      </c>
    </row>
    <row r="150" spans="1:16" ht="12.75" customHeight="1" thickBot="1" x14ac:dyDescent="0.25">
      <c r="A150" s="24" t="str">
        <f t="shared" si="12"/>
        <v> AOEB 6 </v>
      </c>
      <c r="B150" s="6" t="str">
        <f t="shared" si="13"/>
        <v>I</v>
      </c>
      <c r="C150" s="24">
        <f t="shared" si="14"/>
        <v>51054.61</v>
      </c>
      <c r="D150" s="29" t="str">
        <f t="shared" si="15"/>
        <v>vis</v>
      </c>
      <c r="E150" s="99">
        <f>VLOOKUP(C150,Active!C$21:E$962,3,FALSE)</f>
        <v>10207.007457644897</v>
      </c>
      <c r="F150" s="6" t="s">
        <v>200</v>
      </c>
      <c r="G150" s="29" t="str">
        <f t="shared" si="16"/>
        <v>51054.610</v>
      </c>
      <c r="H150" s="24">
        <f t="shared" si="17"/>
        <v>10207</v>
      </c>
      <c r="I150" s="100" t="s">
        <v>839</v>
      </c>
      <c r="J150" s="101" t="s">
        <v>840</v>
      </c>
      <c r="K150" s="100">
        <v>10207</v>
      </c>
      <c r="L150" s="100" t="s">
        <v>495</v>
      </c>
      <c r="M150" s="101" t="s">
        <v>283</v>
      </c>
      <c r="N150" s="101"/>
      <c r="O150" s="102" t="s">
        <v>834</v>
      </c>
      <c r="P150" s="102" t="s">
        <v>824</v>
      </c>
    </row>
    <row r="151" spans="1:16" ht="12.75" customHeight="1" thickBot="1" x14ac:dyDescent="0.25">
      <c r="A151" s="24" t="str">
        <f t="shared" si="12"/>
        <v> AOEB 6 </v>
      </c>
      <c r="B151" s="6" t="str">
        <f t="shared" si="13"/>
        <v>I</v>
      </c>
      <c r="C151" s="24">
        <f t="shared" si="14"/>
        <v>51069.675999999999</v>
      </c>
      <c r="D151" s="29" t="str">
        <f t="shared" si="15"/>
        <v>vis</v>
      </c>
      <c r="E151" s="99">
        <f>VLOOKUP(C151,Active!C$21:E$962,3,FALSE)</f>
        <v>10226.003987934817</v>
      </c>
      <c r="F151" s="6" t="s">
        <v>200</v>
      </c>
      <c r="G151" s="29" t="str">
        <f t="shared" si="16"/>
        <v>51069.676</v>
      </c>
      <c r="H151" s="24">
        <f t="shared" si="17"/>
        <v>10226</v>
      </c>
      <c r="I151" s="100" t="s">
        <v>841</v>
      </c>
      <c r="J151" s="101" t="s">
        <v>842</v>
      </c>
      <c r="K151" s="100">
        <v>10226</v>
      </c>
      <c r="L151" s="100" t="s">
        <v>261</v>
      </c>
      <c r="M151" s="101" t="s">
        <v>283</v>
      </c>
      <c r="N151" s="101"/>
      <c r="O151" s="102" t="s">
        <v>523</v>
      </c>
      <c r="P151" s="102" t="s">
        <v>824</v>
      </c>
    </row>
    <row r="152" spans="1:16" ht="12.75" customHeight="1" thickBot="1" x14ac:dyDescent="0.25">
      <c r="A152" s="24" t="str">
        <f t="shared" si="12"/>
        <v> AOEB 6 </v>
      </c>
      <c r="B152" s="6" t="str">
        <f t="shared" si="13"/>
        <v>I</v>
      </c>
      <c r="C152" s="24">
        <f t="shared" si="14"/>
        <v>51069.678999999996</v>
      </c>
      <c r="D152" s="29" t="str">
        <f t="shared" si="15"/>
        <v>vis</v>
      </c>
      <c r="E152" s="99">
        <f>VLOOKUP(C152,Active!C$21:E$962,3,FALSE)</f>
        <v>10226.007770597156</v>
      </c>
      <c r="F152" s="6" t="s">
        <v>200</v>
      </c>
      <c r="G152" s="29" t="str">
        <f t="shared" si="16"/>
        <v>51069.679</v>
      </c>
      <c r="H152" s="24">
        <f t="shared" si="17"/>
        <v>10226</v>
      </c>
      <c r="I152" s="100" t="s">
        <v>843</v>
      </c>
      <c r="J152" s="101" t="s">
        <v>844</v>
      </c>
      <c r="K152" s="100">
        <v>10226</v>
      </c>
      <c r="L152" s="100" t="s">
        <v>495</v>
      </c>
      <c r="M152" s="101" t="s">
        <v>283</v>
      </c>
      <c r="N152" s="101"/>
      <c r="O152" s="102" t="s">
        <v>531</v>
      </c>
      <c r="P152" s="102" t="s">
        <v>824</v>
      </c>
    </row>
    <row r="153" spans="1:16" ht="12.75" customHeight="1" thickBot="1" x14ac:dyDescent="0.25">
      <c r="A153" s="24" t="str">
        <f t="shared" si="12"/>
        <v> AOEB 6 </v>
      </c>
      <c r="B153" s="6" t="str">
        <f t="shared" si="13"/>
        <v>I</v>
      </c>
      <c r="C153" s="24">
        <f t="shared" si="14"/>
        <v>51104.580999999998</v>
      </c>
      <c r="D153" s="29" t="str">
        <f t="shared" si="15"/>
        <v>vis</v>
      </c>
      <c r="E153" s="99">
        <f>VLOOKUP(C153,Active!C$21:E$962,3,FALSE)</f>
        <v>10270.015264303438</v>
      </c>
      <c r="F153" s="6" t="s">
        <v>200</v>
      </c>
      <c r="G153" s="29" t="str">
        <f t="shared" si="16"/>
        <v>51104.581</v>
      </c>
      <c r="H153" s="24">
        <f t="shared" si="17"/>
        <v>10270</v>
      </c>
      <c r="I153" s="100" t="s">
        <v>845</v>
      </c>
      <c r="J153" s="101" t="s">
        <v>846</v>
      </c>
      <c r="K153" s="100">
        <v>10270</v>
      </c>
      <c r="L153" s="100" t="s">
        <v>346</v>
      </c>
      <c r="M153" s="101" t="s">
        <v>283</v>
      </c>
      <c r="N153" s="101"/>
      <c r="O153" s="102" t="s">
        <v>834</v>
      </c>
      <c r="P153" s="102" t="s">
        <v>824</v>
      </c>
    </row>
    <row r="154" spans="1:16" ht="12.75" customHeight="1" thickBot="1" x14ac:dyDescent="0.25">
      <c r="A154" s="24" t="str">
        <f t="shared" si="12"/>
        <v> AOEB 6 </v>
      </c>
      <c r="B154" s="6" t="str">
        <f t="shared" si="13"/>
        <v>I</v>
      </c>
      <c r="C154" s="24">
        <f t="shared" si="14"/>
        <v>51376.610999999997</v>
      </c>
      <c r="D154" s="29" t="str">
        <f t="shared" si="15"/>
        <v>vis</v>
      </c>
      <c r="E154" s="99">
        <f>VLOOKUP(C154,Active!C$21:E$962,3,FALSE)</f>
        <v>10613.014476753136</v>
      </c>
      <c r="F154" s="6" t="s">
        <v>200</v>
      </c>
      <c r="G154" s="29" t="str">
        <f t="shared" si="16"/>
        <v>51376.611</v>
      </c>
      <c r="H154" s="24">
        <f t="shared" si="17"/>
        <v>10613</v>
      </c>
      <c r="I154" s="100" t="s">
        <v>847</v>
      </c>
      <c r="J154" s="101" t="s">
        <v>848</v>
      </c>
      <c r="K154" s="100">
        <v>10613</v>
      </c>
      <c r="L154" s="100" t="s">
        <v>310</v>
      </c>
      <c r="M154" s="101" t="s">
        <v>283</v>
      </c>
      <c r="N154" s="101"/>
      <c r="O154" s="102" t="s">
        <v>834</v>
      </c>
      <c r="P154" s="102" t="s">
        <v>824</v>
      </c>
    </row>
    <row r="155" spans="1:16" ht="12.75" customHeight="1" thickBot="1" x14ac:dyDescent="0.25">
      <c r="A155" s="24" t="str">
        <f t="shared" si="12"/>
        <v> AOEB 6 </v>
      </c>
      <c r="B155" s="6" t="str">
        <f t="shared" si="13"/>
        <v>I</v>
      </c>
      <c r="C155" s="24">
        <f t="shared" si="14"/>
        <v>51406.741999999998</v>
      </c>
      <c r="D155" s="29" t="str">
        <f t="shared" si="15"/>
        <v>vis</v>
      </c>
      <c r="E155" s="99">
        <f>VLOOKUP(C155,Active!C$21:E$962,3,FALSE)</f>
        <v>10651.006276445532</v>
      </c>
      <c r="F155" s="6" t="s">
        <v>200</v>
      </c>
      <c r="G155" s="29" t="str">
        <f t="shared" si="16"/>
        <v>51406.742</v>
      </c>
      <c r="H155" s="24">
        <f t="shared" si="17"/>
        <v>10651</v>
      </c>
      <c r="I155" s="100" t="s">
        <v>849</v>
      </c>
      <c r="J155" s="101" t="s">
        <v>850</v>
      </c>
      <c r="K155" s="100">
        <v>10651</v>
      </c>
      <c r="L155" s="100" t="s">
        <v>357</v>
      </c>
      <c r="M155" s="101" t="s">
        <v>283</v>
      </c>
      <c r="N155" s="101"/>
      <c r="O155" s="102" t="s">
        <v>523</v>
      </c>
      <c r="P155" s="102" t="s">
        <v>824</v>
      </c>
    </row>
    <row r="156" spans="1:16" ht="12.75" customHeight="1" thickBot="1" x14ac:dyDescent="0.25">
      <c r="A156" s="24" t="str">
        <f t="shared" si="12"/>
        <v> AOEB 6 </v>
      </c>
      <c r="B156" s="6" t="str">
        <f t="shared" si="13"/>
        <v>I</v>
      </c>
      <c r="C156" s="24">
        <f t="shared" si="14"/>
        <v>51429.743000000002</v>
      </c>
      <c r="D156" s="29" t="str">
        <f t="shared" si="15"/>
        <v>vis</v>
      </c>
      <c r="E156" s="99">
        <f>VLOOKUP(C156,Active!C$21:E$962,3,FALSE)</f>
        <v>10680.007948634471</v>
      </c>
      <c r="F156" s="6" t="s">
        <v>200</v>
      </c>
      <c r="G156" s="29" t="str">
        <f t="shared" si="16"/>
        <v>51429.743</v>
      </c>
      <c r="H156" s="24">
        <f t="shared" si="17"/>
        <v>10680</v>
      </c>
      <c r="I156" s="100" t="s">
        <v>851</v>
      </c>
      <c r="J156" s="101" t="s">
        <v>852</v>
      </c>
      <c r="K156" s="100">
        <v>10680</v>
      </c>
      <c r="L156" s="100" t="s">
        <v>495</v>
      </c>
      <c r="M156" s="101" t="s">
        <v>283</v>
      </c>
      <c r="N156" s="101"/>
      <c r="O156" s="102" t="s">
        <v>523</v>
      </c>
      <c r="P156" s="102" t="s">
        <v>824</v>
      </c>
    </row>
    <row r="157" spans="1:16" ht="12.75" customHeight="1" thickBot="1" x14ac:dyDescent="0.25">
      <c r="A157" s="24" t="str">
        <f t="shared" si="12"/>
        <v> AOEB 6 </v>
      </c>
      <c r="B157" s="6" t="str">
        <f t="shared" si="13"/>
        <v>I</v>
      </c>
      <c r="C157" s="24">
        <f t="shared" si="14"/>
        <v>51433.705999999998</v>
      </c>
      <c r="D157" s="29" t="str">
        <f t="shared" si="15"/>
        <v>vis</v>
      </c>
      <c r="E157" s="99">
        <f>VLOOKUP(C157,Active!C$21:E$962,3,FALSE)</f>
        <v>10685.004845590456</v>
      </c>
      <c r="F157" s="6" t="s">
        <v>200</v>
      </c>
      <c r="G157" s="29" t="str">
        <f t="shared" si="16"/>
        <v>51433.706</v>
      </c>
      <c r="H157" s="24">
        <f t="shared" si="17"/>
        <v>10685</v>
      </c>
      <c r="I157" s="100" t="s">
        <v>853</v>
      </c>
      <c r="J157" s="101" t="s">
        <v>854</v>
      </c>
      <c r="K157" s="100">
        <v>10685</v>
      </c>
      <c r="L157" s="100" t="s">
        <v>382</v>
      </c>
      <c r="M157" s="101" t="s">
        <v>283</v>
      </c>
      <c r="N157" s="101"/>
      <c r="O157" s="102" t="s">
        <v>523</v>
      </c>
      <c r="P157" s="102" t="s">
        <v>824</v>
      </c>
    </row>
    <row r="158" spans="1:16" ht="12.75" customHeight="1" thickBot="1" x14ac:dyDescent="0.25">
      <c r="A158" s="24" t="str">
        <f t="shared" si="12"/>
        <v> AOEB 6 </v>
      </c>
      <c r="B158" s="6" t="str">
        <f t="shared" si="13"/>
        <v>I</v>
      </c>
      <c r="C158" s="24">
        <f t="shared" si="14"/>
        <v>51437.671000000002</v>
      </c>
      <c r="D158" s="29" t="str">
        <f t="shared" si="15"/>
        <v>vis</v>
      </c>
      <c r="E158" s="99">
        <f>VLOOKUP(C158,Active!C$21:E$962,3,FALSE)</f>
        <v>10690.004264321347</v>
      </c>
      <c r="F158" s="6" t="s">
        <v>200</v>
      </c>
      <c r="G158" s="29" t="str">
        <f t="shared" si="16"/>
        <v>51437.671</v>
      </c>
      <c r="H158" s="24">
        <f t="shared" si="17"/>
        <v>10690</v>
      </c>
      <c r="I158" s="100" t="s">
        <v>855</v>
      </c>
      <c r="J158" s="101" t="s">
        <v>856</v>
      </c>
      <c r="K158" s="100">
        <v>10690</v>
      </c>
      <c r="L158" s="100" t="s">
        <v>261</v>
      </c>
      <c r="M158" s="101" t="s">
        <v>283</v>
      </c>
      <c r="N158" s="101"/>
      <c r="O158" s="102" t="s">
        <v>523</v>
      </c>
      <c r="P158" s="102" t="s">
        <v>824</v>
      </c>
    </row>
    <row r="159" spans="1:16" ht="12.75" customHeight="1" thickBot="1" x14ac:dyDescent="0.25">
      <c r="A159" s="24" t="str">
        <f t="shared" si="12"/>
        <v> AOEB 6 </v>
      </c>
      <c r="B159" s="6" t="str">
        <f t="shared" si="13"/>
        <v>I</v>
      </c>
      <c r="C159" s="24">
        <f t="shared" si="14"/>
        <v>51476.540999999997</v>
      </c>
      <c r="D159" s="29" t="str">
        <f t="shared" si="15"/>
        <v>vis</v>
      </c>
      <c r="E159" s="99">
        <f>VLOOKUP(C159,Active!C$21:E$962,3,FALSE)</f>
        <v>10739.014959420852</v>
      </c>
      <c r="F159" s="6" t="s">
        <v>200</v>
      </c>
      <c r="G159" s="29" t="str">
        <f t="shared" si="16"/>
        <v>51476.541</v>
      </c>
      <c r="H159" s="24">
        <f t="shared" si="17"/>
        <v>10739</v>
      </c>
      <c r="I159" s="100" t="s">
        <v>857</v>
      </c>
      <c r="J159" s="101" t="s">
        <v>858</v>
      </c>
      <c r="K159" s="100">
        <v>10739</v>
      </c>
      <c r="L159" s="100" t="s">
        <v>346</v>
      </c>
      <c r="M159" s="101" t="s">
        <v>283</v>
      </c>
      <c r="N159" s="101"/>
      <c r="O159" s="102" t="s">
        <v>834</v>
      </c>
      <c r="P159" s="102" t="s">
        <v>824</v>
      </c>
    </row>
    <row r="160" spans="1:16" ht="12.75" customHeight="1" thickBot="1" x14ac:dyDescent="0.25">
      <c r="A160" s="24" t="str">
        <f t="shared" si="12"/>
        <v> AOEB 6 </v>
      </c>
      <c r="B160" s="6" t="str">
        <f t="shared" si="13"/>
        <v>I</v>
      </c>
      <c r="C160" s="24">
        <f t="shared" si="14"/>
        <v>51491.597999999998</v>
      </c>
      <c r="D160" s="29" t="str">
        <f t="shared" si="15"/>
        <v>vis</v>
      </c>
      <c r="E160" s="99">
        <f>VLOOKUP(C160,Active!C$21:E$962,3,FALSE)</f>
        <v>10758.000141723744</v>
      </c>
      <c r="F160" s="6" t="s">
        <v>200</v>
      </c>
      <c r="G160" s="29" t="str">
        <f t="shared" si="16"/>
        <v>51491.598</v>
      </c>
      <c r="H160" s="24">
        <f t="shared" si="17"/>
        <v>10758</v>
      </c>
      <c r="I160" s="100" t="s">
        <v>859</v>
      </c>
      <c r="J160" s="101" t="s">
        <v>860</v>
      </c>
      <c r="K160" s="100">
        <v>10758</v>
      </c>
      <c r="L160" s="100" t="s">
        <v>441</v>
      </c>
      <c r="M160" s="101" t="s">
        <v>283</v>
      </c>
      <c r="N160" s="101"/>
      <c r="O160" s="102" t="s">
        <v>523</v>
      </c>
      <c r="P160" s="102" t="s">
        <v>824</v>
      </c>
    </row>
    <row r="161" spans="1:16" ht="12.75" customHeight="1" thickBot="1" x14ac:dyDescent="0.25">
      <c r="A161" s="24" t="str">
        <f t="shared" si="12"/>
        <v> AOEB 6 </v>
      </c>
      <c r="B161" s="6" t="str">
        <f t="shared" si="13"/>
        <v>I</v>
      </c>
      <c r="C161" s="24">
        <f t="shared" si="14"/>
        <v>51693.841</v>
      </c>
      <c r="D161" s="29" t="str">
        <f t="shared" si="15"/>
        <v>vis</v>
      </c>
      <c r="E161" s="99">
        <f>VLOOKUP(C161,Active!C$21:E$962,3,FALSE)</f>
        <v>11013.005801847499</v>
      </c>
      <c r="F161" s="6" t="s">
        <v>200</v>
      </c>
      <c r="G161" s="29" t="str">
        <f t="shared" si="16"/>
        <v>51693.841</v>
      </c>
      <c r="H161" s="24">
        <f t="shared" si="17"/>
        <v>11013</v>
      </c>
      <c r="I161" s="100" t="s">
        <v>861</v>
      </c>
      <c r="J161" s="101" t="s">
        <v>862</v>
      </c>
      <c r="K161" s="100">
        <v>11013</v>
      </c>
      <c r="L161" s="100" t="s">
        <v>357</v>
      </c>
      <c r="M161" s="101" t="s">
        <v>283</v>
      </c>
      <c r="N161" s="101"/>
      <c r="O161" s="102" t="s">
        <v>834</v>
      </c>
      <c r="P161" s="102" t="s">
        <v>824</v>
      </c>
    </row>
    <row r="162" spans="1:16" ht="12.75" customHeight="1" thickBot="1" x14ac:dyDescent="0.25">
      <c r="A162" s="24" t="str">
        <f t="shared" si="12"/>
        <v> AOEB 6 </v>
      </c>
      <c r="B162" s="6" t="str">
        <f t="shared" si="13"/>
        <v>I</v>
      </c>
      <c r="C162" s="24">
        <f t="shared" si="14"/>
        <v>51705.737300000001</v>
      </c>
      <c r="D162" s="29" t="str">
        <f t="shared" si="15"/>
        <v>vis</v>
      </c>
      <c r="E162" s="99">
        <f>VLOOKUP(C162,Active!C$21:E$962,3,FALSE)</f>
        <v>11028.005697193841</v>
      </c>
      <c r="F162" s="6" t="s">
        <v>200</v>
      </c>
      <c r="G162" s="29" t="str">
        <f t="shared" si="16"/>
        <v>51705.7373</v>
      </c>
      <c r="H162" s="24">
        <f t="shared" si="17"/>
        <v>11028</v>
      </c>
      <c r="I162" s="100" t="s">
        <v>863</v>
      </c>
      <c r="J162" s="101" t="s">
        <v>864</v>
      </c>
      <c r="K162" s="100">
        <v>11028</v>
      </c>
      <c r="L162" s="100" t="s">
        <v>865</v>
      </c>
      <c r="M162" s="101" t="s">
        <v>807</v>
      </c>
      <c r="N162" s="101" t="s">
        <v>866</v>
      </c>
      <c r="O162" s="102" t="s">
        <v>531</v>
      </c>
      <c r="P162" s="102" t="s">
        <v>824</v>
      </c>
    </row>
    <row r="163" spans="1:16" ht="12.75" customHeight="1" thickBot="1" x14ac:dyDescent="0.25">
      <c r="A163" s="24" t="str">
        <f t="shared" si="12"/>
        <v>BAVM 158 </v>
      </c>
      <c r="B163" s="6" t="str">
        <f t="shared" si="13"/>
        <v>I</v>
      </c>
      <c r="C163" s="24">
        <f t="shared" si="14"/>
        <v>52531.349600000001</v>
      </c>
      <c r="D163" s="29" t="str">
        <f t="shared" si="15"/>
        <v>vis</v>
      </c>
      <c r="E163" s="99">
        <f>VLOOKUP(C163,Active!C$21:E$962,3,FALSE)</f>
        <v>12069.009883087992</v>
      </c>
      <c r="F163" s="6" t="s">
        <v>200</v>
      </c>
      <c r="G163" s="29" t="str">
        <f t="shared" si="16"/>
        <v>52531.3496</v>
      </c>
      <c r="H163" s="24">
        <f t="shared" si="17"/>
        <v>12069</v>
      </c>
      <c r="I163" s="100" t="s">
        <v>894</v>
      </c>
      <c r="J163" s="101" t="s">
        <v>895</v>
      </c>
      <c r="K163" s="100">
        <v>12069</v>
      </c>
      <c r="L163" s="100" t="s">
        <v>896</v>
      </c>
      <c r="M163" s="101" t="s">
        <v>731</v>
      </c>
      <c r="N163" s="101" t="s">
        <v>789</v>
      </c>
      <c r="O163" s="102" t="s">
        <v>897</v>
      </c>
      <c r="P163" s="103" t="s">
        <v>898</v>
      </c>
    </row>
    <row r="164" spans="1:16" ht="12.75" customHeight="1" thickBot="1" x14ac:dyDescent="0.25">
      <c r="A164" s="24" t="str">
        <f t="shared" si="12"/>
        <v>IBVS 5636 </v>
      </c>
      <c r="B164" s="6" t="str">
        <f t="shared" si="13"/>
        <v>I</v>
      </c>
      <c r="C164" s="24">
        <f t="shared" si="14"/>
        <v>53525.890500000001</v>
      </c>
      <c r="D164" s="29" t="str">
        <f t="shared" si="15"/>
        <v>vis</v>
      </c>
      <c r="E164" s="99">
        <f>VLOOKUP(C164,Active!C$21:E$962,3,FALSE)</f>
        <v>13323.014020311886</v>
      </c>
      <c r="F164" s="6" t="s">
        <v>200</v>
      </c>
      <c r="G164" s="29" t="str">
        <f t="shared" si="16"/>
        <v>53525.8905</v>
      </c>
      <c r="H164" s="24">
        <f t="shared" si="17"/>
        <v>13323</v>
      </c>
      <c r="I164" s="100" t="s">
        <v>916</v>
      </c>
      <c r="J164" s="101" t="s">
        <v>917</v>
      </c>
      <c r="K164" s="100">
        <v>13323</v>
      </c>
      <c r="L164" s="100" t="s">
        <v>918</v>
      </c>
      <c r="M164" s="101" t="s">
        <v>731</v>
      </c>
      <c r="N164" s="101" t="s">
        <v>175</v>
      </c>
      <c r="O164" s="102" t="s">
        <v>919</v>
      </c>
      <c r="P164" s="103" t="s">
        <v>920</v>
      </c>
    </row>
    <row r="165" spans="1:16" ht="12.75" customHeight="1" thickBot="1" x14ac:dyDescent="0.25">
      <c r="A165" s="24" t="str">
        <f t="shared" si="12"/>
        <v>IBVS 5636 </v>
      </c>
      <c r="B165" s="6" t="str">
        <f t="shared" si="13"/>
        <v>I</v>
      </c>
      <c r="C165" s="24">
        <f t="shared" si="14"/>
        <v>53529.854899999998</v>
      </c>
      <c r="D165" s="29" t="str">
        <f t="shared" si="15"/>
        <v>vis</v>
      </c>
      <c r="E165" s="99">
        <f>VLOOKUP(C165,Active!C$21:E$962,3,FALSE)</f>
        <v>13328.0126825103</v>
      </c>
      <c r="F165" s="6" t="s">
        <v>200</v>
      </c>
      <c r="G165" s="29" t="str">
        <f t="shared" si="16"/>
        <v>53529.8549</v>
      </c>
      <c r="H165" s="24">
        <f t="shared" si="17"/>
        <v>13328</v>
      </c>
      <c r="I165" s="100" t="s">
        <v>921</v>
      </c>
      <c r="J165" s="101" t="s">
        <v>922</v>
      </c>
      <c r="K165" s="100">
        <v>13328</v>
      </c>
      <c r="L165" s="100" t="s">
        <v>923</v>
      </c>
      <c r="M165" s="101" t="s">
        <v>731</v>
      </c>
      <c r="N165" s="101" t="s">
        <v>175</v>
      </c>
      <c r="O165" s="102" t="s">
        <v>919</v>
      </c>
      <c r="P165" s="103" t="s">
        <v>920</v>
      </c>
    </row>
    <row r="166" spans="1:16" ht="12.75" customHeight="1" thickBot="1" x14ac:dyDescent="0.25">
      <c r="A166" s="24" t="str">
        <f t="shared" si="12"/>
        <v>IBVS 5636 </v>
      </c>
      <c r="B166" s="6" t="str">
        <f t="shared" si="13"/>
        <v>I</v>
      </c>
      <c r="C166" s="24">
        <f t="shared" si="14"/>
        <v>53548.8894</v>
      </c>
      <c r="D166" s="29" t="str">
        <f t="shared" si="15"/>
        <v>vis</v>
      </c>
      <c r="E166" s="99">
        <f>VLOOKUP(C166,Active!C$21:E$962,3,FALSE)</f>
        <v>13352.013044637177</v>
      </c>
      <c r="F166" s="6" t="s">
        <v>200</v>
      </c>
      <c r="G166" s="29" t="str">
        <f t="shared" si="16"/>
        <v>53548.8894</v>
      </c>
      <c r="H166" s="24">
        <f t="shared" si="17"/>
        <v>13352</v>
      </c>
      <c r="I166" s="100" t="s">
        <v>924</v>
      </c>
      <c r="J166" s="101" t="s">
        <v>925</v>
      </c>
      <c r="K166" s="100">
        <v>13352</v>
      </c>
      <c r="L166" s="100" t="s">
        <v>926</v>
      </c>
      <c r="M166" s="101" t="s">
        <v>731</v>
      </c>
      <c r="N166" s="101" t="s">
        <v>175</v>
      </c>
      <c r="O166" s="102" t="s">
        <v>919</v>
      </c>
      <c r="P166" s="103" t="s">
        <v>920</v>
      </c>
    </row>
    <row r="167" spans="1:16" ht="12.75" customHeight="1" thickBot="1" x14ac:dyDescent="0.25">
      <c r="A167" s="24" t="str">
        <f t="shared" si="12"/>
        <v>IBVS 5636 </v>
      </c>
      <c r="B167" s="6" t="str">
        <f t="shared" si="13"/>
        <v>I</v>
      </c>
      <c r="C167" s="24">
        <f t="shared" si="14"/>
        <v>53552.853300000002</v>
      </c>
      <c r="D167" s="29" t="str">
        <f t="shared" si="15"/>
        <v>vis</v>
      </c>
      <c r="E167" s="99">
        <f>VLOOKUP(C167,Active!C$21:E$962,3,FALSE)</f>
        <v>13357.011076391875</v>
      </c>
      <c r="F167" s="6" t="s">
        <v>200</v>
      </c>
      <c r="G167" s="29" t="str">
        <f t="shared" si="16"/>
        <v>53552.8533</v>
      </c>
      <c r="H167" s="24">
        <f t="shared" si="17"/>
        <v>13357</v>
      </c>
      <c r="I167" s="100" t="s">
        <v>927</v>
      </c>
      <c r="J167" s="101" t="s">
        <v>928</v>
      </c>
      <c r="K167" s="100">
        <v>13357</v>
      </c>
      <c r="L167" s="100" t="s">
        <v>929</v>
      </c>
      <c r="M167" s="101" t="s">
        <v>731</v>
      </c>
      <c r="N167" s="101" t="s">
        <v>175</v>
      </c>
      <c r="O167" s="102" t="s">
        <v>919</v>
      </c>
      <c r="P167" s="103" t="s">
        <v>920</v>
      </c>
    </row>
    <row r="168" spans="1:16" ht="12.75" customHeight="1" thickBot="1" x14ac:dyDescent="0.25">
      <c r="A168" s="24" t="str">
        <f t="shared" si="12"/>
        <v>OEJV 0074 </v>
      </c>
      <c r="B168" s="6" t="str">
        <f t="shared" si="13"/>
        <v>I</v>
      </c>
      <c r="C168" s="24">
        <f t="shared" si="14"/>
        <v>53581.40554</v>
      </c>
      <c r="D168" s="29" t="str">
        <f t="shared" si="15"/>
        <v>vis</v>
      </c>
      <c r="E168" s="99">
        <f>VLOOKUP(C168,Active!C$21:E$962,3,FALSE)</f>
        <v>13393.012237417033</v>
      </c>
      <c r="F168" s="6" t="s">
        <v>200</v>
      </c>
      <c r="G168" s="29" t="str">
        <f t="shared" si="16"/>
        <v>53581.40554</v>
      </c>
      <c r="H168" s="24">
        <f t="shared" si="17"/>
        <v>13393</v>
      </c>
      <c r="I168" s="100" t="s">
        <v>930</v>
      </c>
      <c r="J168" s="101" t="s">
        <v>931</v>
      </c>
      <c r="K168" s="100">
        <v>13393</v>
      </c>
      <c r="L168" s="100" t="s">
        <v>932</v>
      </c>
      <c r="M168" s="101" t="s">
        <v>807</v>
      </c>
      <c r="N168" s="101" t="s">
        <v>141</v>
      </c>
      <c r="O168" s="102" t="s">
        <v>933</v>
      </c>
      <c r="P168" s="103" t="s">
        <v>934</v>
      </c>
    </row>
    <row r="169" spans="1:16" ht="12.75" customHeight="1" thickBot="1" x14ac:dyDescent="0.25">
      <c r="A169" s="24" t="str">
        <f t="shared" si="12"/>
        <v>IBVS 5741 </v>
      </c>
      <c r="B169" s="6" t="str">
        <f t="shared" si="13"/>
        <v>I</v>
      </c>
      <c r="C169" s="24">
        <f t="shared" si="14"/>
        <v>53612.337500000001</v>
      </c>
      <c r="D169" s="29" t="str">
        <f t="shared" si="15"/>
        <v>vis</v>
      </c>
      <c r="E169" s="99">
        <f>VLOOKUP(C169,Active!C$21:E$962,3,FALSE)</f>
        <v>13432.013957519692</v>
      </c>
      <c r="F169" s="6" t="s">
        <v>200</v>
      </c>
      <c r="G169" s="29" t="str">
        <f t="shared" si="16"/>
        <v>53612.3375</v>
      </c>
      <c r="H169" s="24">
        <f t="shared" si="17"/>
        <v>13432</v>
      </c>
      <c r="I169" s="100" t="s">
        <v>935</v>
      </c>
      <c r="J169" s="101" t="s">
        <v>936</v>
      </c>
      <c r="K169" s="100">
        <v>13432</v>
      </c>
      <c r="L169" s="100" t="s">
        <v>918</v>
      </c>
      <c r="M169" s="101" t="s">
        <v>731</v>
      </c>
      <c r="N169" s="101" t="s">
        <v>732</v>
      </c>
      <c r="O169" s="102" t="s">
        <v>937</v>
      </c>
      <c r="P169" s="103" t="s">
        <v>938</v>
      </c>
    </row>
    <row r="170" spans="1:16" ht="12.75" customHeight="1" thickBot="1" x14ac:dyDescent="0.25">
      <c r="A170" s="24" t="str">
        <f t="shared" si="12"/>
        <v>OEJV 0074 </v>
      </c>
      <c r="B170" s="6" t="str">
        <f t="shared" si="13"/>
        <v>I</v>
      </c>
      <c r="C170" s="24">
        <f t="shared" si="14"/>
        <v>53639.299890000002</v>
      </c>
      <c r="D170" s="29" t="str">
        <f t="shared" si="15"/>
        <v>vis</v>
      </c>
      <c r="E170" s="99">
        <f>VLOOKUP(C170,Active!C$21:E$962,3,FALSE)</f>
        <v>13466.010496635825</v>
      </c>
      <c r="F170" s="6" t="s">
        <v>200</v>
      </c>
      <c r="G170" s="29" t="str">
        <f t="shared" si="16"/>
        <v>53639.29989</v>
      </c>
      <c r="H170" s="24">
        <f t="shared" si="17"/>
        <v>13466</v>
      </c>
      <c r="I170" s="100" t="s">
        <v>941</v>
      </c>
      <c r="J170" s="101" t="s">
        <v>942</v>
      </c>
      <c r="K170" s="100">
        <v>13466</v>
      </c>
      <c r="L170" s="100" t="s">
        <v>943</v>
      </c>
      <c r="M170" s="101" t="s">
        <v>807</v>
      </c>
      <c r="N170" s="101" t="s">
        <v>141</v>
      </c>
      <c r="O170" s="102" t="s">
        <v>933</v>
      </c>
      <c r="P170" s="103" t="s">
        <v>934</v>
      </c>
    </row>
    <row r="171" spans="1:16" ht="12.75" customHeight="1" thickBot="1" x14ac:dyDescent="0.25">
      <c r="A171" s="24" t="str">
        <f t="shared" si="12"/>
        <v>BAVM 183 </v>
      </c>
      <c r="B171" s="6" t="str">
        <f t="shared" si="13"/>
        <v>II</v>
      </c>
      <c r="C171" s="24">
        <f t="shared" si="14"/>
        <v>53966.461799999997</v>
      </c>
      <c r="D171" s="29" t="str">
        <f t="shared" si="15"/>
        <v>vis</v>
      </c>
      <c r="E171" s="99">
        <f>VLOOKUP(C171,Active!C$21:E$962,3,FALSE)</f>
        <v>13878.524842382758</v>
      </c>
      <c r="F171" s="6" t="s">
        <v>200</v>
      </c>
      <c r="G171" s="29" t="str">
        <f t="shared" si="16"/>
        <v>53966.4618</v>
      </c>
      <c r="H171" s="24">
        <f t="shared" si="17"/>
        <v>13878.5</v>
      </c>
      <c r="I171" s="100" t="s">
        <v>944</v>
      </c>
      <c r="J171" s="101" t="s">
        <v>945</v>
      </c>
      <c r="K171" s="100">
        <v>13878.5</v>
      </c>
      <c r="L171" s="100" t="s">
        <v>946</v>
      </c>
      <c r="M171" s="101" t="s">
        <v>807</v>
      </c>
      <c r="N171" s="101" t="s">
        <v>947</v>
      </c>
      <c r="O171" s="102" t="s">
        <v>948</v>
      </c>
      <c r="P171" s="103" t="s">
        <v>949</v>
      </c>
    </row>
    <row r="172" spans="1:16" ht="12.75" customHeight="1" thickBot="1" x14ac:dyDescent="0.25">
      <c r="A172" s="24" t="str">
        <f t="shared" si="12"/>
        <v>BAVM 183 </v>
      </c>
      <c r="B172" s="6" t="str">
        <f t="shared" si="13"/>
        <v>I</v>
      </c>
      <c r="C172" s="24">
        <f t="shared" si="14"/>
        <v>53991.434600000001</v>
      </c>
      <c r="D172" s="29" t="str">
        <f t="shared" si="15"/>
        <v>vis</v>
      </c>
      <c r="E172" s="99">
        <f>VLOOKUP(C172,Active!C$21:E$962,3,FALSE)</f>
        <v>13910.012732441446</v>
      </c>
      <c r="F172" s="6" t="s">
        <v>200</v>
      </c>
      <c r="G172" s="29" t="str">
        <f t="shared" si="16"/>
        <v>53991.4346</v>
      </c>
      <c r="H172" s="24">
        <f t="shared" si="17"/>
        <v>13910</v>
      </c>
      <c r="I172" s="100" t="s">
        <v>956</v>
      </c>
      <c r="J172" s="101" t="s">
        <v>957</v>
      </c>
      <c r="K172" s="100" t="s">
        <v>958</v>
      </c>
      <c r="L172" s="100" t="s">
        <v>923</v>
      </c>
      <c r="M172" s="101" t="s">
        <v>807</v>
      </c>
      <c r="N172" s="101" t="s">
        <v>947</v>
      </c>
      <c r="O172" s="102" t="s">
        <v>948</v>
      </c>
      <c r="P172" s="103" t="s">
        <v>949</v>
      </c>
    </row>
    <row r="173" spans="1:16" ht="12.75" customHeight="1" thickBot="1" x14ac:dyDescent="0.25">
      <c r="A173" s="24" t="str">
        <f t="shared" si="12"/>
        <v>BAVM 183 </v>
      </c>
      <c r="B173" s="6" t="str">
        <f t="shared" si="13"/>
        <v>I</v>
      </c>
      <c r="C173" s="24">
        <f t="shared" si="14"/>
        <v>53999.366399999999</v>
      </c>
      <c r="D173" s="29" t="str">
        <f t="shared" si="15"/>
        <v>vis</v>
      </c>
      <c r="E173" s="99">
        <f>VLOOKUP(C173,Active!C$21:E$962,3,FALSE)</f>
        <v>13920.013839500623</v>
      </c>
      <c r="F173" s="6" t="s">
        <v>200</v>
      </c>
      <c r="G173" s="29" t="str">
        <f t="shared" si="16"/>
        <v>53999.3664</v>
      </c>
      <c r="H173" s="24">
        <f t="shared" si="17"/>
        <v>13920</v>
      </c>
      <c r="I173" s="100" t="s">
        <v>959</v>
      </c>
      <c r="J173" s="101" t="s">
        <v>960</v>
      </c>
      <c r="K173" s="100" t="s">
        <v>961</v>
      </c>
      <c r="L173" s="100" t="s">
        <v>962</v>
      </c>
      <c r="M173" s="101" t="s">
        <v>807</v>
      </c>
      <c r="N173" s="101" t="s">
        <v>947</v>
      </c>
      <c r="O173" s="102" t="s">
        <v>963</v>
      </c>
      <c r="P173" s="103" t="s">
        <v>949</v>
      </c>
    </row>
    <row r="174" spans="1:16" ht="12.75" customHeight="1" thickBot="1" x14ac:dyDescent="0.25">
      <c r="A174" s="24" t="str">
        <f t="shared" si="12"/>
        <v>BAVM 183 </v>
      </c>
      <c r="B174" s="6" t="str">
        <f t="shared" si="13"/>
        <v>II</v>
      </c>
      <c r="C174" s="24">
        <f t="shared" si="14"/>
        <v>54001.346599999997</v>
      </c>
      <c r="D174" s="29" t="str">
        <f t="shared" si="15"/>
        <v>vis</v>
      </c>
      <c r="E174" s="99">
        <f>VLOOKUP(C174,Active!C$21:E$962,3,FALSE)</f>
        <v>13922.510648824935</v>
      </c>
      <c r="F174" s="6" t="s">
        <v>200</v>
      </c>
      <c r="G174" s="29" t="str">
        <f t="shared" si="16"/>
        <v>54001.3466</v>
      </c>
      <c r="H174" s="24">
        <f t="shared" si="17"/>
        <v>13922.5</v>
      </c>
      <c r="I174" s="100" t="s">
        <v>964</v>
      </c>
      <c r="J174" s="101" t="s">
        <v>965</v>
      </c>
      <c r="K174" s="100" t="s">
        <v>966</v>
      </c>
      <c r="L174" s="100" t="s">
        <v>967</v>
      </c>
      <c r="M174" s="101" t="s">
        <v>807</v>
      </c>
      <c r="N174" s="101" t="s">
        <v>947</v>
      </c>
      <c r="O174" s="102" t="s">
        <v>948</v>
      </c>
      <c r="P174" s="103" t="s">
        <v>949</v>
      </c>
    </row>
    <row r="175" spans="1:16" ht="12.75" customHeight="1" thickBot="1" x14ac:dyDescent="0.25">
      <c r="A175" s="24" t="str">
        <f t="shared" si="12"/>
        <v>BAVM 183 </v>
      </c>
      <c r="B175" s="6" t="str">
        <f t="shared" si="13"/>
        <v>II</v>
      </c>
      <c r="C175" s="24">
        <f t="shared" si="14"/>
        <v>54001.350299999998</v>
      </c>
      <c r="D175" s="29" t="str">
        <f t="shared" si="15"/>
        <v>vis</v>
      </c>
      <c r="E175" s="99">
        <f>VLOOKUP(C175,Active!C$21:E$962,3,FALSE)</f>
        <v>13922.515314108492</v>
      </c>
      <c r="F175" s="6" t="s">
        <v>200</v>
      </c>
      <c r="G175" s="29" t="str">
        <f t="shared" si="16"/>
        <v>54001.3503</v>
      </c>
      <c r="H175" s="24">
        <f t="shared" si="17"/>
        <v>13922.5</v>
      </c>
      <c r="I175" s="100" t="s">
        <v>968</v>
      </c>
      <c r="J175" s="101" t="s">
        <v>969</v>
      </c>
      <c r="K175" s="100" t="s">
        <v>966</v>
      </c>
      <c r="L175" s="100" t="s">
        <v>970</v>
      </c>
      <c r="M175" s="101" t="s">
        <v>807</v>
      </c>
      <c r="N175" s="101" t="s">
        <v>947</v>
      </c>
      <c r="O175" s="102" t="s">
        <v>963</v>
      </c>
      <c r="P175" s="103" t="s">
        <v>949</v>
      </c>
    </row>
    <row r="176" spans="1:16" ht="12.75" customHeight="1" thickBot="1" x14ac:dyDescent="0.25">
      <c r="A176" s="24" t="str">
        <f t="shared" si="12"/>
        <v>BAVM 183 </v>
      </c>
      <c r="B176" s="6" t="str">
        <f t="shared" si="13"/>
        <v>I</v>
      </c>
      <c r="C176" s="24">
        <f t="shared" si="14"/>
        <v>54003.331100000003</v>
      </c>
      <c r="D176" s="29" t="str">
        <f t="shared" si="15"/>
        <v>vis</v>
      </c>
      <c r="E176" s="99">
        <f>VLOOKUP(C176,Active!C$21:E$962,3,FALSE)</f>
        <v>13925.012879965281</v>
      </c>
      <c r="F176" s="6" t="s">
        <v>200</v>
      </c>
      <c r="G176" s="29" t="str">
        <f t="shared" si="16"/>
        <v>54003.3311</v>
      </c>
      <c r="H176" s="24">
        <f t="shared" si="17"/>
        <v>13925</v>
      </c>
      <c r="I176" s="100" t="s">
        <v>971</v>
      </c>
      <c r="J176" s="101" t="s">
        <v>972</v>
      </c>
      <c r="K176" s="100" t="s">
        <v>973</v>
      </c>
      <c r="L176" s="100" t="s">
        <v>974</v>
      </c>
      <c r="M176" s="101" t="s">
        <v>807</v>
      </c>
      <c r="N176" s="101" t="s">
        <v>947</v>
      </c>
      <c r="O176" s="102" t="s">
        <v>948</v>
      </c>
      <c r="P176" s="103" t="s">
        <v>949</v>
      </c>
    </row>
    <row r="177" spans="1:16" ht="12.75" customHeight="1" thickBot="1" x14ac:dyDescent="0.25">
      <c r="A177" s="24" t="str">
        <f t="shared" si="12"/>
        <v>JAAVSO 36(2);186 </v>
      </c>
      <c r="B177" s="6" t="str">
        <f t="shared" si="13"/>
        <v>I</v>
      </c>
      <c r="C177" s="24">
        <f t="shared" si="14"/>
        <v>54610.840799999998</v>
      </c>
      <c r="D177" s="29" t="str">
        <f t="shared" si="15"/>
        <v>vis</v>
      </c>
      <c r="E177" s="99">
        <f>VLOOKUP(C177,Active!C$21:E$962,3,FALSE)</f>
        <v>14691.014235167104</v>
      </c>
      <c r="F177" s="6" t="s">
        <v>200</v>
      </c>
      <c r="G177" s="29" t="str">
        <f t="shared" si="16"/>
        <v>54610.8408</v>
      </c>
      <c r="H177" s="24">
        <f t="shared" si="17"/>
        <v>14691</v>
      </c>
      <c r="I177" s="100" t="s">
        <v>990</v>
      </c>
      <c r="J177" s="101" t="s">
        <v>991</v>
      </c>
      <c r="K177" s="100" t="s">
        <v>992</v>
      </c>
      <c r="L177" s="100" t="s">
        <v>993</v>
      </c>
      <c r="M177" s="101" t="s">
        <v>807</v>
      </c>
      <c r="N177" s="101" t="s">
        <v>789</v>
      </c>
      <c r="O177" s="102" t="s">
        <v>531</v>
      </c>
      <c r="P177" s="103" t="s">
        <v>994</v>
      </c>
    </row>
    <row r="178" spans="1:16" ht="12.75" customHeight="1" thickBot="1" x14ac:dyDescent="0.25">
      <c r="A178" s="24" t="str">
        <f t="shared" si="12"/>
        <v>JAAVSO 36(2);186 </v>
      </c>
      <c r="B178" s="6" t="str">
        <f t="shared" si="13"/>
        <v>I</v>
      </c>
      <c r="C178" s="24">
        <f t="shared" si="14"/>
        <v>54637.805800000002</v>
      </c>
      <c r="D178" s="29" t="str">
        <f t="shared" si="15"/>
        <v>vis</v>
      </c>
      <c r="E178" s="99">
        <f>VLOOKUP(C178,Active!C$21:E$962,3,FALSE)</f>
        <v>14725.014065199481</v>
      </c>
      <c r="F178" s="6" t="s">
        <v>200</v>
      </c>
      <c r="G178" s="29" t="str">
        <f t="shared" si="16"/>
        <v>54637.8058</v>
      </c>
      <c r="H178" s="24">
        <f t="shared" si="17"/>
        <v>14725</v>
      </c>
      <c r="I178" s="100" t="s">
        <v>995</v>
      </c>
      <c r="J178" s="101" t="s">
        <v>996</v>
      </c>
      <c r="K178" s="100" t="s">
        <v>997</v>
      </c>
      <c r="L178" s="100" t="s">
        <v>998</v>
      </c>
      <c r="M178" s="101" t="s">
        <v>807</v>
      </c>
      <c r="N178" s="101" t="s">
        <v>789</v>
      </c>
      <c r="O178" s="102" t="s">
        <v>979</v>
      </c>
      <c r="P178" s="103" t="s">
        <v>994</v>
      </c>
    </row>
    <row r="179" spans="1:16" ht="12.75" customHeight="1" thickBot="1" x14ac:dyDescent="0.25">
      <c r="A179" s="24" t="str">
        <f t="shared" si="12"/>
        <v> JAAVSO 37;44 </v>
      </c>
      <c r="B179" s="6" t="str">
        <f t="shared" si="13"/>
        <v>I</v>
      </c>
      <c r="C179" s="24">
        <f t="shared" si="14"/>
        <v>54718.700599999996</v>
      </c>
      <c r="D179" s="29" t="str">
        <f t="shared" si="15"/>
        <v>vis</v>
      </c>
      <c r="E179" s="99">
        <f>VLOOKUP(C179,Active!C$21:E$962,3,FALSE)</f>
        <v>14827.0133031191</v>
      </c>
      <c r="F179" s="6" t="s">
        <v>200</v>
      </c>
      <c r="G179" s="29" t="str">
        <f t="shared" si="16"/>
        <v>54718.7006</v>
      </c>
      <c r="H179" s="24">
        <f t="shared" si="17"/>
        <v>14827</v>
      </c>
      <c r="I179" s="100" t="s">
        <v>999</v>
      </c>
      <c r="J179" s="101" t="s">
        <v>1000</v>
      </c>
      <c r="K179" s="100" t="s">
        <v>1001</v>
      </c>
      <c r="L179" s="100" t="s">
        <v>1002</v>
      </c>
      <c r="M179" s="101" t="s">
        <v>807</v>
      </c>
      <c r="N179" s="101" t="s">
        <v>866</v>
      </c>
      <c r="O179" s="102" t="s">
        <v>1003</v>
      </c>
      <c r="P179" s="102" t="s">
        <v>1004</v>
      </c>
    </row>
    <row r="180" spans="1:16" ht="12.75" customHeight="1" thickBot="1" x14ac:dyDescent="0.25">
      <c r="A180" s="24" t="str">
        <f t="shared" si="12"/>
        <v> JAAVSO 37;44 </v>
      </c>
      <c r="B180" s="6" t="str">
        <f t="shared" si="13"/>
        <v>I</v>
      </c>
      <c r="C180" s="24">
        <f t="shared" si="14"/>
        <v>54722.668100000003</v>
      </c>
      <c r="D180" s="29" t="str">
        <f t="shared" si="15"/>
        <v>vis</v>
      </c>
      <c r="E180" s="99">
        <f>VLOOKUP(C180,Active!C$21:E$962,3,FALSE)</f>
        <v>14832.015874068613</v>
      </c>
      <c r="F180" s="6" t="s">
        <v>200</v>
      </c>
      <c r="G180" s="29" t="str">
        <f t="shared" si="16"/>
        <v>54722.6681</v>
      </c>
      <c r="H180" s="24">
        <f t="shared" si="17"/>
        <v>14832</v>
      </c>
      <c r="I180" s="100" t="s">
        <v>1005</v>
      </c>
      <c r="J180" s="101" t="s">
        <v>1006</v>
      </c>
      <c r="K180" s="100" t="s">
        <v>1007</v>
      </c>
      <c r="L180" s="100" t="s">
        <v>1008</v>
      </c>
      <c r="M180" s="101" t="s">
        <v>807</v>
      </c>
      <c r="N180" s="101" t="s">
        <v>866</v>
      </c>
      <c r="O180" s="102" t="s">
        <v>1003</v>
      </c>
      <c r="P180" s="102" t="s">
        <v>1004</v>
      </c>
    </row>
    <row r="181" spans="1:16" ht="12.75" customHeight="1" thickBot="1" x14ac:dyDescent="0.25">
      <c r="A181" s="24" t="str">
        <f t="shared" si="12"/>
        <v> JAAVSO 38;85 </v>
      </c>
      <c r="B181" s="6" t="str">
        <f t="shared" si="13"/>
        <v>I</v>
      </c>
      <c r="C181" s="24">
        <f t="shared" si="14"/>
        <v>55055.764799999997</v>
      </c>
      <c r="D181" s="29" t="str">
        <f t="shared" si="15"/>
        <v>vis</v>
      </c>
      <c r="E181" s="99">
        <f>VLOOKUP(C181,Active!C$21:E$962,3,FALSE)</f>
        <v>15252.013322032411</v>
      </c>
      <c r="F181" s="6" t="s">
        <v>200</v>
      </c>
      <c r="G181" s="29" t="str">
        <f t="shared" si="16"/>
        <v>55055.7648</v>
      </c>
      <c r="H181" s="24">
        <f t="shared" si="17"/>
        <v>15252</v>
      </c>
      <c r="I181" s="100" t="s">
        <v>1009</v>
      </c>
      <c r="J181" s="101" t="s">
        <v>1010</v>
      </c>
      <c r="K181" s="100" t="s">
        <v>1011</v>
      </c>
      <c r="L181" s="100" t="s">
        <v>1002</v>
      </c>
      <c r="M181" s="101" t="s">
        <v>807</v>
      </c>
      <c r="N181" s="101" t="s">
        <v>866</v>
      </c>
      <c r="O181" s="102" t="s">
        <v>531</v>
      </c>
      <c r="P181" s="102" t="s">
        <v>1012</v>
      </c>
    </row>
    <row r="182" spans="1:16" ht="12.75" customHeight="1" thickBot="1" x14ac:dyDescent="0.25">
      <c r="A182" s="24" t="str">
        <f t="shared" si="12"/>
        <v>BAVM 220 </v>
      </c>
      <c r="B182" s="6" t="str">
        <f t="shared" si="13"/>
        <v>II</v>
      </c>
      <c r="C182" s="24">
        <f t="shared" si="14"/>
        <v>55384.502699999997</v>
      </c>
      <c r="D182" s="29" t="str">
        <f t="shared" si="15"/>
        <v>vis</v>
      </c>
      <c r="E182" s="99">
        <f>VLOOKUP(C182,Active!C$21:E$962,3,FALSE)</f>
        <v>15666.514813788352</v>
      </c>
      <c r="F182" s="6" t="s">
        <v>200</v>
      </c>
      <c r="G182" s="29" t="str">
        <f t="shared" si="16"/>
        <v>55384.5027</v>
      </c>
      <c r="H182" s="24">
        <f t="shared" si="17"/>
        <v>15666.5</v>
      </c>
      <c r="I182" s="100" t="s">
        <v>1026</v>
      </c>
      <c r="J182" s="101" t="s">
        <v>1027</v>
      </c>
      <c r="K182" s="100" t="s">
        <v>1028</v>
      </c>
      <c r="L182" s="100" t="s">
        <v>1029</v>
      </c>
      <c r="M182" s="101" t="s">
        <v>807</v>
      </c>
      <c r="N182" s="101" t="s">
        <v>947</v>
      </c>
      <c r="O182" s="102" t="s">
        <v>1030</v>
      </c>
      <c r="P182" s="103" t="s">
        <v>1031</v>
      </c>
    </row>
    <row r="183" spans="1:16" ht="12.75" customHeight="1" thickBot="1" x14ac:dyDescent="0.25">
      <c r="A183" s="24" t="str">
        <f t="shared" si="12"/>
        <v> JAAVSO 39;177 </v>
      </c>
      <c r="B183" s="6" t="str">
        <f t="shared" si="13"/>
        <v>I</v>
      </c>
      <c r="C183" s="24">
        <f t="shared" si="14"/>
        <v>55485.620900000002</v>
      </c>
      <c r="D183" s="29" t="str">
        <f t="shared" si="15"/>
        <v>vis</v>
      </c>
      <c r="E183" s="99">
        <f>VLOOKUP(C183,Active!C$21:E$962,3,FALSE)</f>
        <v>15794.013482921657</v>
      </c>
      <c r="F183" s="6" t="s">
        <v>200</v>
      </c>
      <c r="G183" s="29" t="str">
        <f t="shared" si="16"/>
        <v>55485.6209</v>
      </c>
      <c r="H183" s="24">
        <f t="shared" si="17"/>
        <v>15794</v>
      </c>
      <c r="I183" s="100" t="s">
        <v>1039</v>
      </c>
      <c r="J183" s="101" t="s">
        <v>1040</v>
      </c>
      <c r="K183" s="100" t="s">
        <v>1041</v>
      </c>
      <c r="L183" s="100" t="s">
        <v>1042</v>
      </c>
      <c r="M183" s="101" t="s">
        <v>807</v>
      </c>
      <c r="N183" s="101" t="s">
        <v>200</v>
      </c>
      <c r="O183" s="102" t="s">
        <v>531</v>
      </c>
      <c r="P183" s="102" t="s">
        <v>1043</v>
      </c>
    </row>
    <row r="184" spans="1:16" ht="12.75" customHeight="1" thickBot="1" x14ac:dyDescent="0.25">
      <c r="A184" s="24" t="str">
        <f t="shared" si="12"/>
        <v> JAAVSO 41;328 </v>
      </c>
      <c r="B184" s="6" t="str">
        <f t="shared" si="13"/>
        <v>I</v>
      </c>
      <c r="C184" s="24">
        <f t="shared" si="14"/>
        <v>56488.881800000003</v>
      </c>
      <c r="D184" s="29" t="str">
        <f t="shared" si="15"/>
        <v>vis</v>
      </c>
      <c r="E184" s="99">
        <f>VLOOKUP(C184,Active!C$21:E$962,3,FALSE)</f>
        <v>17059.01255869116</v>
      </c>
      <c r="F184" s="6" t="s">
        <v>200</v>
      </c>
      <c r="G184" s="29" t="str">
        <f t="shared" si="16"/>
        <v>56488.8818</v>
      </c>
      <c r="H184" s="24">
        <f t="shared" si="17"/>
        <v>17059</v>
      </c>
      <c r="I184" s="100" t="s">
        <v>1044</v>
      </c>
      <c r="J184" s="101" t="s">
        <v>1045</v>
      </c>
      <c r="K184" s="100" t="s">
        <v>1046</v>
      </c>
      <c r="L184" s="100" t="s">
        <v>1047</v>
      </c>
      <c r="M184" s="101" t="s">
        <v>807</v>
      </c>
      <c r="N184" s="101" t="s">
        <v>200</v>
      </c>
      <c r="O184" s="102" t="s">
        <v>531</v>
      </c>
      <c r="P184" s="102" t="s">
        <v>1048</v>
      </c>
    </row>
    <row r="185" spans="1:16" ht="12.75" customHeight="1" thickBot="1" x14ac:dyDescent="0.25">
      <c r="A185" s="24" t="str">
        <f t="shared" si="12"/>
        <v> JAAVSO 41;328 </v>
      </c>
      <c r="B185" s="6" t="str">
        <f t="shared" si="13"/>
        <v>I</v>
      </c>
      <c r="C185" s="24">
        <f t="shared" si="14"/>
        <v>56508.709000000003</v>
      </c>
      <c r="D185" s="29" t="str">
        <f t="shared" si="15"/>
        <v>vis</v>
      </c>
      <c r="E185" s="99">
        <f>VLOOKUP(C185,Active!C$21:E$962,3,FALSE)</f>
        <v>17084.012426297977</v>
      </c>
      <c r="F185" s="6" t="s">
        <v>200</v>
      </c>
      <c r="G185" s="29" t="str">
        <f t="shared" si="16"/>
        <v>56508.7090</v>
      </c>
      <c r="H185" s="24">
        <f t="shared" si="17"/>
        <v>17084</v>
      </c>
      <c r="I185" s="100" t="s">
        <v>1049</v>
      </c>
      <c r="J185" s="101" t="s">
        <v>1050</v>
      </c>
      <c r="K185" s="100" t="s">
        <v>1051</v>
      </c>
      <c r="L185" s="100" t="s">
        <v>989</v>
      </c>
      <c r="M185" s="101" t="s">
        <v>807</v>
      </c>
      <c r="N185" s="101" t="s">
        <v>200</v>
      </c>
      <c r="O185" s="102" t="s">
        <v>1003</v>
      </c>
      <c r="P185" s="102" t="s">
        <v>1048</v>
      </c>
    </row>
    <row r="186" spans="1:16" ht="12.75" customHeight="1" thickBot="1" x14ac:dyDescent="0.25">
      <c r="A186" s="24" t="str">
        <f t="shared" si="12"/>
        <v> JAAVSO 41;328 </v>
      </c>
      <c r="B186" s="6" t="str">
        <f t="shared" si="13"/>
        <v>I</v>
      </c>
      <c r="C186" s="24">
        <f t="shared" si="14"/>
        <v>56539.639499999997</v>
      </c>
      <c r="D186" s="29" t="str">
        <f t="shared" si="15"/>
        <v>vis</v>
      </c>
      <c r="E186" s="99">
        <f>VLOOKUP(C186,Active!C$21:E$962,3,FALSE)</f>
        <v>17123.012305504952</v>
      </c>
      <c r="F186" s="6" t="s">
        <v>200</v>
      </c>
      <c r="G186" s="29" t="str">
        <f t="shared" si="16"/>
        <v>56539.6395</v>
      </c>
      <c r="H186" s="24">
        <f t="shared" si="17"/>
        <v>17123</v>
      </c>
      <c r="I186" s="100" t="s">
        <v>1057</v>
      </c>
      <c r="J186" s="101" t="s">
        <v>1058</v>
      </c>
      <c r="K186" s="100" t="s">
        <v>1059</v>
      </c>
      <c r="L186" s="100" t="s">
        <v>1060</v>
      </c>
      <c r="M186" s="101" t="s">
        <v>807</v>
      </c>
      <c r="N186" s="101" t="s">
        <v>200</v>
      </c>
      <c r="O186" s="102" t="s">
        <v>531</v>
      </c>
      <c r="P186" s="102" t="s">
        <v>1048</v>
      </c>
    </row>
    <row r="187" spans="1:16" ht="12.75" customHeight="1" thickBot="1" x14ac:dyDescent="0.25">
      <c r="A187" s="24" t="str">
        <f t="shared" si="12"/>
        <v> JAAVSO 41;328 </v>
      </c>
      <c r="B187" s="6" t="str">
        <f t="shared" si="13"/>
        <v>I</v>
      </c>
      <c r="C187" s="24">
        <f t="shared" si="14"/>
        <v>56562.638899999998</v>
      </c>
      <c r="D187" s="29" t="str">
        <f t="shared" si="15"/>
        <v>vis</v>
      </c>
      <c r="E187" s="99">
        <f>VLOOKUP(C187,Active!C$21:E$962,3,FALSE)</f>
        <v>17152.011960273969</v>
      </c>
      <c r="F187" s="6" t="s">
        <v>200</v>
      </c>
      <c r="G187" s="29" t="str">
        <f t="shared" si="16"/>
        <v>56562.6389</v>
      </c>
      <c r="H187" s="24">
        <f t="shared" si="17"/>
        <v>17152</v>
      </c>
      <c r="I187" s="100" t="s">
        <v>1061</v>
      </c>
      <c r="J187" s="101" t="s">
        <v>1062</v>
      </c>
      <c r="K187" s="100" t="s">
        <v>1063</v>
      </c>
      <c r="L187" s="100" t="s">
        <v>1064</v>
      </c>
      <c r="M187" s="101" t="s">
        <v>807</v>
      </c>
      <c r="N187" s="101" t="s">
        <v>200</v>
      </c>
      <c r="O187" s="102" t="s">
        <v>1065</v>
      </c>
      <c r="P187" s="102" t="s">
        <v>1048</v>
      </c>
    </row>
    <row r="188" spans="1:16" ht="12.75" customHeight="1" thickBot="1" x14ac:dyDescent="0.25">
      <c r="A188" s="24" t="str">
        <f t="shared" si="12"/>
        <v> JAAVSO 41;328 </v>
      </c>
      <c r="B188" s="6" t="str">
        <f t="shared" si="13"/>
        <v>I</v>
      </c>
      <c r="C188" s="24">
        <f t="shared" si="14"/>
        <v>56562.6391</v>
      </c>
      <c r="D188" s="29" t="str">
        <f t="shared" si="15"/>
        <v>vis</v>
      </c>
      <c r="E188" s="99">
        <f>VLOOKUP(C188,Active!C$21:E$962,3,FALSE)</f>
        <v>17152.012212451464</v>
      </c>
      <c r="F188" s="6" t="s">
        <v>200</v>
      </c>
      <c r="G188" s="29" t="str">
        <f t="shared" si="16"/>
        <v>56562.6391</v>
      </c>
      <c r="H188" s="24">
        <f t="shared" si="17"/>
        <v>17152</v>
      </c>
      <c r="I188" s="100" t="s">
        <v>1066</v>
      </c>
      <c r="J188" s="101" t="s">
        <v>1062</v>
      </c>
      <c r="K188" s="100" t="s">
        <v>1063</v>
      </c>
      <c r="L188" s="100" t="s">
        <v>1067</v>
      </c>
      <c r="M188" s="101" t="s">
        <v>807</v>
      </c>
      <c r="N188" s="101" t="s">
        <v>200</v>
      </c>
      <c r="O188" s="102" t="s">
        <v>1055</v>
      </c>
      <c r="P188" s="102" t="s">
        <v>1048</v>
      </c>
    </row>
    <row r="189" spans="1:16" ht="13.5" thickBot="1" x14ac:dyDescent="0.25">
      <c r="A189" s="24" t="str">
        <f t="shared" si="12"/>
        <v> JAAVSO 42;426 </v>
      </c>
      <c r="B189" s="6" t="str">
        <f t="shared" si="13"/>
        <v>I</v>
      </c>
      <c r="C189" s="24">
        <f t="shared" si="14"/>
        <v>56593.57</v>
      </c>
      <c r="D189" s="29" t="str">
        <f t="shared" si="15"/>
        <v>vis</v>
      </c>
      <c r="E189" s="99">
        <f>VLOOKUP(C189,Active!C$21:E$962,3,FALSE)</f>
        <v>17191.012596013425</v>
      </c>
      <c r="F189" s="6" t="s">
        <v>200</v>
      </c>
      <c r="G189" s="29" t="str">
        <f t="shared" si="16"/>
        <v>56593.5700</v>
      </c>
      <c r="H189" s="24">
        <f t="shared" si="17"/>
        <v>17191</v>
      </c>
      <c r="I189" s="100" t="s">
        <v>1068</v>
      </c>
      <c r="J189" s="101" t="s">
        <v>1069</v>
      </c>
      <c r="K189" s="100" t="s">
        <v>1070</v>
      </c>
      <c r="L189" s="100" t="s">
        <v>1047</v>
      </c>
      <c r="M189" s="101" t="s">
        <v>807</v>
      </c>
      <c r="N189" s="101" t="s">
        <v>200</v>
      </c>
      <c r="O189" s="102" t="s">
        <v>531</v>
      </c>
      <c r="P189" s="102" t="s">
        <v>1071</v>
      </c>
    </row>
    <row r="190" spans="1:16" ht="13.5" thickBot="1" x14ac:dyDescent="0.25">
      <c r="A190" s="24" t="str">
        <f t="shared" si="12"/>
        <v>IBVS 6125 </v>
      </c>
      <c r="B190" s="6" t="str">
        <f t="shared" si="13"/>
        <v>I</v>
      </c>
      <c r="C190" s="24">
        <f t="shared" si="14"/>
        <v>56835.460400000004</v>
      </c>
      <c r="D190" s="29" t="str">
        <f t="shared" si="15"/>
        <v>vis</v>
      </c>
      <c r="E190" s="99">
        <f>VLOOKUP(C190,Active!C$21:E$962,3,FALSE)</f>
        <v>17496.009165138683</v>
      </c>
      <c r="F190" s="6" t="s">
        <v>200</v>
      </c>
      <c r="G190" s="29" t="str">
        <f t="shared" si="16"/>
        <v>56835.4604</v>
      </c>
      <c r="H190" s="24">
        <f t="shared" si="17"/>
        <v>17496</v>
      </c>
      <c r="I190" s="100" t="s">
        <v>1072</v>
      </c>
      <c r="J190" s="101" t="s">
        <v>1073</v>
      </c>
      <c r="K190" s="100" t="s">
        <v>1074</v>
      </c>
      <c r="L190" s="100" t="s">
        <v>1075</v>
      </c>
      <c r="M190" s="101" t="s">
        <v>807</v>
      </c>
      <c r="N190" s="101" t="s">
        <v>1076</v>
      </c>
      <c r="O190" s="102" t="s">
        <v>1077</v>
      </c>
      <c r="P190" s="103" t="s">
        <v>1078</v>
      </c>
    </row>
    <row r="191" spans="1:16" ht="13.5" thickBot="1" x14ac:dyDescent="0.25">
      <c r="A191" s="24" t="str">
        <f t="shared" si="12"/>
        <v> KVBB 19.42 </v>
      </c>
      <c r="B191" s="6" t="str">
        <f t="shared" si="13"/>
        <v>I</v>
      </c>
      <c r="C191" s="24">
        <f t="shared" si="14"/>
        <v>25795.499</v>
      </c>
      <c r="D191" s="29" t="str">
        <f t="shared" si="15"/>
        <v>vis</v>
      </c>
      <c r="E191" s="99">
        <f>VLOOKUP(C191,Active!C$21:E$962,3,FALSE)</f>
        <v>-21641.888547132352</v>
      </c>
      <c r="F191" s="6" t="s">
        <v>200</v>
      </c>
      <c r="G191" s="29" t="str">
        <f t="shared" si="16"/>
        <v>25795.499</v>
      </c>
      <c r="H191" s="24">
        <f t="shared" si="17"/>
        <v>-21642</v>
      </c>
      <c r="I191" s="100" t="s">
        <v>231</v>
      </c>
      <c r="J191" s="101" t="s">
        <v>232</v>
      </c>
      <c r="K191" s="100">
        <v>-21642</v>
      </c>
      <c r="L191" s="100" t="s">
        <v>233</v>
      </c>
      <c r="M191" s="101" t="s">
        <v>234</v>
      </c>
      <c r="N191" s="101"/>
      <c r="O191" s="102" t="s">
        <v>235</v>
      </c>
      <c r="P191" s="102" t="s">
        <v>236</v>
      </c>
    </row>
    <row r="192" spans="1:16" ht="13.5" thickBot="1" x14ac:dyDescent="0.25">
      <c r="A192" s="24" t="str">
        <f t="shared" si="12"/>
        <v> KVBB 19.42 </v>
      </c>
      <c r="B192" s="6" t="str">
        <f t="shared" si="13"/>
        <v>II</v>
      </c>
      <c r="C192" s="24">
        <f t="shared" si="14"/>
        <v>25828.418000000001</v>
      </c>
      <c r="D192" s="29" t="str">
        <f t="shared" si="15"/>
        <v>vis</v>
      </c>
      <c r="E192" s="99">
        <f>VLOOKUP(C192,Active!C$21:E$962,3,FALSE)</f>
        <v>-21600.381393235239</v>
      </c>
      <c r="F192" s="6" t="s">
        <v>200</v>
      </c>
      <c r="G192" s="29" t="str">
        <f t="shared" si="16"/>
        <v>25828.418</v>
      </c>
      <c r="H192" s="24">
        <f t="shared" si="17"/>
        <v>-21600.5</v>
      </c>
      <c r="I192" s="100" t="s">
        <v>237</v>
      </c>
      <c r="J192" s="101" t="s">
        <v>238</v>
      </c>
      <c r="K192" s="100">
        <v>-21600.5</v>
      </c>
      <c r="L192" s="100" t="s">
        <v>239</v>
      </c>
      <c r="M192" s="101" t="s">
        <v>234</v>
      </c>
      <c r="N192" s="101"/>
      <c r="O192" s="102" t="s">
        <v>235</v>
      </c>
      <c r="P192" s="102" t="s">
        <v>236</v>
      </c>
    </row>
    <row r="193" spans="1:16" ht="13.5" thickBot="1" x14ac:dyDescent="0.25">
      <c r="A193" s="24" t="str">
        <f t="shared" si="12"/>
        <v> KVBB 19.42 </v>
      </c>
      <c r="B193" s="6" t="str">
        <f t="shared" si="13"/>
        <v>I</v>
      </c>
      <c r="C193" s="24">
        <f t="shared" si="14"/>
        <v>25853.373</v>
      </c>
      <c r="D193" s="29" t="str">
        <f t="shared" si="15"/>
        <v>vis</v>
      </c>
      <c r="E193" s="99">
        <f>VLOOKUP(C193,Active!C$21:E$962,3,FALSE)</f>
        <v>-21568.915946973128</v>
      </c>
      <c r="F193" s="6" t="s">
        <v>200</v>
      </c>
      <c r="G193" s="29" t="str">
        <f t="shared" si="16"/>
        <v>25853.373</v>
      </c>
      <c r="H193" s="24">
        <f t="shared" si="17"/>
        <v>-21569</v>
      </c>
      <c r="I193" s="100" t="s">
        <v>240</v>
      </c>
      <c r="J193" s="101" t="s">
        <v>241</v>
      </c>
      <c r="K193" s="100">
        <v>-21569</v>
      </c>
      <c r="L193" s="100" t="s">
        <v>242</v>
      </c>
      <c r="M193" s="101" t="s">
        <v>234</v>
      </c>
      <c r="N193" s="101"/>
      <c r="O193" s="102" t="s">
        <v>235</v>
      </c>
      <c r="P193" s="102" t="s">
        <v>236</v>
      </c>
    </row>
    <row r="194" spans="1:16" ht="13.5" thickBot="1" x14ac:dyDescent="0.25">
      <c r="A194" s="24" t="str">
        <f t="shared" si="12"/>
        <v> MHAR 14.4 </v>
      </c>
      <c r="B194" s="6" t="str">
        <f t="shared" si="13"/>
        <v>I</v>
      </c>
      <c r="C194" s="24">
        <f t="shared" si="14"/>
        <v>26159.471000000001</v>
      </c>
      <c r="D194" s="29" t="str">
        <f t="shared" si="15"/>
        <v>vis</v>
      </c>
      <c r="E194" s="99">
        <f>VLOOKUP(C194,Active!C$21:E$962,3,FALSE)</f>
        <v>-21182.960820948687</v>
      </c>
      <c r="F194" s="6" t="s">
        <v>200</v>
      </c>
      <c r="G194" s="29" t="str">
        <f t="shared" si="16"/>
        <v>26159.471</v>
      </c>
      <c r="H194" s="24">
        <f t="shared" si="17"/>
        <v>-21183</v>
      </c>
      <c r="I194" s="100" t="s">
        <v>243</v>
      </c>
      <c r="J194" s="101" t="s">
        <v>244</v>
      </c>
      <c r="K194" s="100">
        <v>-21183</v>
      </c>
      <c r="L194" s="100" t="s">
        <v>245</v>
      </c>
      <c r="M194" s="101" t="s">
        <v>234</v>
      </c>
      <c r="N194" s="101"/>
      <c r="O194" s="102" t="s">
        <v>246</v>
      </c>
      <c r="P194" s="102" t="s">
        <v>247</v>
      </c>
    </row>
    <row r="195" spans="1:16" ht="13.5" thickBot="1" x14ac:dyDescent="0.25">
      <c r="A195" s="24" t="str">
        <f t="shared" si="12"/>
        <v> KVBB 19.42 </v>
      </c>
      <c r="B195" s="6" t="str">
        <f t="shared" si="13"/>
        <v>I</v>
      </c>
      <c r="C195" s="24">
        <f t="shared" si="14"/>
        <v>26159.474999999999</v>
      </c>
      <c r="D195" s="29" t="str">
        <f t="shared" si="15"/>
        <v>vis</v>
      </c>
      <c r="E195" s="99">
        <f>VLOOKUP(C195,Active!C$21:E$962,3,FALSE)</f>
        <v>-21182.9557773989</v>
      </c>
      <c r="F195" s="6" t="s">
        <v>200</v>
      </c>
      <c r="G195" s="29" t="str">
        <f t="shared" si="16"/>
        <v>26159.475</v>
      </c>
      <c r="H195" s="24">
        <f t="shared" si="17"/>
        <v>-21183</v>
      </c>
      <c r="I195" s="100" t="s">
        <v>248</v>
      </c>
      <c r="J195" s="101" t="s">
        <v>249</v>
      </c>
      <c r="K195" s="100">
        <v>-21183</v>
      </c>
      <c r="L195" s="100" t="s">
        <v>250</v>
      </c>
      <c r="M195" s="101" t="s">
        <v>234</v>
      </c>
      <c r="N195" s="101"/>
      <c r="O195" s="102" t="s">
        <v>235</v>
      </c>
      <c r="P195" s="102" t="s">
        <v>236</v>
      </c>
    </row>
    <row r="196" spans="1:16" ht="13.5" thickBot="1" x14ac:dyDescent="0.25">
      <c r="A196" s="24" t="str">
        <f t="shared" si="12"/>
        <v> KVBB 19.42 </v>
      </c>
      <c r="B196" s="6" t="str">
        <f t="shared" si="13"/>
        <v>I</v>
      </c>
      <c r="C196" s="24">
        <f t="shared" si="14"/>
        <v>26190.435000000001</v>
      </c>
      <c r="D196" s="29" t="str">
        <f t="shared" si="15"/>
        <v>vis</v>
      </c>
      <c r="E196" s="99">
        <f>VLOOKUP(C196,Active!C$21:E$962,3,FALSE)</f>
        <v>-21143.918702012201</v>
      </c>
      <c r="F196" s="6" t="s">
        <v>200</v>
      </c>
      <c r="G196" s="29" t="str">
        <f t="shared" si="16"/>
        <v>26190.435</v>
      </c>
      <c r="H196" s="24">
        <f t="shared" si="17"/>
        <v>-21144</v>
      </c>
      <c r="I196" s="100" t="s">
        <v>251</v>
      </c>
      <c r="J196" s="101" t="s">
        <v>252</v>
      </c>
      <c r="K196" s="100">
        <v>-21144</v>
      </c>
      <c r="L196" s="100" t="s">
        <v>253</v>
      </c>
      <c r="M196" s="101" t="s">
        <v>234</v>
      </c>
      <c r="N196" s="101"/>
      <c r="O196" s="102" t="s">
        <v>235</v>
      </c>
      <c r="P196" s="102" t="s">
        <v>236</v>
      </c>
    </row>
    <row r="197" spans="1:16" ht="13.5" thickBot="1" x14ac:dyDescent="0.25">
      <c r="A197" s="24" t="str">
        <f t="shared" si="12"/>
        <v> MHAR 14.4 </v>
      </c>
      <c r="B197" s="6" t="str">
        <f t="shared" si="13"/>
        <v>I</v>
      </c>
      <c r="C197" s="24">
        <f t="shared" si="14"/>
        <v>26244.335999999999</v>
      </c>
      <c r="D197" s="29" t="str">
        <f t="shared" si="15"/>
        <v>vis</v>
      </c>
      <c r="E197" s="99">
        <f>VLOOKUP(C197,Active!C$21:E$962,3,FALSE)</f>
        <v>-21075.955607683449</v>
      </c>
      <c r="F197" s="6" t="s">
        <v>200</v>
      </c>
      <c r="G197" s="29" t="str">
        <f t="shared" si="16"/>
        <v>26244.336</v>
      </c>
      <c r="H197" s="24">
        <f t="shared" si="17"/>
        <v>-21076</v>
      </c>
      <c r="I197" s="100" t="s">
        <v>254</v>
      </c>
      <c r="J197" s="101" t="s">
        <v>255</v>
      </c>
      <c r="K197" s="100">
        <v>-21076</v>
      </c>
      <c r="L197" s="100" t="s">
        <v>250</v>
      </c>
      <c r="M197" s="101" t="s">
        <v>234</v>
      </c>
      <c r="N197" s="101"/>
      <c r="O197" s="102" t="s">
        <v>246</v>
      </c>
      <c r="P197" s="102" t="s">
        <v>247</v>
      </c>
    </row>
    <row r="198" spans="1:16" ht="13.5" thickBot="1" x14ac:dyDescent="0.25">
      <c r="A198" s="24" t="str">
        <f t="shared" si="12"/>
        <v> MHAR 14.4 </v>
      </c>
      <c r="B198" s="6" t="str">
        <f t="shared" si="13"/>
        <v>I</v>
      </c>
      <c r="C198" s="24">
        <f t="shared" si="14"/>
        <v>26980.343000000001</v>
      </c>
      <c r="D198" s="29" t="str">
        <f t="shared" si="15"/>
        <v>vis</v>
      </c>
      <c r="E198" s="99">
        <f>VLOOKUP(C198,Active!C$21:E$962,3,FALSE)</f>
        <v>-20147.933619823776</v>
      </c>
      <c r="F198" s="6" t="s">
        <v>200</v>
      </c>
      <c r="G198" s="29" t="str">
        <f t="shared" si="16"/>
        <v>26980.343</v>
      </c>
      <c r="H198" s="24">
        <f t="shared" si="17"/>
        <v>-20148</v>
      </c>
      <c r="I198" s="100" t="s">
        <v>256</v>
      </c>
      <c r="J198" s="101" t="s">
        <v>257</v>
      </c>
      <c r="K198" s="100">
        <v>-20148</v>
      </c>
      <c r="L198" s="100" t="s">
        <v>258</v>
      </c>
      <c r="M198" s="101" t="s">
        <v>234</v>
      </c>
      <c r="N198" s="101"/>
      <c r="O198" s="102" t="s">
        <v>246</v>
      </c>
      <c r="P198" s="102" t="s">
        <v>247</v>
      </c>
    </row>
    <row r="199" spans="1:16" ht="13.5" thickBot="1" x14ac:dyDescent="0.25">
      <c r="A199" s="24" t="str">
        <f t="shared" si="12"/>
        <v> KVBB 19.42 </v>
      </c>
      <c r="B199" s="6" t="str">
        <f t="shared" si="13"/>
        <v>I</v>
      </c>
      <c r="C199" s="24">
        <f t="shared" si="14"/>
        <v>27394.287</v>
      </c>
      <c r="D199" s="29" t="str">
        <f t="shared" si="15"/>
        <v>vis</v>
      </c>
      <c r="E199" s="99">
        <f>VLOOKUP(C199,Active!C$21:E$962,3,FALSE)</f>
        <v>-19625.996826094117</v>
      </c>
      <c r="F199" s="6" t="s">
        <v>200</v>
      </c>
      <c r="G199" s="29" t="str">
        <f t="shared" si="16"/>
        <v>27394.287</v>
      </c>
      <c r="H199" s="24">
        <f t="shared" si="17"/>
        <v>-19626</v>
      </c>
      <c r="I199" s="100" t="s">
        <v>259</v>
      </c>
      <c r="J199" s="101" t="s">
        <v>260</v>
      </c>
      <c r="K199" s="100">
        <v>-19626</v>
      </c>
      <c r="L199" s="100" t="s">
        <v>261</v>
      </c>
      <c r="M199" s="101" t="s">
        <v>234</v>
      </c>
      <c r="N199" s="101"/>
      <c r="O199" s="102" t="s">
        <v>235</v>
      </c>
      <c r="P199" s="102" t="s">
        <v>236</v>
      </c>
    </row>
    <row r="200" spans="1:16" ht="13.5" thickBot="1" x14ac:dyDescent="0.25">
      <c r="A200" s="24" t="str">
        <f t="shared" si="12"/>
        <v> MHAR 14.4 </v>
      </c>
      <c r="B200" s="6" t="str">
        <f t="shared" si="13"/>
        <v>I</v>
      </c>
      <c r="C200" s="24">
        <f t="shared" si="14"/>
        <v>27573.543000000001</v>
      </c>
      <c r="D200" s="29" t="str">
        <f t="shared" si="15"/>
        <v>vis</v>
      </c>
      <c r="E200" s="99">
        <f>VLOOKUP(C200,Active!C$21:E$962,3,FALSE)</f>
        <v>-19399.975185735027</v>
      </c>
      <c r="F200" s="6" t="s">
        <v>200</v>
      </c>
      <c r="G200" s="29" t="str">
        <f t="shared" si="16"/>
        <v>27573.543</v>
      </c>
      <c r="H200" s="24">
        <f t="shared" si="17"/>
        <v>-19400</v>
      </c>
      <c r="I200" s="100" t="s">
        <v>262</v>
      </c>
      <c r="J200" s="101" t="s">
        <v>263</v>
      </c>
      <c r="K200" s="100">
        <v>-19400</v>
      </c>
      <c r="L200" s="100" t="s">
        <v>264</v>
      </c>
      <c r="M200" s="101" t="s">
        <v>234</v>
      </c>
      <c r="N200" s="101"/>
      <c r="O200" s="102" t="s">
        <v>246</v>
      </c>
      <c r="P200" s="102" t="s">
        <v>247</v>
      </c>
    </row>
    <row r="201" spans="1:16" ht="13.5" thickBot="1" x14ac:dyDescent="0.25">
      <c r="A201" s="24" t="str">
        <f t="shared" si="12"/>
        <v> MHAR 14.4 </v>
      </c>
      <c r="B201" s="6" t="str">
        <f t="shared" si="13"/>
        <v>I</v>
      </c>
      <c r="C201" s="24">
        <f t="shared" si="14"/>
        <v>27658.454000000002</v>
      </c>
      <c r="D201" s="29" t="str">
        <f t="shared" si="15"/>
        <v>vis</v>
      </c>
      <c r="E201" s="99">
        <f>VLOOKUP(C201,Active!C$21:E$962,3,FALSE)</f>
        <v>-19292.91197164718</v>
      </c>
      <c r="F201" s="6" t="s">
        <v>200</v>
      </c>
      <c r="G201" s="29" t="str">
        <f t="shared" si="16"/>
        <v>27658.454</v>
      </c>
      <c r="H201" s="24">
        <f t="shared" si="17"/>
        <v>-19293</v>
      </c>
      <c r="I201" s="100" t="s">
        <v>265</v>
      </c>
      <c r="J201" s="101" t="s">
        <v>266</v>
      </c>
      <c r="K201" s="100">
        <v>-19293</v>
      </c>
      <c r="L201" s="100" t="s">
        <v>267</v>
      </c>
      <c r="M201" s="101" t="s">
        <v>234</v>
      </c>
      <c r="N201" s="101"/>
      <c r="O201" s="102" t="s">
        <v>246</v>
      </c>
      <c r="P201" s="102" t="s">
        <v>247</v>
      </c>
    </row>
    <row r="202" spans="1:16" ht="13.5" thickBot="1" x14ac:dyDescent="0.25">
      <c r="A202" s="24" t="str">
        <f t="shared" si="12"/>
        <v> MHAR 14.4 </v>
      </c>
      <c r="B202" s="6" t="str">
        <f t="shared" si="13"/>
        <v>I</v>
      </c>
      <c r="C202" s="24">
        <f t="shared" si="14"/>
        <v>27685.391</v>
      </c>
      <c r="D202" s="29" t="str">
        <f t="shared" si="15"/>
        <v>vis</v>
      </c>
      <c r="E202" s="99">
        <f>VLOOKUP(C202,Active!C$21:E$962,3,FALSE)</f>
        <v>-19258.947446463353</v>
      </c>
      <c r="F202" s="6" t="s">
        <v>200</v>
      </c>
      <c r="G202" s="29" t="str">
        <f t="shared" si="16"/>
        <v>27685.391</v>
      </c>
      <c r="H202" s="24">
        <f t="shared" si="17"/>
        <v>-19259</v>
      </c>
      <c r="I202" s="100" t="s">
        <v>268</v>
      </c>
      <c r="J202" s="101" t="s">
        <v>269</v>
      </c>
      <c r="K202" s="100">
        <v>-19259</v>
      </c>
      <c r="L202" s="100" t="s">
        <v>270</v>
      </c>
      <c r="M202" s="101" t="s">
        <v>234</v>
      </c>
      <c r="N202" s="101"/>
      <c r="O202" s="102" t="s">
        <v>246</v>
      </c>
      <c r="P202" s="102" t="s">
        <v>247</v>
      </c>
    </row>
    <row r="203" spans="1:16" ht="13.5" thickBot="1" x14ac:dyDescent="0.25">
      <c r="A203" s="24" t="str">
        <f t="shared" ref="A203:A266" si="18">P203</f>
        <v> MHAR 14.4 </v>
      </c>
      <c r="B203" s="6" t="str">
        <f t="shared" ref="B203:B266" si="19">IF(H203=INT(H203),"I","II")</f>
        <v>I</v>
      </c>
      <c r="C203" s="24">
        <f t="shared" ref="C203:C266" si="20">1*G203</f>
        <v>27689.378000000001</v>
      </c>
      <c r="D203" s="29" t="str">
        <f t="shared" ref="D203:D266" si="21">VLOOKUP(F203,I$1:J$5,2,FALSE)</f>
        <v>vis</v>
      </c>
      <c r="E203" s="99">
        <f>VLOOKUP(C203,Active!C$21:E$962,3,FALSE)</f>
        <v>-19253.92028820861</v>
      </c>
      <c r="F203" s="6" t="s">
        <v>200</v>
      </c>
      <c r="G203" s="29" t="str">
        <f t="shared" ref="G203:G266" si="22">MID(I203,3,LEN(I203)-3)</f>
        <v>27689.378</v>
      </c>
      <c r="H203" s="24">
        <f t="shared" ref="H203:H266" si="23">1*K203</f>
        <v>-19254</v>
      </c>
      <c r="I203" s="100" t="s">
        <v>271</v>
      </c>
      <c r="J203" s="101" t="s">
        <v>272</v>
      </c>
      <c r="K203" s="100">
        <v>-19254</v>
      </c>
      <c r="L203" s="100" t="s">
        <v>273</v>
      </c>
      <c r="M203" s="101" t="s">
        <v>234</v>
      </c>
      <c r="N203" s="101"/>
      <c r="O203" s="102" t="s">
        <v>246</v>
      </c>
      <c r="P203" s="102" t="s">
        <v>247</v>
      </c>
    </row>
    <row r="204" spans="1:16" ht="13.5" thickBot="1" x14ac:dyDescent="0.25">
      <c r="A204" s="24" t="str">
        <f t="shared" si="18"/>
        <v> MHAR 14.4 </v>
      </c>
      <c r="B204" s="6" t="str">
        <f t="shared" si="19"/>
        <v>I</v>
      </c>
      <c r="C204" s="24">
        <f t="shared" si="20"/>
        <v>27991.514999999999</v>
      </c>
      <c r="D204" s="29" t="str">
        <f t="shared" si="21"/>
        <v>vis</v>
      </c>
      <c r="E204" s="99">
        <f>VLOOKUP(C204,Active!C$21:E$962,3,FALSE)</f>
        <v>-18872.959537365266</v>
      </c>
      <c r="F204" s="6" t="s">
        <v>200</v>
      </c>
      <c r="G204" s="29" t="str">
        <f t="shared" si="22"/>
        <v>27991.515</v>
      </c>
      <c r="H204" s="24">
        <f t="shared" si="23"/>
        <v>-18873</v>
      </c>
      <c r="I204" s="100" t="s">
        <v>274</v>
      </c>
      <c r="J204" s="101" t="s">
        <v>275</v>
      </c>
      <c r="K204" s="100">
        <v>-18873</v>
      </c>
      <c r="L204" s="100" t="s">
        <v>276</v>
      </c>
      <c r="M204" s="101" t="s">
        <v>234</v>
      </c>
      <c r="N204" s="101"/>
      <c r="O204" s="102" t="s">
        <v>246</v>
      </c>
      <c r="P204" s="102" t="s">
        <v>247</v>
      </c>
    </row>
    <row r="205" spans="1:16" ht="13.5" thickBot="1" x14ac:dyDescent="0.25">
      <c r="A205" s="24" t="str">
        <f t="shared" si="18"/>
        <v> MHAR 14.4 </v>
      </c>
      <c r="B205" s="6" t="str">
        <f t="shared" si="19"/>
        <v>I</v>
      </c>
      <c r="C205" s="24">
        <f t="shared" si="20"/>
        <v>27995.477999999999</v>
      </c>
      <c r="D205" s="29" t="str">
        <f t="shared" si="21"/>
        <v>vis</v>
      </c>
      <c r="E205" s="99">
        <f>VLOOKUP(C205,Active!C$21:E$962,3,FALSE)</f>
        <v>-18867.962640409278</v>
      </c>
      <c r="F205" s="6" t="s">
        <v>200</v>
      </c>
      <c r="G205" s="29" t="str">
        <f t="shared" si="22"/>
        <v>27995.478</v>
      </c>
      <c r="H205" s="24">
        <f t="shared" si="23"/>
        <v>-18868</v>
      </c>
      <c r="I205" s="100" t="s">
        <v>277</v>
      </c>
      <c r="J205" s="101" t="s">
        <v>278</v>
      </c>
      <c r="K205" s="100">
        <v>-18868</v>
      </c>
      <c r="L205" s="100" t="s">
        <v>279</v>
      </c>
      <c r="M205" s="101" t="s">
        <v>234</v>
      </c>
      <c r="N205" s="101"/>
      <c r="O205" s="102" t="s">
        <v>246</v>
      </c>
      <c r="P205" s="102" t="s">
        <v>247</v>
      </c>
    </row>
    <row r="206" spans="1:16" ht="13.5" thickBot="1" x14ac:dyDescent="0.25">
      <c r="A206" s="24" t="str">
        <f t="shared" si="18"/>
        <v> KVBB 19.42 </v>
      </c>
      <c r="B206" s="6" t="str">
        <f t="shared" si="19"/>
        <v>I</v>
      </c>
      <c r="C206" s="24">
        <f t="shared" si="20"/>
        <v>27995.486000000001</v>
      </c>
      <c r="D206" s="29" t="str">
        <f t="shared" si="21"/>
        <v>vis</v>
      </c>
      <c r="E206" s="99">
        <f>VLOOKUP(C206,Active!C$21:E$962,3,FALSE)</f>
        <v>-18867.952553309693</v>
      </c>
      <c r="F206" s="6" t="s">
        <v>200</v>
      </c>
      <c r="G206" s="29" t="str">
        <f t="shared" si="22"/>
        <v>27995.486</v>
      </c>
      <c r="H206" s="24">
        <f t="shared" si="23"/>
        <v>-18868</v>
      </c>
      <c r="I206" s="100" t="s">
        <v>280</v>
      </c>
      <c r="J206" s="101" t="s">
        <v>281</v>
      </c>
      <c r="K206" s="100">
        <v>-18868</v>
      </c>
      <c r="L206" s="100" t="s">
        <v>282</v>
      </c>
      <c r="M206" s="101" t="s">
        <v>283</v>
      </c>
      <c r="N206" s="101"/>
      <c r="O206" s="102" t="s">
        <v>235</v>
      </c>
      <c r="P206" s="102" t="s">
        <v>236</v>
      </c>
    </row>
    <row r="207" spans="1:16" ht="13.5" thickBot="1" x14ac:dyDescent="0.25">
      <c r="A207" s="24" t="str">
        <f t="shared" si="18"/>
        <v> KVBB 19.42 </v>
      </c>
      <c r="B207" s="6" t="str">
        <f t="shared" si="19"/>
        <v>I</v>
      </c>
      <c r="C207" s="24">
        <f t="shared" si="20"/>
        <v>28018.485000000001</v>
      </c>
      <c r="D207" s="29" t="str">
        <f t="shared" si="21"/>
        <v>vis</v>
      </c>
      <c r="E207" s="99">
        <f>VLOOKUP(C207,Active!C$21:E$962,3,FALSE)</f>
        <v>-18838.953402895655</v>
      </c>
      <c r="F207" s="6" t="s">
        <v>200</v>
      </c>
      <c r="G207" s="29" t="str">
        <f t="shared" si="22"/>
        <v>28018.485</v>
      </c>
      <c r="H207" s="24">
        <f t="shared" si="23"/>
        <v>-18839</v>
      </c>
      <c r="I207" s="100" t="s">
        <v>284</v>
      </c>
      <c r="J207" s="101" t="s">
        <v>285</v>
      </c>
      <c r="K207" s="100">
        <v>-18839</v>
      </c>
      <c r="L207" s="100" t="s">
        <v>286</v>
      </c>
      <c r="M207" s="101" t="s">
        <v>283</v>
      </c>
      <c r="N207" s="101"/>
      <c r="O207" s="102" t="s">
        <v>235</v>
      </c>
      <c r="P207" s="102" t="s">
        <v>236</v>
      </c>
    </row>
    <row r="208" spans="1:16" ht="13.5" thickBot="1" x14ac:dyDescent="0.25">
      <c r="A208" s="24" t="str">
        <f t="shared" si="18"/>
        <v> KVBB 19.42 </v>
      </c>
      <c r="B208" s="6" t="str">
        <f t="shared" si="19"/>
        <v>I</v>
      </c>
      <c r="C208" s="24">
        <f t="shared" si="20"/>
        <v>28022.446</v>
      </c>
      <c r="D208" s="29" t="str">
        <f t="shared" si="21"/>
        <v>vis</v>
      </c>
      <c r="E208" s="99">
        <f>VLOOKUP(C208,Active!C$21:E$962,3,FALSE)</f>
        <v>-18833.959027714562</v>
      </c>
      <c r="F208" s="6" t="s">
        <v>200</v>
      </c>
      <c r="G208" s="29" t="str">
        <f t="shared" si="22"/>
        <v>28022.446</v>
      </c>
      <c r="H208" s="24">
        <f t="shared" si="23"/>
        <v>-18834</v>
      </c>
      <c r="I208" s="100" t="s">
        <v>287</v>
      </c>
      <c r="J208" s="101" t="s">
        <v>288</v>
      </c>
      <c r="K208" s="100">
        <v>-18834</v>
      </c>
      <c r="L208" s="100" t="s">
        <v>276</v>
      </c>
      <c r="M208" s="101" t="s">
        <v>283</v>
      </c>
      <c r="N208" s="101"/>
      <c r="O208" s="102" t="s">
        <v>235</v>
      </c>
      <c r="P208" s="102" t="s">
        <v>236</v>
      </c>
    </row>
    <row r="209" spans="1:16" ht="13.5" thickBot="1" x14ac:dyDescent="0.25">
      <c r="A209" s="24" t="str">
        <f t="shared" si="18"/>
        <v> MHAR 14.4 </v>
      </c>
      <c r="B209" s="6" t="str">
        <f t="shared" si="19"/>
        <v>I</v>
      </c>
      <c r="C209" s="24">
        <f t="shared" si="20"/>
        <v>28022.464</v>
      </c>
      <c r="D209" s="29" t="str">
        <f t="shared" si="21"/>
        <v>vis</v>
      </c>
      <c r="E209" s="99">
        <f>VLOOKUP(C209,Active!C$21:E$962,3,FALSE)</f>
        <v>-18833.9363317405</v>
      </c>
      <c r="F209" s="6" t="s">
        <v>200</v>
      </c>
      <c r="G209" s="29" t="str">
        <f t="shared" si="22"/>
        <v>28022.464</v>
      </c>
      <c r="H209" s="24">
        <f t="shared" si="23"/>
        <v>-18834</v>
      </c>
      <c r="I209" s="100" t="s">
        <v>289</v>
      </c>
      <c r="J209" s="101" t="s">
        <v>290</v>
      </c>
      <c r="K209" s="100">
        <v>-18834</v>
      </c>
      <c r="L209" s="100" t="s">
        <v>291</v>
      </c>
      <c r="M209" s="101" t="s">
        <v>234</v>
      </c>
      <c r="N209" s="101"/>
      <c r="O209" s="102" t="s">
        <v>246</v>
      </c>
      <c r="P209" s="102" t="s">
        <v>247</v>
      </c>
    </row>
    <row r="210" spans="1:16" ht="13.5" thickBot="1" x14ac:dyDescent="0.25">
      <c r="A210" s="24" t="str">
        <f t="shared" si="18"/>
        <v> MHAR 14.4 </v>
      </c>
      <c r="B210" s="6" t="str">
        <f t="shared" si="19"/>
        <v>I</v>
      </c>
      <c r="C210" s="24">
        <f t="shared" si="20"/>
        <v>28045.437000000002</v>
      </c>
      <c r="D210" s="29" t="str">
        <f t="shared" si="21"/>
        <v>vis</v>
      </c>
      <c r="E210" s="99">
        <f>VLOOKUP(C210,Active!C$21:E$962,3,FALSE)</f>
        <v>-18804.969964400105</v>
      </c>
      <c r="F210" s="6" t="s">
        <v>200</v>
      </c>
      <c r="G210" s="29" t="str">
        <f t="shared" si="22"/>
        <v>28045.437</v>
      </c>
      <c r="H210" s="24">
        <f t="shared" si="23"/>
        <v>-18805</v>
      </c>
      <c r="I210" s="100" t="s">
        <v>292</v>
      </c>
      <c r="J210" s="101" t="s">
        <v>293</v>
      </c>
      <c r="K210" s="100">
        <v>-18805</v>
      </c>
      <c r="L210" s="100" t="s">
        <v>294</v>
      </c>
      <c r="M210" s="101" t="s">
        <v>234</v>
      </c>
      <c r="N210" s="101"/>
      <c r="O210" s="102" t="s">
        <v>246</v>
      </c>
      <c r="P210" s="102" t="s">
        <v>247</v>
      </c>
    </row>
    <row r="211" spans="1:16" ht="13.5" thickBot="1" x14ac:dyDescent="0.25">
      <c r="A211" s="24" t="str">
        <f t="shared" si="18"/>
        <v> COVS </v>
      </c>
      <c r="B211" s="6" t="str">
        <f t="shared" si="19"/>
        <v>I</v>
      </c>
      <c r="C211" s="24">
        <f t="shared" si="20"/>
        <v>29130.381000000001</v>
      </c>
      <c r="D211" s="29" t="str">
        <f t="shared" si="21"/>
        <v>vis</v>
      </c>
      <c r="E211" s="99">
        <f>VLOOKUP(C211,Active!C$21:E$962,3,FALSE)</f>
        <v>-17436.977693135806</v>
      </c>
      <c r="F211" s="6" t="s">
        <v>200</v>
      </c>
      <c r="G211" s="29" t="str">
        <f t="shared" si="22"/>
        <v>29130.381</v>
      </c>
      <c r="H211" s="24">
        <f t="shared" si="23"/>
        <v>-17437</v>
      </c>
      <c r="I211" s="100" t="s">
        <v>295</v>
      </c>
      <c r="J211" s="101" t="s">
        <v>296</v>
      </c>
      <c r="K211" s="100">
        <v>-17437</v>
      </c>
      <c r="L211" s="100" t="s">
        <v>297</v>
      </c>
      <c r="M211" s="101" t="s">
        <v>283</v>
      </c>
      <c r="N211" s="101"/>
      <c r="O211" s="102" t="s">
        <v>298</v>
      </c>
      <c r="P211" s="102" t="s">
        <v>299</v>
      </c>
    </row>
    <row r="212" spans="1:16" ht="13.5" thickBot="1" x14ac:dyDescent="0.25">
      <c r="A212" s="24" t="str">
        <f t="shared" si="18"/>
        <v> MHAR 14.4 </v>
      </c>
      <c r="B212" s="6" t="str">
        <f t="shared" si="19"/>
        <v>I</v>
      </c>
      <c r="C212" s="24">
        <f t="shared" si="20"/>
        <v>30145.514999999999</v>
      </c>
      <c r="D212" s="29" t="str">
        <f t="shared" si="21"/>
        <v>vis</v>
      </c>
      <c r="E212" s="99">
        <f>VLOOKUP(C212,Active!C$21:E$962,3,FALSE)</f>
        <v>-16157.007974608756</v>
      </c>
      <c r="F212" s="6" t="s">
        <v>200</v>
      </c>
      <c r="G212" s="29" t="str">
        <f t="shared" si="22"/>
        <v>30145.515</v>
      </c>
      <c r="H212" s="24">
        <f t="shared" si="23"/>
        <v>-16157</v>
      </c>
      <c r="I212" s="100" t="s">
        <v>300</v>
      </c>
      <c r="J212" s="101" t="s">
        <v>301</v>
      </c>
      <c r="K212" s="100">
        <v>-16157</v>
      </c>
      <c r="L212" s="100" t="s">
        <v>302</v>
      </c>
      <c r="M212" s="101" t="s">
        <v>234</v>
      </c>
      <c r="N212" s="101"/>
      <c r="O212" s="102" t="s">
        <v>246</v>
      </c>
      <c r="P212" s="102" t="s">
        <v>247</v>
      </c>
    </row>
    <row r="213" spans="1:16" ht="13.5" thickBot="1" x14ac:dyDescent="0.25">
      <c r="A213" s="24" t="str">
        <f t="shared" si="18"/>
        <v> MHAR 14.4 </v>
      </c>
      <c r="B213" s="6" t="str">
        <f t="shared" si="19"/>
        <v>I</v>
      </c>
      <c r="C213" s="24">
        <f t="shared" si="20"/>
        <v>30149.518</v>
      </c>
      <c r="D213" s="29" t="str">
        <f t="shared" si="21"/>
        <v>vis</v>
      </c>
      <c r="E213" s="99">
        <f>VLOOKUP(C213,Active!C$21:E$962,3,FALSE)</f>
        <v>-16151.960642154849</v>
      </c>
      <c r="F213" s="6" t="s">
        <v>200</v>
      </c>
      <c r="G213" s="29" t="str">
        <f t="shared" si="22"/>
        <v>30149.518</v>
      </c>
      <c r="H213" s="24">
        <f t="shared" si="23"/>
        <v>-16152</v>
      </c>
      <c r="I213" s="100" t="s">
        <v>303</v>
      </c>
      <c r="J213" s="101" t="s">
        <v>304</v>
      </c>
      <c r="K213" s="100">
        <v>-16152</v>
      </c>
      <c r="L213" s="100" t="s">
        <v>245</v>
      </c>
      <c r="M213" s="101" t="s">
        <v>234</v>
      </c>
      <c r="N213" s="101"/>
      <c r="O213" s="102" t="s">
        <v>246</v>
      </c>
      <c r="P213" s="102" t="s">
        <v>247</v>
      </c>
    </row>
    <row r="214" spans="1:16" ht="13.5" thickBot="1" x14ac:dyDescent="0.25">
      <c r="A214" s="24" t="str">
        <f t="shared" si="18"/>
        <v> COVS </v>
      </c>
      <c r="B214" s="6" t="str">
        <f t="shared" si="19"/>
        <v>I</v>
      </c>
      <c r="C214" s="24">
        <f t="shared" si="20"/>
        <v>31648.452000000001</v>
      </c>
      <c r="D214" s="29" t="str">
        <f t="shared" si="21"/>
        <v>vis</v>
      </c>
      <c r="E214" s="99">
        <f>VLOOKUP(C214,Active!C$21:E$962,3,FALSE)</f>
        <v>-14261.973576338289</v>
      </c>
      <c r="F214" s="6" t="s">
        <v>200</v>
      </c>
      <c r="G214" s="29" t="str">
        <f t="shared" si="22"/>
        <v>31648.452</v>
      </c>
      <c r="H214" s="24">
        <f t="shared" si="23"/>
        <v>-14262</v>
      </c>
      <c r="I214" s="100" t="s">
        <v>305</v>
      </c>
      <c r="J214" s="101" t="s">
        <v>306</v>
      </c>
      <c r="K214" s="100">
        <v>-14262</v>
      </c>
      <c r="L214" s="100" t="s">
        <v>307</v>
      </c>
      <c r="M214" s="101" t="s">
        <v>283</v>
      </c>
      <c r="N214" s="101"/>
      <c r="O214" s="102" t="s">
        <v>298</v>
      </c>
      <c r="P214" s="102" t="s">
        <v>299</v>
      </c>
    </row>
    <row r="215" spans="1:16" ht="13.5" thickBot="1" x14ac:dyDescent="0.25">
      <c r="A215" s="24" t="str">
        <f t="shared" si="18"/>
        <v> COVS </v>
      </c>
      <c r="B215" s="6" t="str">
        <f t="shared" si="19"/>
        <v>I</v>
      </c>
      <c r="C215" s="24">
        <f t="shared" si="20"/>
        <v>31652.407999999999</v>
      </c>
      <c r="D215" s="29" t="str">
        <f t="shared" si="21"/>
        <v>vis</v>
      </c>
      <c r="E215" s="99">
        <f>VLOOKUP(C215,Active!C$21:E$962,3,FALSE)</f>
        <v>-14256.985505594435</v>
      </c>
      <c r="F215" s="6" t="s">
        <v>200</v>
      </c>
      <c r="G215" s="29" t="str">
        <f t="shared" si="22"/>
        <v>31652.408</v>
      </c>
      <c r="H215" s="24">
        <f t="shared" si="23"/>
        <v>-14257</v>
      </c>
      <c r="I215" s="100" t="s">
        <v>308</v>
      </c>
      <c r="J215" s="101" t="s">
        <v>309</v>
      </c>
      <c r="K215" s="100">
        <v>-14257</v>
      </c>
      <c r="L215" s="100" t="s">
        <v>310</v>
      </c>
      <c r="M215" s="101" t="s">
        <v>283</v>
      </c>
      <c r="N215" s="101"/>
      <c r="O215" s="102" t="s">
        <v>298</v>
      </c>
      <c r="P215" s="102" t="s">
        <v>299</v>
      </c>
    </row>
    <row r="216" spans="1:16" ht="13.5" thickBot="1" x14ac:dyDescent="0.25">
      <c r="A216" s="24" t="str">
        <f t="shared" si="18"/>
        <v> COVS </v>
      </c>
      <c r="B216" s="6" t="str">
        <f t="shared" si="19"/>
        <v>I</v>
      </c>
      <c r="C216" s="24">
        <f t="shared" si="20"/>
        <v>31656.371999999999</v>
      </c>
      <c r="D216" s="29" t="str">
        <f t="shared" si="21"/>
        <v>vis</v>
      </c>
      <c r="E216" s="99">
        <f>VLOOKUP(C216,Active!C$21:E$962,3,FALSE)</f>
        <v>-14251.987347750995</v>
      </c>
      <c r="F216" s="6" t="s">
        <v>200</v>
      </c>
      <c r="G216" s="29" t="str">
        <f t="shared" si="22"/>
        <v>31656.372</v>
      </c>
      <c r="H216" s="24">
        <f t="shared" si="23"/>
        <v>-14252</v>
      </c>
      <c r="I216" s="100" t="s">
        <v>311</v>
      </c>
      <c r="J216" s="101" t="s">
        <v>312</v>
      </c>
      <c r="K216" s="100">
        <v>-14252</v>
      </c>
      <c r="L216" s="100" t="s">
        <v>313</v>
      </c>
      <c r="M216" s="101" t="s">
        <v>283</v>
      </c>
      <c r="N216" s="101"/>
      <c r="O216" s="102" t="s">
        <v>298</v>
      </c>
      <c r="P216" s="102" t="s">
        <v>299</v>
      </c>
    </row>
    <row r="217" spans="1:16" ht="13.5" thickBot="1" x14ac:dyDescent="0.25">
      <c r="A217" s="24" t="str">
        <f t="shared" si="18"/>
        <v> AJ 62.375 </v>
      </c>
      <c r="B217" s="6" t="str">
        <f t="shared" si="19"/>
        <v>I</v>
      </c>
      <c r="C217" s="24">
        <f t="shared" si="20"/>
        <v>31666.702000000001</v>
      </c>
      <c r="D217" s="29" t="str">
        <f t="shared" si="21"/>
        <v>vis</v>
      </c>
      <c r="E217" s="99">
        <f>VLOOKUP(C217,Active!C$21:E$962,3,FALSE)</f>
        <v>-14238.962380414283</v>
      </c>
      <c r="F217" s="6" t="s">
        <v>200</v>
      </c>
      <c r="G217" s="29" t="str">
        <f t="shared" si="22"/>
        <v>31666.702</v>
      </c>
      <c r="H217" s="24">
        <f t="shared" si="23"/>
        <v>-14239</v>
      </c>
      <c r="I217" s="100" t="s">
        <v>314</v>
      </c>
      <c r="J217" s="101" t="s">
        <v>315</v>
      </c>
      <c r="K217" s="100">
        <v>-14239</v>
      </c>
      <c r="L217" s="100" t="s">
        <v>279</v>
      </c>
      <c r="M217" s="101" t="s">
        <v>228</v>
      </c>
      <c r="N217" s="101"/>
      <c r="O217" s="102" t="s">
        <v>316</v>
      </c>
      <c r="P217" s="102" t="s">
        <v>317</v>
      </c>
    </row>
    <row r="218" spans="1:16" ht="13.5" thickBot="1" x14ac:dyDescent="0.25">
      <c r="A218" s="24" t="str">
        <f t="shared" si="18"/>
        <v> AJ 62.375 </v>
      </c>
      <c r="B218" s="6" t="str">
        <f t="shared" si="19"/>
        <v>I</v>
      </c>
      <c r="C218" s="24">
        <f t="shared" si="20"/>
        <v>31739.662</v>
      </c>
      <c r="D218" s="29" t="str">
        <f t="shared" si="21"/>
        <v>vis</v>
      </c>
      <c r="E218" s="99">
        <f>VLOOKUP(C218,Active!C$21:E$962,3,FALSE)</f>
        <v>-14146.96803221618</v>
      </c>
      <c r="F218" s="6" t="s">
        <v>200</v>
      </c>
      <c r="G218" s="29" t="str">
        <f t="shared" si="22"/>
        <v>31739.662</v>
      </c>
      <c r="H218" s="24">
        <f t="shared" si="23"/>
        <v>-14147</v>
      </c>
      <c r="I218" s="100" t="s">
        <v>318</v>
      </c>
      <c r="J218" s="101" t="s">
        <v>319</v>
      </c>
      <c r="K218" s="100">
        <v>-14147</v>
      </c>
      <c r="L218" s="100" t="s">
        <v>320</v>
      </c>
      <c r="M218" s="101" t="s">
        <v>228</v>
      </c>
      <c r="N218" s="101"/>
      <c r="O218" s="102" t="s">
        <v>316</v>
      </c>
      <c r="P218" s="102" t="s">
        <v>317</v>
      </c>
    </row>
    <row r="219" spans="1:16" ht="13.5" thickBot="1" x14ac:dyDescent="0.25">
      <c r="A219" s="24" t="str">
        <f t="shared" si="18"/>
        <v> AJ 62.375 </v>
      </c>
      <c r="B219" s="6" t="str">
        <f t="shared" si="19"/>
        <v>I</v>
      </c>
      <c r="C219" s="24">
        <f t="shared" si="20"/>
        <v>32019.625</v>
      </c>
      <c r="D219" s="29" t="str">
        <f t="shared" si="21"/>
        <v>vis</v>
      </c>
      <c r="E219" s="99">
        <f>VLOOKUP(C219,Active!C$21:E$962,3,FALSE)</f>
        <v>-13793.966199642364</v>
      </c>
      <c r="F219" s="6" t="s">
        <v>200</v>
      </c>
      <c r="G219" s="29" t="str">
        <f t="shared" si="22"/>
        <v>32019.625</v>
      </c>
      <c r="H219" s="24">
        <f t="shared" si="23"/>
        <v>-13794</v>
      </c>
      <c r="I219" s="100" t="s">
        <v>321</v>
      </c>
      <c r="J219" s="101" t="s">
        <v>322</v>
      </c>
      <c r="K219" s="100">
        <v>-13794</v>
      </c>
      <c r="L219" s="100" t="s">
        <v>323</v>
      </c>
      <c r="M219" s="101" t="s">
        <v>228</v>
      </c>
      <c r="N219" s="101"/>
      <c r="O219" s="102" t="s">
        <v>316</v>
      </c>
      <c r="P219" s="102" t="s">
        <v>317</v>
      </c>
    </row>
    <row r="220" spans="1:16" ht="13.5" thickBot="1" x14ac:dyDescent="0.25">
      <c r="A220" s="24" t="str">
        <f t="shared" si="18"/>
        <v> AJ 62.375 </v>
      </c>
      <c r="B220" s="6" t="str">
        <f t="shared" si="19"/>
        <v>I</v>
      </c>
      <c r="C220" s="24">
        <f t="shared" si="20"/>
        <v>32096.55</v>
      </c>
      <c r="D220" s="29" t="str">
        <f t="shared" si="21"/>
        <v>vis</v>
      </c>
      <c r="E220" s="99">
        <f>VLOOKUP(C220,Active!C$21:E$962,3,FALSE)</f>
        <v>-13696.972432713375</v>
      </c>
      <c r="F220" s="6" t="s">
        <v>200</v>
      </c>
      <c r="G220" s="29" t="str">
        <f t="shared" si="22"/>
        <v>32096.550</v>
      </c>
      <c r="H220" s="24">
        <f t="shared" si="23"/>
        <v>-13697</v>
      </c>
      <c r="I220" s="100" t="s">
        <v>324</v>
      </c>
      <c r="J220" s="101" t="s">
        <v>325</v>
      </c>
      <c r="K220" s="100">
        <v>-13697</v>
      </c>
      <c r="L220" s="100" t="s">
        <v>326</v>
      </c>
      <c r="M220" s="101" t="s">
        <v>228</v>
      </c>
      <c r="N220" s="101"/>
      <c r="O220" s="102" t="s">
        <v>316</v>
      </c>
      <c r="P220" s="102" t="s">
        <v>317</v>
      </c>
    </row>
    <row r="221" spans="1:16" ht="13.5" thickBot="1" x14ac:dyDescent="0.25">
      <c r="A221" s="24" t="str">
        <f t="shared" si="18"/>
        <v> AJ 62.375 </v>
      </c>
      <c r="B221" s="6" t="str">
        <f t="shared" si="19"/>
        <v>I</v>
      </c>
      <c r="C221" s="24">
        <f t="shared" si="20"/>
        <v>32115.571</v>
      </c>
      <c r="D221" s="29" t="str">
        <f t="shared" si="21"/>
        <v>vis</v>
      </c>
      <c r="E221" s="99">
        <f>VLOOKUP(C221,Active!C$21:E$962,3,FALSE)</f>
        <v>-13672.989092567046</v>
      </c>
      <c r="F221" s="6" t="s">
        <v>200</v>
      </c>
      <c r="G221" s="29" t="str">
        <f t="shared" si="22"/>
        <v>32115.571</v>
      </c>
      <c r="H221" s="24">
        <f t="shared" si="23"/>
        <v>-13673</v>
      </c>
      <c r="I221" s="100" t="s">
        <v>327</v>
      </c>
      <c r="J221" s="101" t="s">
        <v>328</v>
      </c>
      <c r="K221" s="100">
        <v>-13673</v>
      </c>
      <c r="L221" s="100" t="s">
        <v>329</v>
      </c>
      <c r="M221" s="101" t="s">
        <v>228</v>
      </c>
      <c r="N221" s="101"/>
      <c r="O221" s="102" t="s">
        <v>316</v>
      </c>
      <c r="P221" s="102" t="s">
        <v>317</v>
      </c>
    </row>
    <row r="222" spans="1:16" ht="13.5" thickBot="1" x14ac:dyDescent="0.25">
      <c r="A222" s="24" t="str">
        <f t="shared" si="18"/>
        <v> AJ 62.375 </v>
      </c>
      <c r="B222" s="6" t="str">
        <f t="shared" si="19"/>
        <v>I</v>
      </c>
      <c r="C222" s="24">
        <f t="shared" si="20"/>
        <v>32406.647000000001</v>
      </c>
      <c r="D222" s="29" t="str">
        <f t="shared" si="21"/>
        <v>vis</v>
      </c>
      <c r="E222" s="99">
        <f>VLOOKUP(C222,Active!C$21:E$962,3,FALSE)</f>
        <v>-13305.975017784818</v>
      </c>
      <c r="F222" s="6" t="s">
        <v>200</v>
      </c>
      <c r="G222" s="29" t="str">
        <f t="shared" si="22"/>
        <v>32406.647</v>
      </c>
      <c r="H222" s="24">
        <f t="shared" si="23"/>
        <v>-13306</v>
      </c>
      <c r="I222" s="100" t="s">
        <v>330</v>
      </c>
      <c r="J222" s="101" t="s">
        <v>331</v>
      </c>
      <c r="K222" s="100">
        <v>-13306</v>
      </c>
      <c r="L222" s="100" t="s">
        <v>264</v>
      </c>
      <c r="M222" s="101" t="s">
        <v>228</v>
      </c>
      <c r="N222" s="101"/>
      <c r="O222" s="102" t="s">
        <v>316</v>
      </c>
      <c r="P222" s="102" t="s">
        <v>317</v>
      </c>
    </row>
    <row r="223" spans="1:16" ht="13.5" thickBot="1" x14ac:dyDescent="0.25">
      <c r="A223" s="24" t="str">
        <f t="shared" si="18"/>
        <v> MHAR 14.4 </v>
      </c>
      <c r="B223" s="6" t="str">
        <f t="shared" si="19"/>
        <v>I</v>
      </c>
      <c r="C223" s="24">
        <f t="shared" si="20"/>
        <v>32465.331999999999</v>
      </c>
      <c r="D223" s="29" t="str">
        <f t="shared" si="21"/>
        <v>vis</v>
      </c>
      <c r="E223" s="99">
        <f>VLOOKUP(C223,Active!C$21:E$962,3,FALSE)</f>
        <v>-13231.979837905357</v>
      </c>
      <c r="F223" s="6" t="s">
        <v>200</v>
      </c>
      <c r="G223" s="29" t="str">
        <f t="shared" si="22"/>
        <v>32465.332</v>
      </c>
      <c r="H223" s="24">
        <f t="shared" si="23"/>
        <v>-13232</v>
      </c>
      <c r="I223" s="100" t="s">
        <v>332</v>
      </c>
      <c r="J223" s="101" t="s">
        <v>333</v>
      </c>
      <c r="K223" s="100">
        <v>-13232</v>
      </c>
      <c r="L223" s="100" t="s">
        <v>334</v>
      </c>
      <c r="M223" s="101" t="s">
        <v>234</v>
      </c>
      <c r="N223" s="101"/>
      <c r="O223" s="102" t="s">
        <v>246</v>
      </c>
      <c r="P223" s="102" t="s">
        <v>247</v>
      </c>
    </row>
    <row r="224" spans="1:16" ht="13.5" thickBot="1" x14ac:dyDescent="0.25">
      <c r="A224" s="24" t="str">
        <f t="shared" si="18"/>
        <v> AJ 62.375 </v>
      </c>
      <c r="B224" s="6" t="str">
        <f t="shared" si="19"/>
        <v>I</v>
      </c>
      <c r="C224" s="24">
        <f t="shared" si="20"/>
        <v>32498.644</v>
      </c>
      <c r="D224" s="29" t="str">
        <f t="shared" si="21"/>
        <v>vis</v>
      </c>
      <c r="E224" s="99">
        <f>VLOOKUP(C224,Active!C$21:E$962,3,FALSE)</f>
        <v>-13189.977155241222</v>
      </c>
      <c r="F224" s="6" t="s">
        <v>200</v>
      </c>
      <c r="G224" s="29" t="str">
        <f t="shared" si="22"/>
        <v>32498.644</v>
      </c>
      <c r="H224" s="24">
        <f t="shared" si="23"/>
        <v>-13190</v>
      </c>
      <c r="I224" s="100" t="s">
        <v>335</v>
      </c>
      <c r="J224" s="101" t="s">
        <v>336</v>
      </c>
      <c r="K224" s="100">
        <v>-13190</v>
      </c>
      <c r="L224" s="100" t="s">
        <v>297</v>
      </c>
      <c r="M224" s="101" t="s">
        <v>228</v>
      </c>
      <c r="N224" s="101"/>
      <c r="O224" s="102" t="s">
        <v>316</v>
      </c>
      <c r="P224" s="102" t="s">
        <v>317</v>
      </c>
    </row>
    <row r="225" spans="1:16" ht="13.5" thickBot="1" x14ac:dyDescent="0.25">
      <c r="A225" s="24" t="str">
        <f t="shared" si="18"/>
        <v> AJ 62.375 </v>
      </c>
      <c r="B225" s="6" t="str">
        <f t="shared" si="19"/>
        <v>I</v>
      </c>
      <c r="C225" s="24">
        <f t="shared" si="20"/>
        <v>32766.712</v>
      </c>
      <c r="D225" s="29" t="str">
        <f t="shared" si="21"/>
        <v>vis</v>
      </c>
      <c r="E225" s="99">
        <f>VLOOKUP(C225,Active!C$21:E$962,3,FALSE)</f>
        <v>-12851.973578860065</v>
      </c>
      <c r="F225" s="6" t="s">
        <v>200</v>
      </c>
      <c r="G225" s="29" t="str">
        <f t="shared" si="22"/>
        <v>32766.712</v>
      </c>
      <c r="H225" s="24">
        <f t="shared" si="23"/>
        <v>-12852</v>
      </c>
      <c r="I225" s="100" t="s">
        <v>337</v>
      </c>
      <c r="J225" s="101" t="s">
        <v>338</v>
      </c>
      <c r="K225" s="100">
        <v>-12852</v>
      </c>
      <c r="L225" s="100" t="s">
        <v>307</v>
      </c>
      <c r="M225" s="101" t="s">
        <v>228</v>
      </c>
      <c r="N225" s="101"/>
      <c r="O225" s="102" t="s">
        <v>316</v>
      </c>
      <c r="P225" s="102" t="s">
        <v>317</v>
      </c>
    </row>
    <row r="226" spans="1:16" ht="13.5" thickBot="1" x14ac:dyDescent="0.25">
      <c r="A226" s="24" t="str">
        <f t="shared" si="18"/>
        <v> AJ 62.375 </v>
      </c>
      <c r="B226" s="6" t="str">
        <f t="shared" si="19"/>
        <v>I</v>
      </c>
      <c r="C226" s="24">
        <f t="shared" si="20"/>
        <v>32858.705999999998</v>
      </c>
      <c r="D226" s="29" t="str">
        <f t="shared" si="21"/>
        <v>vis</v>
      </c>
      <c r="E226" s="99">
        <f>VLOOKUP(C226,Active!C$21:E$962,3,FALSE)</f>
        <v>-12735.979498978812</v>
      </c>
      <c r="F226" s="6" t="s">
        <v>200</v>
      </c>
      <c r="G226" s="29" t="str">
        <f t="shared" si="22"/>
        <v>32858.706</v>
      </c>
      <c r="H226" s="24">
        <f t="shared" si="23"/>
        <v>-12736</v>
      </c>
      <c r="I226" s="100" t="s">
        <v>339</v>
      </c>
      <c r="J226" s="101" t="s">
        <v>340</v>
      </c>
      <c r="K226" s="100">
        <v>-12736</v>
      </c>
      <c r="L226" s="100" t="s">
        <v>334</v>
      </c>
      <c r="M226" s="101" t="s">
        <v>228</v>
      </c>
      <c r="N226" s="101"/>
      <c r="O226" s="102" t="s">
        <v>316</v>
      </c>
      <c r="P226" s="102" t="s">
        <v>317</v>
      </c>
    </row>
    <row r="227" spans="1:16" ht="13.5" thickBot="1" x14ac:dyDescent="0.25">
      <c r="A227" s="24" t="str">
        <f t="shared" si="18"/>
        <v> AJ 62.375 </v>
      </c>
      <c r="B227" s="6" t="str">
        <f t="shared" si="19"/>
        <v>I</v>
      </c>
      <c r="C227" s="24">
        <f t="shared" si="20"/>
        <v>33114.874000000003</v>
      </c>
      <c r="D227" s="29" t="str">
        <f t="shared" si="21"/>
        <v>vis</v>
      </c>
      <c r="E227" s="99">
        <f>VLOOKUP(C227,Active!C$21:E$962,3,FALSE)</f>
        <v>-12412.980483227548</v>
      </c>
      <c r="F227" s="6" t="s">
        <v>200</v>
      </c>
      <c r="G227" s="29" t="str">
        <f t="shared" si="22"/>
        <v>33114.874</v>
      </c>
      <c r="H227" s="24">
        <f t="shared" si="23"/>
        <v>-12413</v>
      </c>
      <c r="I227" s="100" t="s">
        <v>341</v>
      </c>
      <c r="J227" s="101" t="s">
        <v>342</v>
      </c>
      <c r="K227" s="100">
        <v>-12413</v>
      </c>
      <c r="L227" s="100" t="s">
        <v>343</v>
      </c>
      <c r="M227" s="101" t="s">
        <v>228</v>
      </c>
      <c r="N227" s="101"/>
      <c r="O227" s="102" t="s">
        <v>316</v>
      </c>
      <c r="P227" s="102" t="s">
        <v>317</v>
      </c>
    </row>
    <row r="228" spans="1:16" ht="13.5" thickBot="1" x14ac:dyDescent="0.25">
      <c r="A228" s="24" t="str">
        <f t="shared" si="18"/>
        <v> AJ 62.375 </v>
      </c>
      <c r="B228" s="6" t="str">
        <f t="shared" si="19"/>
        <v>I</v>
      </c>
      <c r="C228" s="24">
        <f t="shared" si="20"/>
        <v>33149.767</v>
      </c>
      <c r="D228" s="29" t="str">
        <f t="shared" si="21"/>
        <v>vis</v>
      </c>
      <c r="E228" s="99">
        <f>VLOOKUP(C228,Active!C$21:E$962,3,FALSE)</f>
        <v>-12368.984337508302</v>
      </c>
      <c r="F228" s="6" t="s">
        <v>200</v>
      </c>
      <c r="G228" s="29" t="str">
        <f t="shared" si="22"/>
        <v>33149.767</v>
      </c>
      <c r="H228" s="24">
        <f t="shared" si="23"/>
        <v>-12369</v>
      </c>
      <c r="I228" s="100" t="s">
        <v>344</v>
      </c>
      <c r="J228" s="101" t="s">
        <v>345</v>
      </c>
      <c r="K228" s="100">
        <v>-12369</v>
      </c>
      <c r="L228" s="100" t="s">
        <v>346</v>
      </c>
      <c r="M228" s="101" t="s">
        <v>228</v>
      </c>
      <c r="N228" s="101"/>
      <c r="O228" s="102" t="s">
        <v>316</v>
      </c>
      <c r="P228" s="102" t="s">
        <v>317</v>
      </c>
    </row>
    <row r="229" spans="1:16" ht="13.5" thickBot="1" x14ac:dyDescent="0.25">
      <c r="A229" s="24" t="str">
        <f t="shared" si="18"/>
        <v> AC 137.10 </v>
      </c>
      <c r="B229" s="6" t="str">
        <f t="shared" si="19"/>
        <v>I</v>
      </c>
      <c r="C229" s="24">
        <f t="shared" si="20"/>
        <v>33941.269999999997</v>
      </c>
      <c r="D229" s="29" t="str">
        <f t="shared" si="21"/>
        <v>vis</v>
      </c>
      <c r="E229" s="99">
        <f>VLOOKUP(C229,Active!C$21:E$962,3,FALSE)</f>
        <v>-11370.988139840494</v>
      </c>
      <c r="F229" s="6" t="s">
        <v>200</v>
      </c>
      <c r="G229" s="29" t="str">
        <f t="shared" si="22"/>
        <v>33941.270</v>
      </c>
      <c r="H229" s="24">
        <f t="shared" si="23"/>
        <v>-11371</v>
      </c>
      <c r="I229" s="100" t="s">
        <v>347</v>
      </c>
      <c r="J229" s="101" t="s">
        <v>348</v>
      </c>
      <c r="K229" s="100">
        <v>-11371</v>
      </c>
      <c r="L229" s="100" t="s">
        <v>329</v>
      </c>
      <c r="M229" s="101" t="s">
        <v>234</v>
      </c>
      <c r="N229" s="101"/>
      <c r="O229" s="102" t="s">
        <v>349</v>
      </c>
      <c r="P229" s="102" t="s">
        <v>350</v>
      </c>
    </row>
    <row r="230" spans="1:16" ht="13.5" thickBot="1" x14ac:dyDescent="0.25">
      <c r="A230" s="24" t="str">
        <f t="shared" si="18"/>
        <v> SAC 28.106 </v>
      </c>
      <c r="B230" s="6" t="str">
        <f t="shared" si="19"/>
        <v>I</v>
      </c>
      <c r="C230" s="24">
        <f t="shared" si="20"/>
        <v>34131.610999999997</v>
      </c>
      <c r="D230" s="29" t="str">
        <f t="shared" si="21"/>
        <v>vis</v>
      </c>
      <c r="E230" s="99">
        <f>VLOOKUP(C230,Active!C$21:E$962,3,FALSE)</f>
        <v>-11130.989562121535</v>
      </c>
      <c r="F230" s="6" t="s">
        <v>200</v>
      </c>
      <c r="G230" s="29" t="str">
        <f t="shared" si="22"/>
        <v>34131.611</v>
      </c>
      <c r="H230" s="24">
        <f t="shared" si="23"/>
        <v>-11131</v>
      </c>
      <c r="I230" s="100" t="s">
        <v>351</v>
      </c>
      <c r="J230" s="101" t="s">
        <v>352</v>
      </c>
      <c r="K230" s="100">
        <v>-11131</v>
      </c>
      <c r="L230" s="100" t="s">
        <v>353</v>
      </c>
      <c r="M230" s="101" t="s">
        <v>283</v>
      </c>
      <c r="N230" s="101"/>
      <c r="O230" s="102" t="s">
        <v>298</v>
      </c>
      <c r="P230" s="102" t="s">
        <v>354</v>
      </c>
    </row>
    <row r="231" spans="1:16" ht="13.5" thickBot="1" x14ac:dyDescent="0.25">
      <c r="A231" s="24" t="str">
        <f t="shared" si="18"/>
        <v> SAC 28.106 </v>
      </c>
      <c r="B231" s="6" t="str">
        <f t="shared" si="19"/>
        <v>I</v>
      </c>
      <c r="C231" s="24">
        <f t="shared" si="20"/>
        <v>34181.572999999997</v>
      </c>
      <c r="D231" s="29" t="str">
        <f t="shared" si="21"/>
        <v>vis</v>
      </c>
      <c r="E231" s="99">
        <f>VLOOKUP(C231,Active!C$21:E$962,3,FALSE)</f>
        <v>-11067.993103450022</v>
      </c>
      <c r="F231" s="6" t="s">
        <v>200</v>
      </c>
      <c r="G231" s="29" t="str">
        <f t="shared" si="22"/>
        <v>34181.573</v>
      </c>
      <c r="H231" s="24">
        <f t="shared" si="23"/>
        <v>-11068</v>
      </c>
      <c r="I231" s="100" t="s">
        <v>355</v>
      </c>
      <c r="J231" s="101" t="s">
        <v>356</v>
      </c>
      <c r="K231" s="100">
        <v>-11068</v>
      </c>
      <c r="L231" s="100" t="s">
        <v>357</v>
      </c>
      <c r="M231" s="101" t="s">
        <v>283</v>
      </c>
      <c r="N231" s="101"/>
      <c r="O231" s="102" t="s">
        <v>298</v>
      </c>
      <c r="P231" s="102" t="s">
        <v>354</v>
      </c>
    </row>
    <row r="232" spans="1:16" ht="13.5" thickBot="1" x14ac:dyDescent="0.25">
      <c r="A232" s="24" t="str">
        <f t="shared" si="18"/>
        <v> SAC 28.106 </v>
      </c>
      <c r="B232" s="6" t="str">
        <f t="shared" si="19"/>
        <v>I</v>
      </c>
      <c r="C232" s="24">
        <f t="shared" si="20"/>
        <v>34193.474999999999</v>
      </c>
      <c r="D232" s="29" t="str">
        <f t="shared" si="21"/>
        <v>vis</v>
      </c>
      <c r="E232" s="99">
        <f>VLOOKUP(C232,Active!C$21:E$962,3,FALSE)</f>
        <v>-11052.986021045224</v>
      </c>
      <c r="F232" s="6" t="s">
        <v>200</v>
      </c>
      <c r="G232" s="29" t="str">
        <f t="shared" si="22"/>
        <v>34193.475</v>
      </c>
      <c r="H232" s="24">
        <f t="shared" si="23"/>
        <v>-11053</v>
      </c>
      <c r="I232" s="100" t="s">
        <v>358</v>
      </c>
      <c r="J232" s="101" t="s">
        <v>359</v>
      </c>
      <c r="K232" s="100">
        <v>-11053</v>
      </c>
      <c r="L232" s="100" t="s">
        <v>310</v>
      </c>
      <c r="M232" s="101" t="s">
        <v>283</v>
      </c>
      <c r="N232" s="101"/>
      <c r="O232" s="102" t="s">
        <v>298</v>
      </c>
      <c r="P232" s="102" t="s">
        <v>354</v>
      </c>
    </row>
    <row r="233" spans="1:16" ht="13.5" thickBot="1" x14ac:dyDescent="0.25">
      <c r="A233" s="24" t="str">
        <f t="shared" si="18"/>
        <v> SAC 28.106 </v>
      </c>
      <c r="B233" s="6" t="str">
        <f t="shared" si="19"/>
        <v>I</v>
      </c>
      <c r="C233" s="24">
        <f t="shared" si="20"/>
        <v>34239.464999999997</v>
      </c>
      <c r="D233" s="29" t="str">
        <f t="shared" si="21"/>
        <v>vis</v>
      </c>
      <c r="E233" s="99">
        <f>VLOOKUP(C233,Active!C$21:E$962,3,FALSE)</f>
        <v>-10994.997807316735</v>
      </c>
      <c r="F233" s="6" t="s">
        <v>200</v>
      </c>
      <c r="G233" s="29" t="str">
        <f t="shared" si="22"/>
        <v>34239.465</v>
      </c>
      <c r="H233" s="24">
        <f t="shared" si="23"/>
        <v>-10995</v>
      </c>
      <c r="I233" s="100" t="s">
        <v>360</v>
      </c>
      <c r="J233" s="101" t="s">
        <v>361</v>
      </c>
      <c r="K233" s="100">
        <v>-10995</v>
      </c>
      <c r="L233" s="100" t="s">
        <v>362</v>
      </c>
      <c r="M233" s="101" t="s">
        <v>283</v>
      </c>
      <c r="N233" s="101"/>
      <c r="O233" s="102" t="s">
        <v>298</v>
      </c>
      <c r="P233" s="102" t="s">
        <v>354</v>
      </c>
    </row>
    <row r="234" spans="1:16" ht="13.5" thickBot="1" x14ac:dyDescent="0.25">
      <c r="A234" s="24" t="str">
        <f t="shared" si="18"/>
        <v> AJ 62.375 </v>
      </c>
      <c r="B234" s="6" t="str">
        <f t="shared" si="19"/>
        <v>I</v>
      </c>
      <c r="C234" s="24">
        <f t="shared" si="20"/>
        <v>34250.588000000003</v>
      </c>
      <c r="D234" s="29" t="str">
        <f t="shared" si="21"/>
        <v>vis</v>
      </c>
      <c r="E234" s="99">
        <f>VLOOKUP(C234,Active!C$21:E$962,3,FALSE)</f>
        <v>-10980.972956233838</v>
      </c>
      <c r="F234" s="6" t="s">
        <v>200</v>
      </c>
      <c r="G234" s="29" t="str">
        <f t="shared" si="22"/>
        <v>34250.588</v>
      </c>
      <c r="H234" s="24">
        <f t="shared" si="23"/>
        <v>-10981</v>
      </c>
      <c r="I234" s="100" t="s">
        <v>363</v>
      </c>
      <c r="J234" s="101" t="s">
        <v>364</v>
      </c>
      <c r="K234" s="100">
        <v>-10981</v>
      </c>
      <c r="L234" s="100" t="s">
        <v>307</v>
      </c>
      <c r="M234" s="101" t="s">
        <v>228</v>
      </c>
      <c r="N234" s="101"/>
      <c r="O234" s="102" t="s">
        <v>316</v>
      </c>
      <c r="P234" s="102" t="s">
        <v>317</v>
      </c>
    </row>
    <row r="235" spans="1:16" ht="13.5" thickBot="1" x14ac:dyDescent="0.25">
      <c r="A235" s="24" t="str">
        <f t="shared" si="18"/>
        <v> SAC 28.106 </v>
      </c>
      <c r="B235" s="6" t="str">
        <f t="shared" si="19"/>
        <v>I</v>
      </c>
      <c r="C235" s="24">
        <f t="shared" si="20"/>
        <v>34457.587</v>
      </c>
      <c r="D235" s="29" t="str">
        <f t="shared" si="21"/>
        <v>vis</v>
      </c>
      <c r="E235" s="99">
        <f>VLOOKUP(C235,Active!C$21:E$962,3,FALSE)</f>
        <v>-10719.970515407922</v>
      </c>
      <c r="F235" s="6" t="s">
        <v>200</v>
      </c>
      <c r="G235" s="29" t="str">
        <f t="shared" si="22"/>
        <v>34457.587</v>
      </c>
      <c r="H235" s="24">
        <f t="shared" si="23"/>
        <v>-10720</v>
      </c>
      <c r="I235" s="100" t="s">
        <v>365</v>
      </c>
      <c r="J235" s="101" t="s">
        <v>366</v>
      </c>
      <c r="K235" s="100">
        <v>-10720</v>
      </c>
      <c r="L235" s="100" t="s">
        <v>367</v>
      </c>
      <c r="M235" s="101" t="s">
        <v>283</v>
      </c>
      <c r="N235" s="101"/>
      <c r="O235" s="102" t="s">
        <v>298</v>
      </c>
      <c r="P235" s="102" t="s">
        <v>354</v>
      </c>
    </row>
    <row r="236" spans="1:16" ht="13.5" thickBot="1" x14ac:dyDescent="0.25">
      <c r="A236" s="24" t="str">
        <f t="shared" si="18"/>
        <v> AJ 67.462 </v>
      </c>
      <c r="B236" s="6" t="str">
        <f t="shared" si="19"/>
        <v>I</v>
      </c>
      <c r="C236" s="24">
        <f t="shared" si="20"/>
        <v>34908.845000000001</v>
      </c>
      <c r="D236" s="29" t="str">
        <f t="shared" si="21"/>
        <v>vis</v>
      </c>
      <c r="E236" s="99">
        <f>VLOOKUP(C236,Active!C$21:E$962,3,FALSE)</f>
        <v>-10150.98496744767</v>
      </c>
      <c r="F236" s="6" t="s">
        <v>200</v>
      </c>
      <c r="G236" s="29" t="str">
        <f t="shared" si="22"/>
        <v>34908.845</v>
      </c>
      <c r="H236" s="24">
        <f t="shared" si="23"/>
        <v>-10151</v>
      </c>
      <c r="I236" s="100" t="s">
        <v>368</v>
      </c>
      <c r="J236" s="101" t="s">
        <v>369</v>
      </c>
      <c r="K236" s="100">
        <v>-10151</v>
      </c>
      <c r="L236" s="100" t="s">
        <v>346</v>
      </c>
      <c r="M236" s="101" t="s">
        <v>228</v>
      </c>
      <c r="N236" s="101"/>
      <c r="O236" s="102" t="s">
        <v>229</v>
      </c>
      <c r="P236" s="102" t="s">
        <v>230</v>
      </c>
    </row>
    <row r="237" spans="1:16" ht="13.5" thickBot="1" x14ac:dyDescent="0.25">
      <c r="A237" s="24" t="str">
        <f t="shared" si="18"/>
        <v> MHAR 14.4 </v>
      </c>
      <c r="B237" s="6" t="str">
        <f t="shared" si="19"/>
        <v>I</v>
      </c>
      <c r="C237" s="24">
        <f t="shared" si="20"/>
        <v>34952.447</v>
      </c>
      <c r="D237" s="29" t="str">
        <f t="shared" si="21"/>
        <v>vis</v>
      </c>
      <c r="E237" s="99">
        <f>VLOOKUP(C237,Active!C$21:E$962,3,FALSE)</f>
        <v>-10096.007752944743</v>
      </c>
      <c r="F237" s="6" t="s">
        <v>200</v>
      </c>
      <c r="G237" s="29" t="str">
        <f t="shared" si="22"/>
        <v>34952.447</v>
      </c>
      <c r="H237" s="24">
        <f t="shared" si="23"/>
        <v>-10096</v>
      </c>
      <c r="I237" s="100" t="s">
        <v>370</v>
      </c>
      <c r="J237" s="101" t="s">
        <v>371</v>
      </c>
      <c r="K237" s="100">
        <v>-10096</v>
      </c>
      <c r="L237" s="100" t="s">
        <v>302</v>
      </c>
      <c r="M237" s="101" t="s">
        <v>234</v>
      </c>
      <c r="N237" s="101"/>
      <c r="O237" s="102" t="s">
        <v>246</v>
      </c>
      <c r="P237" s="102" t="s">
        <v>247</v>
      </c>
    </row>
    <row r="238" spans="1:16" ht="13.5" thickBot="1" x14ac:dyDescent="0.25">
      <c r="A238" s="24" t="str">
        <f t="shared" si="18"/>
        <v> MHAR 14.4 </v>
      </c>
      <c r="B238" s="6" t="str">
        <f t="shared" si="19"/>
        <v>I</v>
      </c>
      <c r="C238" s="24">
        <f t="shared" si="20"/>
        <v>34987.385000000002</v>
      </c>
      <c r="D238" s="29" t="str">
        <f t="shared" si="21"/>
        <v>vis</v>
      </c>
      <c r="E238" s="99">
        <f>VLOOKUP(C238,Active!C$21:E$962,3,FALSE)</f>
        <v>-10051.954867290335</v>
      </c>
      <c r="F238" s="6" t="s">
        <v>200</v>
      </c>
      <c r="G238" s="29" t="str">
        <f t="shared" si="22"/>
        <v>34987.385</v>
      </c>
      <c r="H238" s="24">
        <f t="shared" si="23"/>
        <v>-10052</v>
      </c>
      <c r="I238" s="100" t="s">
        <v>372</v>
      </c>
      <c r="J238" s="101" t="s">
        <v>373</v>
      </c>
      <c r="K238" s="100">
        <v>-10052</v>
      </c>
      <c r="L238" s="100" t="s">
        <v>374</v>
      </c>
      <c r="M238" s="101" t="s">
        <v>234</v>
      </c>
      <c r="N238" s="101"/>
      <c r="O238" s="102" t="s">
        <v>246</v>
      </c>
      <c r="P238" s="102" t="s">
        <v>247</v>
      </c>
    </row>
    <row r="239" spans="1:16" ht="13.5" thickBot="1" x14ac:dyDescent="0.25">
      <c r="A239" s="24" t="str">
        <f t="shared" si="18"/>
        <v> MHAR 14.4 </v>
      </c>
      <c r="B239" s="6" t="str">
        <f t="shared" si="19"/>
        <v>I</v>
      </c>
      <c r="C239" s="24">
        <f t="shared" si="20"/>
        <v>35068.243999999999</v>
      </c>
      <c r="D239" s="29" t="str">
        <f t="shared" si="21"/>
        <v>vis</v>
      </c>
      <c r="E239" s="99">
        <f>VLOOKUP(C239,Active!C$21:E$962,3,FALSE)</f>
        <v>-9950.0007691413484</v>
      </c>
      <c r="F239" s="6" t="s">
        <v>200</v>
      </c>
      <c r="G239" s="29" t="str">
        <f t="shared" si="22"/>
        <v>35068.244</v>
      </c>
      <c r="H239" s="24">
        <f t="shared" si="23"/>
        <v>-9950</v>
      </c>
      <c r="I239" s="100" t="s">
        <v>375</v>
      </c>
      <c r="J239" s="101" t="s">
        <v>376</v>
      </c>
      <c r="K239" s="100">
        <v>-9950</v>
      </c>
      <c r="L239" s="100" t="s">
        <v>377</v>
      </c>
      <c r="M239" s="101" t="s">
        <v>234</v>
      </c>
      <c r="N239" s="101"/>
      <c r="O239" s="102" t="s">
        <v>246</v>
      </c>
      <c r="P239" s="102" t="s">
        <v>247</v>
      </c>
    </row>
    <row r="240" spans="1:16" ht="13.5" thickBot="1" x14ac:dyDescent="0.25">
      <c r="A240" s="24" t="str">
        <f t="shared" si="18"/>
        <v> MHAR 14.4 </v>
      </c>
      <c r="B240" s="6" t="str">
        <f t="shared" si="19"/>
        <v>I</v>
      </c>
      <c r="C240" s="24">
        <f t="shared" si="20"/>
        <v>35216.555</v>
      </c>
      <c r="D240" s="29" t="str">
        <f t="shared" si="21"/>
        <v>vis</v>
      </c>
      <c r="E240" s="99">
        <f>VLOOKUP(C240,Active!C$21:E$962,3,FALSE)</f>
        <v>-9762.9972908572327</v>
      </c>
      <c r="F240" s="6" t="s">
        <v>200</v>
      </c>
      <c r="G240" s="29" t="str">
        <f t="shared" si="22"/>
        <v>35216.555</v>
      </c>
      <c r="H240" s="24">
        <f t="shared" si="23"/>
        <v>-9763</v>
      </c>
      <c r="I240" s="100" t="s">
        <v>378</v>
      </c>
      <c r="J240" s="101" t="s">
        <v>379</v>
      </c>
      <c r="K240" s="100">
        <v>-9763</v>
      </c>
      <c r="L240" s="100" t="s">
        <v>362</v>
      </c>
      <c r="M240" s="101" t="s">
        <v>234</v>
      </c>
      <c r="N240" s="101"/>
      <c r="O240" s="102" t="s">
        <v>246</v>
      </c>
      <c r="P240" s="102" t="s">
        <v>247</v>
      </c>
    </row>
    <row r="241" spans="1:16" ht="13.5" thickBot="1" x14ac:dyDescent="0.25">
      <c r="A241" s="24" t="str">
        <f t="shared" si="18"/>
        <v> AJ 62.375 </v>
      </c>
      <c r="B241" s="6" t="str">
        <f t="shared" si="19"/>
        <v>I</v>
      </c>
      <c r="C241" s="24">
        <f t="shared" si="20"/>
        <v>35315.692999999999</v>
      </c>
      <c r="D241" s="29" t="str">
        <f t="shared" si="21"/>
        <v>vis</v>
      </c>
      <c r="E241" s="99">
        <f>VLOOKUP(C241,Active!C$21:E$962,3,FALSE)</f>
        <v>-9637.9954310482481</v>
      </c>
      <c r="F241" s="6" t="s">
        <v>200</v>
      </c>
      <c r="G241" s="29" t="str">
        <f t="shared" si="22"/>
        <v>35315.693</v>
      </c>
      <c r="H241" s="24">
        <f t="shared" si="23"/>
        <v>-9638</v>
      </c>
      <c r="I241" s="100" t="s">
        <v>380</v>
      </c>
      <c r="J241" s="101" t="s">
        <v>381</v>
      </c>
      <c r="K241" s="100">
        <v>-9638</v>
      </c>
      <c r="L241" s="100" t="s">
        <v>382</v>
      </c>
      <c r="M241" s="101" t="s">
        <v>228</v>
      </c>
      <c r="N241" s="101"/>
      <c r="O241" s="102" t="s">
        <v>316</v>
      </c>
      <c r="P241" s="102" t="s">
        <v>317</v>
      </c>
    </row>
    <row r="242" spans="1:16" ht="13.5" thickBot="1" x14ac:dyDescent="0.25">
      <c r="A242" s="24" t="str">
        <f t="shared" si="18"/>
        <v> AC 174.17 </v>
      </c>
      <c r="B242" s="6" t="str">
        <f t="shared" si="19"/>
        <v>I</v>
      </c>
      <c r="C242" s="24">
        <f t="shared" si="20"/>
        <v>35700.347000000002</v>
      </c>
      <c r="D242" s="29" t="str">
        <f t="shared" si="21"/>
        <v>vis</v>
      </c>
      <c r="E242" s="99">
        <f>VLOOKUP(C242,Active!C$21:E$962,3,FALSE)</f>
        <v>-9152.9900306673062</v>
      </c>
      <c r="F242" s="6" t="s">
        <v>200</v>
      </c>
      <c r="G242" s="29" t="str">
        <f t="shared" si="22"/>
        <v>35700.347</v>
      </c>
      <c r="H242" s="24">
        <f t="shared" si="23"/>
        <v>-9153</v>
      </c>
      <c r="I242" s="100" t="s">
        <v>383</v>
      </c>
      <c r="J242" s="101" t="s">
        <v>384</v>
      </c>
      <c r="K242" s="100">
        <v>-9153</v>
      </c>
      <c r="L242" s="100" t="s">
        <v>353</v>
      </c>
      <c r="M242" s="101" t="s">
        <v>283</v>
      </c>
      <c r="N242" s="101"/>
      <c r="O242" s="102" t="s">
        <v>349</v>
      </c>
      <c r="P242" s="102" t="s">
        <v>385</v>
      </c>
    </row>
    <row r="243" spans="1:16" ht="13.5" thickBot="1" x14ac:dyDescent="0.25">
      <c r="A243" s="24" t="str">
        <f t="shared" si="18"/>
        <v> AC 174.17 </v>
      </c>
      <c r="B243" s="6" t="str">
        <f t="shared" si="19"/>
        <v>I</v>
      </c>
      <c r="C243" s="24">
        <f t="shared" si="20"/>
        <v>35715.415000000001</v>
      </c>
      <c r="D243" s="29" t="str">
        <f t="shared" si="21"/>
        <v>vis</v>
      </c>
      <c r="E243" s="99">
        <f>VLOOKUP(C243,Active!C$21:E$962,3,FALSE)</f>
        <v>-9133.9909786024891</v>
      </c>
      <c r="F243" s="6" t="s">
        <v>200</v>
      </c>
      <c r="G243" s="29" t="str">
        <f t="shared" si="22"/>
        <v>35715.415</v>
      </c>
      <c r="H243" s="24">
        <f t="shared" si="23"/>
        <v>-9134</v>
      </c>
      <c r="I243" s="100" t="s">
        <v>386</v>
      </c>
      <c r="J243" s="101" t="s">
        <v>387</v>
      </c>
      <c r="K243" s="100">
        <v>-9134</v>
      </c>
      <c r="L243" s="100" t="s">
        <v>388</v>
      </c>
      <c r="M243" s="101" t="s">
        <v>283</v>
      </c>
      <c r="N243" s="101"/>
      <c r="O243" s="102" t="s">
        <v>349</v>
      </c>
      <c r="P243" s="102" t="s">
        <v>385</v>
      </c>
    </row>
    <row r="244" spans="1:16" ht="13.5" thickBot="1" x14ac:dyDescent="0.25">
      <c r="A244" s="24" t="str">
        <f t="shared" si="18"/>
        <v> AC 174.17 </v>
      </c>
      <c r="B244" s="6" t="str">
        <f t="shared" si="19"/>
        <v>I</v>
      </c>
      <c r="C244" s="24">
        <f t="shared" si="20"/>
        <v>35719.377999999997</v>
      </c>
      <c r="D244" s="29" t="str">
        <f t="shared" si="21"/>
        <v>vis</v>
      </c>
      <c r="E244" s="99">
        <f>VLOOKUP(C244,Active!C$21:E$962,3,FALSE)</f>
        <v>-9128.9940816465041</v>
      </c>
      <c r="F244" s="6" t="s">
        <v>200</v>
      </c>
      <c r="G244" s="29" t="str">
        <f t="shared" si="22"/>
        <v>35719.378</v>
      </c>
      <c r="H244" s="24">
        <f t="shared" si="23"/>
        <v>-9129</v>
      </c>
      <c r="I244" s="100" t="s">
        <v>389</v>
      </c>
      <c r="J244" s="101" t="s">
        <v>390</v>
      </c>
      <c r="K244" s="100">
        <v>-9129</v>
      </c>
      <c r="L244" s="100" t="s">
        <v>357</v>
      </c>
      <c r="M244" s="101" t="s">
        <v>283</v>
      </c>
      <c r="N244" s="101"/>
      <c r="O244" s="102" t="s">
        <v>349</v>
      </c>
      <c r="P244" s="102" t="s">
        <v>385</v>
      </c>
    </row>
    <row r="245" spans="1:16" ht="13.5" thickBot="1" x14ac:dyDescent="0.25">
      <c r="A245" s="24" t="str">
        <f t="shared" si="18"/>
        <v> MHAR 14.4 </v>
      </c>
      <c r="B245" s="6" t="str">
        <f t="shared" si="19"/>
        <v>I</v>
      </c>
      <c r="C245" s="24">
        <f t="shared" si="20"/>
        <v>36343.535000000003</v>
      </c>
      <c r="D245" s="29" t="str">
        <f t="shared" si="21"/>
        <v>vis</v>
      </c>
      <c r="E245" s="99">
        <f>VLOOKUP(C245,Active!C$21:E$962,3,FALSE)</f>
        <v>-8342.0023548333957</v>
      </c>
      <c r="F245" s="6" t="s">
        <v>200</v>
      </c>
      <c r="G245" s="29" t="str">
        <f t="shared" si="22"/>
        <v>36343.535</v>
      </c>
      <c r="H245" s="24">
        <f t="shared" si="23"/>
        <v>-8342</v>
      </c>
      <c r="I245" s="100" t="s">
        <v>391</v>
      </c>
      <c r="J245" s="101" t="s">
        <v>392</v>
      </c>
      <c r="K245" s="100">
        <v>-8342</v>
      </c>
      <c r="L245" s="100" t="s">
        <v>393</v>
      </c>
      <c r="M245" s="101" t="s">
        <v>234</v>
      </c>
      <c r="N245" s="101"/>
      <c r="O245" s="102" t="s">
        <v>246</v>
      </c>
      <c r="P245" s="102" t="s">
        <v>247</v>
      </c>
    </row>
    <row r="246" spans="1:16" ht="13.5" thickBot="1" x14ac:dyDescent="0.25">
      <c r="A246" s="24" t="str">
        <f t="shared" si="18"/>
        <v> HABZ 7 </v>
      </c>
      <c r="B246" s="6" t="str">
        <f t="shared" si="19"/>
        <v>I</v>
      </c>
      <c r="C246" s="24">
        <f t="shared" si="20"/>
        <v>36451.385999999999</v>
      </c>
      <c r="D246" s="29" t="str">
        <f t="shared" si="21"/>
        <v>vis</v>
      </c>
      <c r="E246" s="99">
        <f>VLOOKUP(C246,Active!C$21:E$962,3,FALSE)</f>
        <v>-8206.0143826909443</v>
      </c>
      <c r="F246" s="6" t="s">
        <v>200</v>
      </c>
      <c r="G246" s="29" t="str">
        <f t="shared" si="22"/>
        <v>36451.386</v>
      </c>
      <c r="H246" s="24">
        <f t="shared" si="23"/>
        <v>-8206</v>
      </c>
      <c r="I246" s="100" t="s">
        <v>394</v>
      </c>
      <c r="J246" s="101" t="s">
        <v>395</v>
      </c>
      <c r="K246" s="100">
        <v>-8206</v>
      </c>
      <c r="L246" s="100" t="s">
        <v>396</v>
      </c>
      <c r="M246" s="101" t="s">
        <v>234</v>
      </c>
      <c r="N246" s="101"/>
      <c r="O246" s="102" t="s">
        <v>397</v>
      </c>
      <c r="P246" s="102" t="s">
        <v>398</v>
      </c>
    </row>
    <row r="247" spans="1:16" ht="13.5" thickBot="1" x14ac:dyDescent="0.25">
      <c r="A247" s="24" t="str">
        <f t="shared" si="18"/>
        <v> MHAR 14.4 </v>
      </c>
      <c r="B247" s="6" t="str">
        <f t="shared" si="19"/>
        <v>I</v>
      </c>
      <c r="C247" s="24">
        <f t="shared" si="20"/>
        <v>36451.39</v>
      </c>
      <c r="D247" s="29" t="str">
        <f t="shared" si="21"/>
        <v>vis</v>
      </c>
      <c r="E247" s="99">
        <f>VLOOKUP(C247,Active!C$21:E$962,3,FALSE)</f>
        <v>-8206.0093391411519</v>
      </c>
      <c r="F247" s="6" t="s">
        <v>200</v>
      </c>
      <c r="G247" s="29" t="str">
        <f t="shared" si="22"/>
        <v>36451.390</v>
      </c>
      <c r="H247" s="24">
        <f t="shared" si="23"/>
        <v>-8206</v>
      </c>
      <c r="I247" s="100" t="s">
        <v>399</v>
      </c>
      <c r="J247" s="101" t="s">
        <v>400</v>
      </c>
      <c r="K247" s="100">
        <v>-8206</v>
      </c>
      <c r="L247" s="100" t="s">
        <v>401</v>
      </c>
      <c r="M247" s="101" t="s">
        <v>234</v>
      </c>
      <c r="N247" s="101"/>
      <c r="O247" s="102" t="s">
        <v>246</v>
      </c>
      <c r="P247" s="102" t="s">
        <v>247</v>
      </c>
    </row>
    <row r="248" spans="1:16" ht="13.5" thickBot="1" x14ac:dyDescent="0.25">
      <c r="A248" s="24" t="str">
        <f t="shared" si="18"/>
        <v> HABZ 7 </v>
      </c>
      <c r="B248" s="6" t="str">
        <f t="shared" si="19"/>
        <v>I</v>
      </c>
      <c r="C248" s="24">
        <f t="shared" si="20"/>
        <v>36459.324999999997</v>
      </c>
      <c r="D248" s="29" t="str">
        <f t="shared" si="21"/>
        <v>vis</v>
      </c>
      <c r="E248" s="99">
        <f>VLOOKUP(C248,Active!C$21:E$962,3,FALSE)</f>
        <v>-8196.0041972421423</v>
      </c>
      <c r="F248" s="6" t="s">
        <v>200</v>
      </c>
      <c r="G248" s="29" t="str">
        <f t="shared" si="22"/>
        <v>36459.325</v>
      </c>
      <c r="H248" s="24">
        <f t="shared" si="23"/>
        <v>-8196</v>
      </c>
      <c r="I248" s="100" t="s">
        <v>402</v>
      </c>
      <c r="J248" s="101" t="s">
        <v>403</v>
      </c>
      <c r="K248" s="100">
        <v>-8196</v>
      </c>
      <c r="L248" s="100" t="s">
        <v>227</v>
      </c>
      <c r="M248" s="101" t="s">
        <v>234</v>
      </c>
      <c r="N248" s="101"/>
      <c r="O248" s="102" t="s">
        <v>397</v>
      </c>
      <c r="P248" s="102" t="s">
        <v>398</v>
      </c>
    </row>
    <row r="249" spans="1:16" ht="13.5" thickBot="1" x14ac:dyDescent="0.25">
      <c r="A249" s="24" t="str">
        <f t="shared" si="18"/>
        <v> MHAR 14.4 </v>
      </c>
      <c r="B249" s="6" t="str">
        <f t="shared" si="19"/>
        <v>I</v>
      </c>
      <c r="C249" s="24">
        <f t="shared" si="20"/>
        <v>36486.296000000002</v>
      </c>
      <c r="D249" s="29" t="str">
        <f t="shared" si="21"/>
        <v>vis</v>
      </c>
      <c r="E249" s="99">
        <f>VLOOKUP(C249,Active!C$21:E$962,3,FALSE)</f>
        <v>-8161.9968018850777</v>
      </c>
      <c r="F249" s="6" t="s">
        <v>200</v>
      </c>
      <c r="G249" s="29" t="str">
        <f t="shared" si="22"/>
        <v>36486.296</v>
      </c>
      <c r="H249" s="24">
        <f t="shared" si="23"/>
        <v>-8162</v>
      </c>
      <c r="I249" s="100" t="s">
        <v>404</v>
      </c>
      <c r="J249" s="101" t="s">
        <v>405</v>
      </c>
      <c r="K249" s="100">
        <v>-8162</v>
      </c>
      <c r="L249" s="100" t="s">
        <v>261</v>
      </c>
      <c r="M249" s="101" t="s">
        <v>234</v>
      </c>
      <c r="N249" s="101"/>
      <c r="O249" s="102" t="s">
        <v>246</v>
      </c>
      <c r="P249" s="102" t="s">
        <v>247</v>
      </c>
    </row>
    <row r="250" spans="1:16" ht="13.5" thickBot="1" x14ac:dyDescent="0.25">
      <c r="A250" s="24" t="str">
        <f t="shared" si="18"/>
        <v> MHAR 14.4 </v>
      </c>
      <c r="B250" s="6" t="str">
        <f t="shared" si="19"/>
        <v>I</v>
      </c>
      <c r="C250" s="24">
        <f t="shared" si="20"/>
        <v>36757.523000000001</v>
      </c>
      <c r="D250" s="29" t="str">
        <f t="shared" si="21"/>
        <v>vis</v>
      </c>
      <c r="E250" s="99">
        <f>VLOOKUP(C250,Active!C$21:E$962,3,FALSE)</f>
        <v>-7820.0100820560347</v>
      </c>
      <c r="F250" s="6" t="s">
        <v>200</v>
      </c>
      <c r="G250" s="29" t="str">
        <f t="shared" si="22"/>
        <v>36757.523</v>
      </c>
      <c r="H250" s="24">
        <f t="shared" si="23"/>
        <v>-7820</v>
      </c>
      <c r="I250" s="100" t="s">
        <v>406</v>
      </c>
      <c r="J250" s="101" t="s">
        <v>407</v>
      </c>
      <c r="K250" s="100">
        <v>-7820</v>
      </c>
      <c r="L250" s="100" t="s">
        <v>408</v>
      </c>
      <c r="M250" s="101" t="s">
        <v>234</v>
      </c>
      <c r="N250" s="101"/>
      <c r="O250" s="102" t="s">
        <v>246</v>
      </c>
      <c r="P250" s="102" t="s">
        <v>247</v>
      </c>
    </row>
    <row r="251" spans="1:16" ht="13.5" thickBot="1" x14ac:dyDescent="0.25">
      <c r="A251" s="24" t="str">
        <f t="shared" si="18"/>
        <v> HABZ 7 </v>
      </c>
      <c r="B251" s="6" t="str">
        <f t="shared" si="19"/>
        <v>I</v>
      </c>
      <c r="C251" s="24">
        <f t="shared" si="20"/>
        <v>36815.428999999996</v>
      </c>
      <c r="D251" s="29" t="str">
        <f t="shared" si="21"/>
        <v>vis</v>
      </c>
      <c r="E251" s="99">
        <f>VLOOKUP(C251,Active!C$21:E$962,3,FALSE)</f>
        <v>-7746.997133498483</v>
      </c>
      <c r="F251" s="6" t="s">
        <v>200</v>
      </c>
      <c r="G251" s="29" t="str">
        <f t="shared" si="22"/>
        <v>36815.429</v>
      </c>
      <c r="H251" s="24">
        <f t="shared" si="23"/>
        <v>-7747</v>
      </c>
      <c r="I251" s="100" t="s">
        <v>409</v>
      </c>
      <c r="J251" s="101" t="s">
        <v>410</v>
      </c>
      <c r="K251" s="100">
        <v>-7747</v>
      </c>
      <c r="L251" s="100" t="s">
        <v>362</v>
      </c>
      <c r="M251" s="101" t="s">
        <v>234</v>
      </c>
      <c r="N251" s="101"/>
      <c r="O251" s="102" t="s">
        <v>397</v>
      </c>
      <c r="P251" s="102" t="s">
        <v>398</v>
      </c>
    </row>
    <row r="252" spans="1:16" ht="13.5" thickBot="1" x14ac:dyDescent="0.25">
      <c r="A252" s="24" t="str">
        <f t="shared" si="18"/>
        <v> MHAR 14.4 </v>
      </c>
      <c r="B252" s="6" t="str">
        <f t="shared" si="19"/>
        <v>I</v>
      </c>
      <c r="C252" s="24">
        <f t="shared" si="20"/>
        <v>36815.442999999999</v>
      </c>
      <c r="D252" s="29" t="str">
        <f t="shared" si="21"/>
        <v>vis</v>
      </c>
      <c r="E252" s="99">
        <f>VLOOKUP(C252,Active!C$21:E$962,3,FALSE)</f>
        <v>-7746.9794810742096</v>
      </c>
      <c r="F252" s="6" t="s">
        <v>200</v>
      </c>
      <c r="G252" s="29" t="str">
        <f t="shared" si="22"/>
        <v>36815.443</v>
      </c>
      <c r="H252" s="24">
        <f t="shared" si="23"/>
        <v>-7747</v>
      </c>
      <c r="I252" s="100" t="s">
        <v>411</v>
      </c>
      <c r="J252" s="101" t="s">
        <v>412</v>
      </c>
      <c r="K252" s="100">
        <v>-7747</v>
      </c>
      <c r="L252" s="100" t="s">
        <v>334</v>
      </c>
      <c r="M252" s="101" t="s">
        <v>234</v>
      </c>
      <c r="N252" s="101"/>
      <c r="O252" s="102" t="s">
        <v>246</v>
      </c>
      <c r="P252" s="102" t="s">
        <v>247</v>
      </c>
    </row>
    <row r="253" spans="1:16" ht="13.5" thickBot="1" x14ac:dyDescent="0.25">
      <c r="A253" s="24" t="str">
        <f t="shared" si="18"/>
        <v> HABZ 7 </v>
      </c>
      <c r="B253" s="6" t="str">
        <f t="shared" si="19"/>
        <v>I</v>
      </c>
      <c r="C253" s="24">
        <f t="shared" si="20"/>
        <v>36819.385999999999</v>
      </c>
      <c r="D253" s="29" t="str">
        <f t="shared" si="21"/>
        <v>vis</v>
      </c>
      <c r="E253" s="99">
        <f>VLOOKUP(C253,Active!C$21:E$962,3,FALSE)</f>
        <v>-7742.0078018671775</v>
      </c>
      <c r="F253" s="6" t="s">
        <v>200</v>
      </c>
      <c r="G253" s="29" t="str">
        <f t="shared" si="22"/>
        <v>36819.386</v>
      </c>
      <c r="H253" s="24">
        <f t="shared" si="23"/>
        <v>-7742</v>
      </c>
      <c r="I253" s="100" t="s">
        <v>413</v>
      </c>
      <c r="J253" s="101" t="s">
        <v>414</v>
      </c>
      <c r="K253" s="100">
        <v>-7742</v>
      </c>
      <c r="L253" s="100" t="s">
        <v>302</v>
      </c>
      <c r="M253" s="101" t="s">
        <v>234</v>
      </c>
      <c r="N253" s="101"/>
      <c r="O253" s="102" t="s">
        <v>397</v>
      </c>
      <c r="P253" s="102" t="s">
        <v>398</v>
      </c>
    </row>
    <row r="254" spans="1:16" ht="13.5" thickBot="1" x14ac:dyDescent="0.25">
      <c r="A254" s="24" t="str">
        <f t="shared" si="18"/>
        <v> HABZ 7 </v>
      </c>
      <c r="B254" s="6" t="str">
        <f t="shared" si="19"/>
        <v>I</v>
      </c>
      <c r="C254" s="24">
        <f t="shared" si="20"/>
        <v>36842.385000000002</v>
      </c>
      <c r="D254" s="29" t="str">
        <f t="shared" si="21"/>
        <v>vis</v>
      </c>
      <c r="E254" s="99">
        <f>VLOOKUP(C254,Active!C$21:E$962,3,FALSE)</f>
        <v>-7713.0086514531349</v>
      </c>
      <c r="F254" s="6" t="s">
        <v>200</v>
      </c>
      <c r="G254" s="29" t="str">
        <f t="shared" si="22"/>
        <v>36842.385</v>
      </c>
      <c r="H254" s="24">
        <f t="shared" si="23"/>
        <v>-7713</v>
      </c>
      <c r="I254" s="100" t="s">
        <v>415</v>
      </c>
      <c r="J254" s="101" t="s">
        <v>416</v>
      </c>
      <c r="K254" s="100">
        <v>-7713</v>
      </c>
      <c r="L254" s="100" t="s">
        <v>401</v>
      </c>
      <c r="M254" s="101" t="s">
        <v>234</v>
      </c>
      <c r="N254" s="101"/>
      <c r="O254" s="102" t="s">
        <v>397</v>
      </c>
      <c r="P254" s="102" t="s">
        <v>398</v>
      </c>
    </row>
    <row r="255" spans="1:16" ht="13.5" thickBot="1" x14ac:dyDescent="0.25">
      <c r="A255" s="24" t="str">
        <f t="shared" si="18"/>
        <v> MHAR 14.4 </v>
      </c>
      <c r="B255" s="6" t="str">
        <f t="shared" si="19"/>
        <v>I</v>
      </c>
      <c r="C255" s="24">
        <f t="shared" si="20"/>
        <v>36846.334000000003</v>
      </c>
      <c r="D255" s="29" t="str">
        <f t="shared" si="21"/>
        <v>vis</v>
      </c>
      <c r="E255" s="99">
        <f>VLOOKUP(C255,Active!C$21:E$962,3,FALSE)</f>
        <v>-7708.0294069214142</v>
      </c>
      <c r="F255" s="6" t="s">
        <v>200</v>
      </c>
      <c r="G255" s="29" t="str">
        <f t="shared" si="22"/>
        <v>36846.334</v>
      </c>
      <c r="H255" s="24">
        <f t="shared" si="23"/>
        <v>-7708</v>
      </c>
      <c r="I255" s="100" t="s">
        <v>417</v>
      </c>
      <c r="J255" s="101" t="s">
        <v>418</v>
      </c>
      <c r="K255" s="100">
        <v>-7708</v>
      </c>
      <c r="L255" s="100" t="s">
        <v>419</v>
      </c>
      <c r="M255" s="101" t="s">
        <v>234</v>
      </c>
      <c r="N255" s="101"/>
      <c r="O255" s="102" t="s">
        <v>246</v>
      </c>
      <c r="P255" s="102" t="s">
        <v>247</v>
      </c>
    </row>
    <row r="256" spans="1:16" ht="13.5" thickBot="1" x14ac:dyDescent="0.25">
      <c r="A256" s="24" t="str">
        <f t="shared" si="18"/>
        <v> AC 1162.6 </v>
      </c>
      <c r="B256" s="6" t="str">
        <f t="shared" si="19"/>
        <v>I</v>
      </c>
      <c r="C256" s="24">
        <f t="shared" si="20"/>
        <v>37609.321000000004</v>
      </c>
      <c r="D256" s="29" t="str">
        <f t="shared" si="21"/>
        <v>vis</v>
      </c>
      <c r="E256" s="99">
        <f>VLOOKUP(C256,Active!C$21:E$962,3,FALSE)</f>
        <v>-6745.9886757176509</v>
      </c>
      <c r="F256" s="6" t="s">
        <v>200</v>
      </c>
      <c r="G256" s="29" t="str">
        <f t="shared" si="22"/>
        <v>37609.321</v>
      </c>
      <c r="H256" s="24">
        <f t="shared" si="23"/>
        <v>-6746</v>
      </c>
      <c r="I256" s="100" t="s">
        <v>420</v>
      </c>
      <c r="J256" s="101" t="s">
        <v>421</v>
      </c>
      <c r="K256" s="100">
        <v>-6746</v>
      </c>
      <c r="L256" s="100" t="s">
        <v>329</v>
      </c>
      <c r="M256" s="101" t="s">
        <v>228</v>
      </c>
      <c r="N256" s="101"/>
      <c r="O256" s="102" t="s">
        <v>422</v>
      </c>
      <c r="P256" s="102" t="s">
        <v>423</v>
      </c>
    </row>
    <row r="257" spans="1:16" ht="13.5" thickBot="1" x14ac:dyDescent="0.25">
      <c r="A257" s="24" t="str">
        <f t="shared" si="18"/>
        <v> AC 1162.6 </v>
      </c>
      <c r="B257" s="6" t="str">
        <f t="shared" si="19"/>
        <v>I</v>
      </c>
      <c r="C257" s="24">
        <f t="shared" si="20"/>
        <v>37713.218000000001</v>
      </c>
      <c r="D257" s="29" t="str">
        <f t="shared" si="21"/>
        <v>vis</v>
      </c>
      <c r="E257" s="99">
        <f>VLOOKUP(C257,Active!C$21:E$962,3,FALSE)</f>
        <v>-6614.9862525441577</v>
      </c>
      <c r="F257" s="6" t="s">
        <v>200</v>
      </c>
      <c r="G257" s="29" t="str">
        <f t="shared" si="22"/>
        <v>37713.218</v>
      </c>
      <c r="H257" s="24">
        <f t="shared" si="23"/>
        <v>-6615</v>
      </c>
      <c r="I257" s="100" t="s">
        <v>424</v>
      </c>
      <c r="J257" s="101" t="s">
        <v>425</v>
      </c>
      <c r="K257" s="100">
        <v>-6615</v>
      </c>
      <c r="L257" s="100" t="s">
        <v>310</v>
      </c>
      <c r="M257" s="101" t="s">
        <v>228</v>
      </c>
      <c r="N257" s="101"/>
      <c r="O257" s="102" t="s">
        <v>422</v>
      </c>
      <c r="P257" s="102" t="s">
        <v>423</v>
      </c>
    </row>
    <row r="258" spans="1:16" ht="13.5" thickBot="1" x14ac:dyDescent="0.25">
      <c r="A258" s="24" t="str">
        <f t="shared" si="18"/>
        <v> AC 1162.6 </v>
      </c>
      <c r="B258" s="6" t="str">
        <f t="shared" si="19"/>
        <v>I</v>
      </c>
      <c r="C258" s="24">
        <f t="shared" si="20"/>
        <v>37903.553</v>
      </c>
      <c r="D258" s="29" t="str">
        <f t="shared" si="21"/>
        <v>pg</v>
      </c>
      <c r="E258" s="99">
        <f>VLOOKUP(C258,Active!C$21:E$962,3,FALSE)</f>
        <v>-6374.9952401498876</v>
      </c>
      <c r="F258" s="6" t="str">
        <f>LEFT(M258,1)</f>
        <v>F</v>
      </c>
      <c r="G258" s="29" t="str">
        <f t="shared" si="22"/>
        <v>37903.553</v>
      </c>
      <c r="H258" s="24">
        <f t="shared" si="23"/>
        <v>-6375</v>
      </c>
      <c r="I258" s="100" t="s">
        <v>426</v>
      </c>
      <c r="J258" s="101" t="s">
        <v>427</v>
      </c>
      <c r="K258" s="100">
        <v>-6375</v>
      </c>
      <c r="L258" s="100" t="s">
        <v>382</v>
      </c>
      <c r="M258" s="101" t="s">
        <v>228</v>
      </c>
      <c r="N258" s="101"/>
      <c r="O258" s="102" t="s">
        <v>422</v>
      </c>
      <c r="P258" s="102" t="s">
        <v>423</v>
      </c>
    </row>
    <row r="259" spans="1:16" ht="13.5" thickBot="1" x14ac:dyDescent="0.25">
      <c r="A259" s="24" t="str">
        <f t="shared" si="18"/>
        <v> MHAR 14.4 </v>
      </c>
      <c r="B259" s="6" t="str">
        <f t="shared" si="19"/>
        <v>I</v>
      </c>
      <c r="C259" s="24">
        <f t="shared" si="20"/>
        <v>37935.298000000003</v>
      </c>
      <c r="D259" s="29" t="str">
        <f t="shared" si="21"/>
        <v>pg</v>
      </c>
      <c r="E259" s="99">
        <f>VLOOKUP(C259,Active!C$21:E$962,3,FALSE)</f>
        <v>-6334.9683681165943</v>
      </c>
      <c r="F259" s="6" t="str">
        <f>LEFT(M259,1)</f>
        <v>P</v>
      </c>
      <c r="G259" s="29" t="str">
        <f t="shared" si="22"/>
        <v>37935.298</v>
      </c>
      <c r="H259" s="24">
        <f t="shared" si="23"/>
        <v>-6335</v>
      </c>
      <c r="I259" s="100" t="s">
        <v>428</v>
      </c>
      <c r="J259" s="101" t="s">
        <v>429</v>
      </c>
      <c r="K259" s="100">
        <v>-6335</v>
      </c>
      <c r="L259" s="100" t="s">
        <v>320</v>
      </c>
      <c r="M259" s="101" t="s">
        <v>234</v>
      </c>
      <c r="N259" s="101"/>
      <c r="O259" s="102" t="s">
        <v>246</v>
      </c>
      <c r="P259" s="102" t="s">
        <v>247</v>
      </c>
    </row>
    <row r="260" spans="1:16" ht="13.5" thickBot="1" x14ac:dyDescent="0.25">
      <c r="A260" s="24" t="str">
        <f t="shared" si="18"/>
        <v> MHAR 14.4 </v>
      </c>
      <c r="B260" s="6" t="str">
        <f t="shared" si="19"/>
        <v>I</v>
      </c>
      <c r="C260" s="24">
        <f t="shared" si="20"/>
        <v>38210.478000000003</v>
      </c>
      <c r="D260" s="29" t="str">
        <f t="shared" si="21"/>
        <v>pg</v>
      </c>
      <c r="E260" s="99">
        <f>VLOOKUP(C260,Active!C$21:E$962,3,FALSE)</f>
        <v>-5987.9973602060381</v>
      </c>
      <c r="F260" s="6" t="str">
        <f>LEFT(M260,1)</f>
        <v>P</v>
      </c>
      <c r="G260" s="29" t="str">
        <f t="shared" si="22"/>
        <v>38210.478</v>
      </c>
      <c r="H260" s="24">
        <f t="shared" si="23"/>
        <v>-5988</v>
      </c>
      <c r="I260" s="100" t="s">
        <v>430</v>
      </c>
      <c r="J260" s="101" t="s">
        <v>431</v>
      </c>
      <c r="K260" s="100">
        <v>-5988</v>
      </c>
      <c r="L260" s="100" t="s">
        <v>362</v>
      </c>
      <c r="M260" s="101" t="s">
        <v>234</v>
      </c>
      <c r="N260" s="101"/>
      <c r="O260" s="102" t="s">
        <v>246</v>
      </c>
      <c r="P260" s="102" t="s">
        <v>247</v>
      </c>
    </row>
    <row r="261" spans="1:16" ht="13.5" thickBot="1" x14ac:dyDescent="0.25">
      <c r="A261" s="24" t="str">
        <f t="shared" si="18"/>
        <v> MHAR 14.4 </v>
      </c>
      <c r="B261" s="6" t="str">
        <f t="shared" si="19"/>
        <v>I</v>
      </c>
      <c r="C261" s="24">
        <f t="shared" si="20"/>
        <v>38318.324000000001</v>
      </c>
      <c r="D261" s="29" t="str">
        <f t="shared" si="21"/>
        <v>pg</v>
      </c>
      <c r="E261" s="99">
        <f>VLOOKUP(C261,Active!C$21:E$962,3,FALSE)</f>
        <v>-5852.0156925008241</v>
      </c>
      <c r="F261" s="6" t="str">
        <f>LEFT(M261,1)</f>
        <v>P</v>
      </c>
      <c r="G261" s="29" t="str">
        <f t="shared" si="22"/>
        <v>38318.324</v>
      </c>
      <c r="H261" s="24">
        <f t="shared" si="23"/>
        <v>-5852</v>
      </c>
      <c r="I261" s="100" t="s">
        <v>432</v>
      </c>
      <c r="J261" s="101" t="s">
        <v>433</v>
      </c>
      <c r="K261" s="100">
        <v>-5852</v>
      </c>
      <c r="L261" s="100" t="s">
        <v>434</v>
      </c>
      <c r="M261" s="101" t="s">
        <v>234</v>
      </c>
      <c r="N261" s="101"/>
      <c r="O261" s="102" t="s">
        <v>246</v>
      </c>
      <c r="P261" s="102" t="s">
        <v>247</v>
      </c>
    </row>
    <row r="262" spans="1:16" ht="13.5" thickBot="1" x14ac:dyDescent="0.25">
      <c r="A262" s="24" t="str">
        <f t="shared" si="18"/>
        <v> MHAR 14.4 </v>
      </c>
      <c r="B262" s="6" t="str">
        <f t="shared" si="19"/>
        <v>I</v>
      </c>
      <c r="C262" s="24">
        <f t="shared" si="20"/>
        <v>38466.654000000002</v>
      </c>
      <c r="D262" s="29" t="str">
        <f t="shared" si="21"/>
        <v>pg</v>
      </c>
      <c r="E262" s="99">
        <f>VLOOKUP(C262,Active!C$21:E$962,3,FALSE)</f>
        <v>-5664.9882573551977</v>
      </c>
      <c r="F262" s="6" t="str">
        <f>LEFT(M262,1)</f>
        <v>P</v>
      </c>
      <c r="G262" s="29" t="str">
        <f t="shared" si="22"/>
        <v>38466.654</v>
      </c>
      <c r="H262" s="24">
        <f t="shared" si="23"/>
        <v>-5665</v>
      </c>
      <c r="I262" s="100" t="s">
        <v>435</v>
      </c>
      <c r="J262" s="101" t="s">
        <v>436</v>
      </c>
      <c r="K262" s="100">
        <v>-5665</v>
      </c>
      <c r="L262" s="100" t="s">
        <v>329</v>
      </c>
      <c r="M262" s="101" t="s">
        <v>234</v>
      </c>
      <c r="N262" s="101"/>
      <c r="O262" s="102" t="s">
        <v>246</v>
      </c>
      <c r="P262" s="102" t="s">
        <v>247</v>
      </c>
    </row>
    <row r="263" spans="1:16" ht="13.5" thickBot="1" x14ac:dyDescent="0.25">
      <c r="A263" s="24" t="str">
        <f t="shared" si="18"/>
        <v> MHAR 14.4 </v>
      </c>
      <c r="B263" s="6" t="str">
        <f t="shared" si="19"/>
        <v>I</v>
      </c>
      <c r="C263" s="24">
        <f t="shared" si="20"/>
        <v>39023.415000000001</v>
      </c>
      <c r="D263" s="29" t="str">
        <f t="shared" si="21"/>
        <v>vis</v>
      </c>
      <c r="E263" s="99">
        <f>VLOOKUP(C263,Active!C$21:E$962,3,FALSE)</f>
        <v>-4962.9753009801398</v>
      </c>
      <c r="F263" s="6" t="s">
        <v>200</v>
      </c>
      <c r="G263" s="29" t="str">
        <f t="shared" si="22"/>
        <v>39023.415</v>
      </c>
      <c r="H263" s="24">
        <f t="shared" si="23"/>
        <v>-4963</v>
      </c>
      <c r="I263" s="100" t="s">
        <v>437</v>
      </c>
      <c r="J263" s="101" t="s">
        <v>438</v>
      </c>
      <c r="K263" s="100">
        <v>-4963</v>
      </c>
      <c r="L263" s="100" t="s">
        <v>264</v>
      </c>
      <c r="M263" s="101" t="s">
        <v>234</v>
      </c>
      <c r="N263" s="101"/>
      <c r="O263" s="102" t="s">
        <v>246</v>
      </c>
      <c r="P263" s="102" t="s">
        <v>247</v>
      </c>
    </row>
    <row r="264" spans="1:16" ht="13.5" thickBot="1" x14ac:dyDescent="0.25">
      <c r="A264" s="24" t="str">
        <f t="shared" si="18"/>
        <v> MHAR 14.4 </v>
      </c>
      <c r="B264" s="6" t="str">
        <f t="shared" si="19"/>
        <v>I</v>
      </c>
      <c r="C264" s="24">
        <f t="shared" si="20"/>
        <v>39027.360999999997</v>
      </c>
      <c r="D264" s="29" t="str">
        <f t="shared" si="21"/>
        <v>vis</v>
      </c>
      <c r="E264" s="99">
        <f>VLOOKUP(C264,Active!C$21:E$962,3,FALSE)</f>
        <v>-4957.9998391107683</v>
      </c>
      <c r="F264" s="6" t="s">
        <v>200</v>
      </c>
      <c r="G264" s="29" t="str">
        <f t="shared" si="22"/>
        <v>39027.361</v>
      </c>
      <c r="H264" s="24">
        <f t="shared" si="23"/>
        <v>-4958</v>
      </c>
      <c r="I264" s="100" t="s">
        <v>439</v>
      </c>
      <c r="J264" s="101" t="s">
        <v>440</v>
      </c>
      <c r="K264" s="100">
        <v>-4958</v>
      </c>
      <c r="L264" s="100" t="s">
        <v>441</v>
      </c>
      <c r="M264" s="101" t="s">
        <v>234</v>
      </c>
      <c r="N264" s="101"/>
      <c r="O264" s="102" t="s">
        <v>246</v>
      </c>
      <c r="P264" s="102" t="s">
        <v>247</v>
      </c>
    </row>
    <row r="265" spans="1:16" ht="13.5" thickBot="1" x14ac:dyDescent="0.25">
      <c r="A265" s="24" t="str">
        <f t="shared" si="18"/>
        <v> AC 1162.6 </v>
      </c>
      <c r="B265" s="6" t="str">
        <f t="shared" si="19"/>
        <v>I</v>
      </c>
      <c r="C265" s="24">
        <f t="shared" si="20"/>
        <v>39208.188000000002</v>
      </c>
      <c r="D265" s="29" t="str">
        <f t="shared" si="21"/>
        <v>vis</v>
      </c>
      <c r="E265" s="99">
        <f>VLOOKUP(C265,Active!C$21:E$962,3,FALSE)</f>
        <v>-4729.9973445710357</v>
      </c>
      <c r="F265" s="6" t="s">
        <v>200</v>
      </c>
      <c r="G265" s="29" t="str">
        <f t="shared" si="22"/>
        <v>39208.188</v>
      </c>
      <c r="H265" s="24">
        <f t="shared" si="23"/>
        <v>-4730</v>
      </c>
      <c r="I265" s="100" t="s">
        <v>442</v>
      </c>
      <c r="J265" s="101" t="s">
        <v>443</v>
      </c>
      <c r="K265" s="100">
        <v>-4730</v>
      </c>
      <c r="L265" s="100" t="s">
        <v>362</v>
      </c>
      <c r="M265" s="101" t="s">
        <v>228</v>
      </c>
      <c r="N265" s="101"/>
      <c r="O265" s="102" t="s">
        <v>422</v>
      </c>
      <c r="P265" s="102" t="s">
        <v>423</v>
      </c>
    </row>
    <row r="266" spans="1:16" ht="13.5" thickBot="1" x14ac:dyDescent="0.25">
      <c r="A266" s="24" t="str">
        <f t="shared" si="18"/>
        <v> AC 1162.6 </v>
      </c>
      <c r="B266" s="6" t="str">
        <f t="shared" si="19"/>
        <v>I</v>
      </c>
      <c r="C266" s="24">
        <f t="shared" si="20"/>
        <v>39249.425999999999</v>
      </c>
      <c r="D266" s="29" t="str">
        <f t="shared" si="21"/>
        <v>vis</v>
      </c>
      <c r="E266" s="99">
        <f>VLOOKUP(C266,Active!C$21:E$962,3,FALSE)</f>
        <v>-4678.0008679949224</v>
      </c>
      <c r="F266" s="6" t="s">
        <v>200</v>
      </c>
      <c r="G266" s="29" t="str">
        <f t="shared" si="22"/>
        <v>39249.426</v>
      </c>
      <c r="H266" s="24">
        <f t="shared" si="23"/>
        <v>-4678</v>
      </c>
      <c r="I266" s="100" t="s">
        <v>444</v>
      </c>
      <c r="J266" s="101" t="s">
        <v>445</v>
      </c>
      <c r="K266" s="100">
        <v>-4678</v>
      </c>
      <c r="L266" s="100" t="s">
        <v>377</v>
      </c>
      <c r="M266" s="101" t="s">
        <v>228</v>
      </c>
      <c r="N266" s="101"/>
      <c r="O266" s="102" t="s">
        <v>422</v>
      </c>
      <c r="P266" s="102" t="s">
        <v>423</v>
      </c>
    </row>
    <row r="267" spans="1:16" ht="13.5" thickBot="1" x14ac:dyDescent="0.25">
      <c r="A267" s="24" t="str">
        <f t="shared" ref="A267:A303" si="24">P267</f>
        <v> MHAR 14.4 </v>
      </c>
      <c r="B267" s="6" t="str">
        <f t="shared" ref="B267:B303" si="25">IF(H267=INT(H267),"I","II")</f>
        <v>I</v>
      </c>
      <c r="C267" s="24">
        <f t="shared" ref="C267:C303" si="26">1*G267</f>
        <v>39287.481</v>
      </c>
      <c r="D267" s="29" t="str">
        <f t="shared" ref="D267:D303" si="27">VLOOKUP(F267,I$1:J$5,2,FALSE)</f>
        <v>vis</v>
      </c>
      <c r="E267" s="99">
        <f>VLOOKUP(C267,Active!C$21:E$962,3,FALSE)</f>
        <v>-4630.0177961654426</v>
      </c>
      <c r="F267" s="6" t="s">
        <v>200</v>
      </c>
      <c r="G267" s="29" t="str">
        <f t="shared" ref="G267:G303" si="28">MID(I267,3,LEN(I267)-3)</f>
        <v>39287.481</v>
      </c>
      <c r="H267" s="24">
        <f t="shared" ref="H267:H303" si="29">1*K267</f>
        <v>-4630</v>
      </c>
      <c r="I267" s="100" t="s">
        <v>446</v>
      </c>
      <c r="J267" s="101" t="s">
        <v>447</v>
      </c>
      <c r="K267" s="100">
        <v>-4630</v>
      </c>
      <c r="L267" s="100" t="s">
        <v>448</v>
      </c>
      <c r="M267" s="101" t="s">
        <v>234</v>
      </c>
      <c r="N267" s="101"/>
      <c r="O267" s="102" t="s">
        <v>246</v>
      </c>
      <c r="P267" s="102" t="s">
        <v>247</v>
      </c>
    </row>
    <row r="268" spans="1:16" ht="13.5" thickBot="1" x14ac:dyDescent="0.25">
      <c r="A268" s="24" t="str">
        <f t="shared" si="24"/>
        <v>IBVS 299 </v>
      </c>
      <c r="B268" s="6" t="str">
        <f t="shared" si="25"/>
        <v>I</v>
      </c>
      <c r="C268" s="24">
        <f t="shared" si="26"/>
        <v>39341.428999999996</v>
      </c>
      <c r="D268" s="29" t="str">
        <f t="shared" si="27"/>
        <v>vis</v>
      </c>
      <c r="E268" s="99">
        <f>VLOOKUP(C268,Active!C$21:E$962,3,FALSE)</f>
        <v>-4561.9954401266405</v>
      </c>
      <c r="F268" s="6" t="s">
        <v>200</v>
      </c>
      <c r="G268" s="29" t="str">
        <f t="shared" si="28"/>
        <v>39341.429</v>
      </c>
      <c r="H268" s="24">
        <f t="shared" si="29"/>
        <v>-4562</v>
      </c>
      <c r="I268" s="100" t="s">
        <v>453</v>
      </c>
      <c r="J268" s="101" t="s">
        <v>454</v>
      </c>
      <c r="K268" s="100">
        <v>-4562</v>
      </c>
      <c r="L268" s="100" t="s">
        <v>382</v>
      </c>
      <c r="M268" s="101" t="s">
        <v>234</v>
      </c>
      <c r="N268" s="101"/>
      <c r="O268" s="102" t="s">
        <v>451</v>
      </c>
      <c r="P268" s="103" t="s">
        <v>452</v>
      </c>
    </row>
    <row r="269" spans="1:16" ht="13.5" thickBot="1" x14ac:dyDescent="0.25">
      <c r="A269" s="24" t="str">
        <f t="shared" si="24"/>
        <v>IBVS 299 </v>
      </c>
      <c r="B269" s="6" t="str">
        <f t="shared" si="25"/>
        <v>I</v>
      </c>
      <c r="C269" s="24">
        <f t="shared" si="26"/>
        <v>39403.288999999997</v>
      </c>
      <c r="D269" s="29" t="str">
        <f t="shared" si="27"/>
        <v>vis</v>
      </c>
      <c r="E269" s="99">
        <f>VLOOKUP(C269,Active!C$21:E$962,3,FALSE)</f>
        <v>-4483.9969426001235</v>
      </c>
      <c r="F269" s="6" t="s">
        <v>200</v>
      </c>
      <c r="G269" s="29" t="str">
        <f t="shared" si="28"/>
        <v>39403.289</v>
      </c>
      <c r="H269" s="24">
        <f t="shared" si="29"/>
        <v>-4484</v>
      </c>
      <c r="I269" s="100" t="s">
        <v>462</v>
      </c>
      <c r="J269" s="101" t="s">
        <v>463</v>
      </c>
      <c r="K269" s="100">
        <v>-4484</v>
      </c>
      <c r="L269" s="100" t="s">
        <v>362</v>
      </c>
      <c r="M269" s="101" t="s">
        <v>234</v>
      </c>
      <c r="N269" s="101"/>
      <c r="O269" s="102" t="s">
        <v>451</v>
      </c>
      <c r="P269" s="103" t="s">
        <v>452</v>
      </c>
    </row>
    <row r="270" spans="1:16" ht="13.5" thickBot="1" x14ac:dyDescent="0.25">
      <c r="A270" s="24" t="str">
        <f t="shared" si="24"/>
        <v> MHAR 14.4 </v>
      </c>
      <c r="B270" s="6" t="str">
        <f t="shared" si="25"/>
        <v>I</v>
      </c>
      <c r="C270" s="24">
        <f t="shared" si="26"/>
        <v>39414.379999999997</v>
      </c>
      <c r="D270" s="29" t="str">
        <f t="shared" si="27"/>
        <v>vis</v>
      </c>
      <c r="E270" s="99">
        <f>VLOOKUP(C270,Active!C$21:E$962,3,FALSE)</f>
        <v>-4470.0124399155675</v>
      </c>
      <c r="F270" s="6" t="s">
        <v>200</v>
      </c>
      <c r="G270" s="29" t="str">
        <f t="shared" si="28"/>
        <v>39414.380</v>
      </c>
      <c r="H270" s="24">
        <f t="shared" si="29"/>
        <v>-4470</v>
      </c>
      <c r="I270" s="100" t="s">
        <v>464</v>
      </c>
      <c r="J270" s="101" t="s">
        <v>465</v>
      </c>
      <c r="K270" s="100">
        <v>-4470</v>
      </c>
      <c r="L270" s="100" t="s">
        <v>466</v>
      </c>
      <c r="M270" s="101" t="s">
        <v>234</v>
      </c>
      <c r="N270" s="101"/>
      <c r="O270" s="102" t="s">
        <v>246</v>
      </c>
      <c r="P270" s="102" t="s">
        <v>247</v>
      </c>
    </row>
    <row r="271" spans="1:16" ht="13.5" thickBot="1" x14ac:dyDescent="0.25">
      <c r="A271" s="24" t="str">
        <f t="shared" si="24"/>
        <v> MHAR 14.4 </v>
      </c>
      <c r="B271" s="6" t="str">
        <f t="shared" si="25"/>
        <v>I</v>
      </c>
      <c r="C271" s="24">
        <f t="shared" si="26"/>
        <v>39597.599000000002</v>
      </c>
      <c r="D271" s="29" t="str">
        <f t="shared" si="27"/>
        <v>vis</v>
      </c>
      <c r="E271" s="99">
        <f>VLOOKUP(C271,Active!C$21:E$962,3,FALSE)</f>
        <v>-4238.9939026004804</v>
      </c>
      <c r="F271" s="6" t="s">
        <v>200</v>
      </c>
      <c r="G271" s="29" t="str">
        <f t="shared" si="28"/>
        <v>39597.599</v>
      </c>
      <c r="H271" s="24">
        <f t="shared" si="29"/>
        <v>-4239</v>
      </c>
      <c r="I271" s="100" t="s">
        <v>467</v>
      </c>
      <c r="J271" s="101" t="s">
        <v>468</v>
      </c>
      <c r="K271" s="100">
        <v>-4239</v>
      </c>
      <c r="L271" s="100" t="s">
        <v>357</v>
      </c>
      <c r="M271" s="101" t="s">
        <v>234</v>
      </c>
      <c r="N271" s="101"/>
      <c r="O271" s="102" t="s">
        <v>246</v>
      </c>
      <c r="P271" s="102" t="s">
        <v>247</v>
      </c>
    </row>
    <row r="272" spans="1:16" ht="13.5" thickBot="1" x14ac:dyDescent="0.25">
      <c r="A272" s="24" t="str">
        <f t="shared" si="24"/>
        <v> MHAR 14.4 </v>
      </c>
      <c r="B272" s="6" t="str">
        <f t="shared" si="25"/>
        <v>I</v>
      </c>
      <c r="C272" s="24">
        <f t="shared" si="26"/>
        <v>39678.491999999998</v>
      </c>
      <c r="D272" s="29" t="str">
        <f t="shared" si="27"/>
        <v>vis</v>
      </c>
      <c r="E272" s="99">
        <f>VLOOKUP(C272,Active!C$21:E$962,3,FALSE)</f>
        <v>-4136.9969342782642</v>
      </c>
      <c r="F272" s="6" t="s">
        <v>200</v>
      </c>
      <c r="G272" s="29" t="str">
        <f t="shared" si="28"/>
        <v>39678.492</v>
      </c>
      <c r="H272" s="24">
        <f t="shared" si="29"/>
        <v>-4137</v>
      </c>
      <c r="I272" s="100" t="s">
        <v>469</v>
      </c>
      <c r="J272" s="101" t="s">
        <v>470</v>
      </c>
      <c r="K272" s="100">
        <v>-4137</v>
      </c>
      <c r="L272" s="100" t="s">
        <v>362</v>
      </c>
      <c r="M272" s="101" t="s">
        <v>234</v>
      </c>
      <c r="N272" s="101"/>
      <c r="O272" s="102" t="s">
        <v>246</v>
      </c>
      <c r="P272" s="102" t="s">
        <v>247</v>
      </c>
    </row>
    <row r="273" spans="1:16" ht="13.5" thickBot="1" x14ac:dyDescent="0.25">
      <c r="A273" s="24" t="str">
        <f t="shared" si="24"/>
        <v> MHAR 14.4 </v>
      </c>
      <c r="B273" s="6" t="str">
        <f t="shared" si="25"/>
        <v>I</v>
      </c>
      <c r="C273" s="24">
        <f t="shared" si="26"/>
        <v>39942.618000000002</v>
      </c>
      <c r="D273" s="29" t="str">
        <f t="shared" si="27"/>
        <v>vis</v>
      </c>
      <c r="E273" s="99">
        <f>VLOOKUP(C273,Active!C$21:E$962,3,FALSE)</f>
        <v>-3803.9637762166872</v>
      </c>
      <c r="F273" s="6" t="s">
        <v>200</v>
      </c>
      <c r="G273" s="29" t="str">
        <f t="shared" si="28"/>
        <v>39942.618</v>
      </c>
      <c r="H273" s="24">
        <f t="shared" si="29"/>
        <v>-3804</v>
      </c>
      <c r="I273" s="100" t="s">
        <v>475</v>
      </c>
      <c r="J273" s="101" t="s">
        <v>476</v>
      </c>
      <c r="K273" s="100">
        <v>-3804</v>
      </c>
      <c r="L273" s="100" t="s">
        <v>477</v>
      </c>
      <c r="M273" s="101" t="s">
        <v>234</v>
      </c>
      <c r="N273" s="101"/>
      <c r="O273" s="102" t="s">
        <v>246</v>
      </c>
      <c r="P273" s="102" t="s">
        <v>247</v>
      </c>
    </row>
    <row r="274" spans="1:16" ht="13.5" thickBot="1" x14ac:dyDescent="0.25">
      <c r="A274" s="24" t="str">
        <f t="shared" si="24"/>
        <v> MHAR 14.4 </v>
      </c>
      <c r="B274" s="6" t="str">
        <f t="shared" si="25"/>
        <v>I</v>
      </c>
      <c r="C274" s="24">
        <f t="shared" si="26"/>
        <v>39969.555</v>
      </c>
      <c r="D274" s="29" t="str">
        <f t="shared" si="27"/>
        <v>vis</v>
      </c>
      <c r="E274" s="99">
        <f>VLOOKUP(C274,Active!C$21:E$962,3,FALSE)</f>
        <v>-3769.9992510328584</v>
      </c>
      <c r="F274" s="6" t="s">
        <v>200</v>
      </c>
      <c r="G274" s="29" t="str">
        <f t="shared" si="28"/>
        <v>39969.555</v>
      </c>
      <c r="H274" s="24">
        <f t="shared" si="29"/>
        <v>-3770</v>
      </c>
      <c r="I274" s="100" t="s">
        <v>478</v>
      </c>
      <c r="J274" s="101" t="s">
        <v>479</v>
      </c>
      <c r="K274" s="100">
        <v>-3770</v>
      </c>
      <c r="L274" s="100" t="s">
        <v>457</v>
      </c>
      <c r="M274" s="101" t="s">
        <v>234</v>
      </c>
      <c r="N274" s="101"/>
      <c r="O274" s="102" t="s">
        <v>246</v>
      </c>
      <c r="P274" s="102" t="s">
        <v>247</v>
      </c>
    </row>
    <row r="275" spans="1:16" ht="13.5" thickBot="1" x14ac:dyDescent="0.25">
      <c r="A275" s="24" t="str">
        <f t="shared" si="24"/>
        <v> MHAR 14.4 </v>
      </c>
      <c r="B275" s="6" t="str">
        <f t="shared" si="25"/>
        <v>I</v>
      </c>
      <c r="C275" s="24">
        <f t="shared" si="26"/>
        <v>41127.476000000002</v>
      </c>
      <c r="D275" s="29" t="str">
        <f t="shared" si="27"/>
        <v>vis</v>
      </c>
      <c r="E275" s="99">
        <f>VLOOKUP(C275,Active!C$21:E$962,3,FALSE)</f>
        <v>-2309.9911964838388</v>
      </c>
      <c r="F275" s="6" t="s">
        <v>200</v>
      </c>
      <c r="G275" s="29" t="str">
        <f t="shared" si="28"/>
        <v>41127.476</v>
      </c>
      <c r="H275" s="24">
        <f t="shared" si="29"/>
        <v>-2310</v>
      </c>
      <c r="I275" s="100" t="s">
        <v>487</v>
      </c>
      <c r="J275" s="101" t="s">
        <v>488</v>
      </c>
      <c r="K275" s="100">
        <v>-2310</v>
      </c>
      <c r="L275" s="100" t="s">
        <v>388</v>
      </c>
      <c r="M275" s="101" t="s">
        <v>234</v>
      </c>
      <c r="N275" s="101"/>
      <c r="O275" s="102" t="s">
        <v>246</v>
      </c>
      <c r="P275" s="102" t="s">
        <v>247</v>
      </c>
    </row>
    <row r="276" spans="1:16" ht="13.5" thickBot="1" x14ac:dyDescent="0.25">
      <c r="A276" s="24" t="str">
        <f t="shared" si="24"/>
        <v> MHAR 14.4 </v>
      </c>
      <c r="B276" s="6" t="str">
        <f t="shared" si="25"/>
        <v>I</v>
      </c>
      <c r="C276" s="24">
        <f t="shared" si="26"/>
        <v>42599.466</v>
      </c>
      <c r="D276" s="29" t="str">
        <f t="shared" si="27"/>
        <v>vis</v>
      </c>
      <c r="E276" s="99">
        <f>VLOOKUP(C276,Active!C$21:E$962,3,FALSE)</f>
        <v>-453.97748206324826</v>
      </c>
      <c r="F276" s="6" t="s">
        <v>200</v>
      </c>
      <c r="G276" s="29" t="str">
        <f t="shared" si="28"/>
        <v>42599.466</v>
      </c>
      <c r="H276" s="24">
        <f t="shared" si="29"/>
        <v>-454</v>
      </c>
      <c r="I276" s="100" t="s">
        <v>519</v>
      </c>
      <c r="J276" s="101" t="s">
        <v>520</v>
      </c>
      <c r="K276" s="100">
        <v>-454</v>
      </c>
      <c r="L276" s="100" t="s">
        <v>297</v>
      </c>
      <c r="M276" s="101" t="s">
        <v>234</v>
      </c>
      <c r="N276" s="101"/>
      <c r="O276" s="102" t="s">
        <v>246</v>
      </c>
      <c r="P276" s="102" t="s">
        <v>247</v>
      </c>
    </row>
    <row r="277" spans="1:16" ht="13.5" thickBot="1" x14ac:dyDescent="0.25">
      <c r="A277" s="24" t="str">
        <f t="shared" si="24"/>
        <v> MHAR 14.4 </v>
      </c>
      <c r="B277" s="6" t="str">
        <f t="shared" si="25"/>
        <v>I</v>
      </c>
      <c r="C277" s="24">
        <f t="shared" si="26"/>
        <v>43013.421999999999</v>
      </c>
      <c r="D277" s="29" t="str">
        <f t="shared" si="27"/>
        <v>vis</v>
      </c>
      <c r="E277" s="99">
        <f>VLOOKUP(C277,Active!C$21:E$962,3,FALSE)</f>
        <v>67.974442315781459</v>
      </c>
      <c r="F277" s="6" t="s">
        <v>200</v>
      </c>
      <c r="G277" s="29" t="str">
        <f t="shared" si="28"/>
        <v>43013.422</v>
      </c>
      <c r="H277" s="24">
        <f t="shared" si="29"/>
        <v>68</v>
      </c>
      <c r="I277" s="100" t="s">
        <v>539</v>
      </c>
      <c r="J277" s="101" t="s">
        <v>540</v>
      </c>
      <c r="K277" s="100">
        <v>68</v>
      </c>
      <c r="L277" s="100" t="s">
        <v>541</v>
      </c>
      <c r="M277" s="101" t="s">
        <v>234</v>
      </c>
      <c r="N277" s="101"/>
      <c r="O277" s="102" t="s">
        <v>246</v>
      </c>
      <c r="P277" s="102" t="s">
        <v>247</v>
      </c>
    </row>
    <row r="278" spans="1:16" ht="13.5" thickBot="1" x14ac:dyDescent="0.25">
      <c r="A278" s="24" t="str">
        <f t="shared" si="24"/>
        <v> MHAR 14.4 </v>
      </c>
      <c r="B278" s="6" t="str">
        <f t="shared" si="25"/>
        <v>I</v>
      </c>
      <c r="C278" s="24">
        <f t="shared" si="26"/>
        <v>43044.357000000004</v>
      </c>
      <c r="D278" s="29" t="str">
        <f t="shared" si="27"/>
        <v>vis</v>
      </c>
      <c r="E278" s="99">
        <f>VLOOKUP(C278,Active!C$21:E$962,3,FALSE)</f>
        <v>106.9799955162857</v>
      </c>
      <c r="F278" s="6" t="s">
        <v>200</v>
      </c>
      <c r="G278" s="29" t="str">
        <f t="shared" si="28"/>
        <v>43044.357</v>
      </c>
      <c r="H278" s="24">
        <f t="shared" si="29"/>
        <v>107</v>
      </c>
      <c r="I278" s="100" t="s">
        <v>547</v>
      </c>
      <c r="J278" s="101" t="s">
        <v>548</v>
      </c>
      <c r="K278" s="100">
        <v>107</v>
      </c>
      <c r="L278" s="100" t="s">
        <v>530</v>
      </c>
      <c r="M278" s="101" t="s">
        <v>234</v>
      </c>
      <c r="N278" s="101"/>
      <c r="O278" s="102" t="s">
        <v>246</v>
      </c>
      <c r="P278" s="102" t="s">
        <v>247</v>
      </c>
    </row>
    <row r="279" spans="1:16" ht="13.5" thickBot="1" x14ac:dyDescent="0.25">
      <c r="A279" s="24" t="str">
        <f t="shared" si="24"/>
        <v> AOEB 9 </v>
      </c>
      <c r="B279" s="6" t="str">
        <f t="shared" si="25"/>
        <v>I</v>
      </c>
      <c r="C279" s="24">
        <f t="shared" si="26"/>
        <v>51813.588000000003</v>
      </c>
      <c r="D279" s="29" t="str">
        <f t="shared" si="27"/>
        <v>vis</v>
      </c>
      <c r="E279" s="99">
        <f>VLOOKUP(C279,Active!C$21:E$962,3,FALSE)</f>
        <v>11163.993291070068</v>
      </c>
      <c r="F279" s="6" t="s">
        <v>200</v>
      </c>
      <c r="G279" s="29" t="str">
        <f t="shared" si="28"/>
        <v>51813.588</v>
      </c>
      <c r="H279" s="24">
        <f t="shared" si="29"/>
        <v>11164</v>
      </c>
      <c r="I279" s="100" t="s">
        <v>867</v>
      </c>
      <c r="J279" s="101" t="s">
        <v>868</v>
      </c>
      <c r="K279" s="100">
        <v>11164</v>
      </c>
      <c r="L279" s="100" t="s">
        <v>507</v>
      </c>
      <c r="M279" s="101" t="s">
        <v>283</v>
      </c>
      <c r="N279" s="101"/>
      <c r="O279" s="102" t="s">
        <v>834</v>
      </c>
      <c r="P279" s="102" t="s">
        <v>869</v>
      </c>
    </row>
    <row r="280" spans="1:16" ht="13.5" thickBot="1" x14ac:dyDescent="0.25">
      <c r="A280" s="24" t="str">
        <f t="shared" si="24"/>
        <v> AOEB 9 </v>
      </c>
      <c r="B280" s="6" t="str">
        <f t="shared" si="25"/>
        <v>I</v>
      </c>
      <c r="C280" s="24">
        <f t="shared" si="26"/>
        <v>51836.593000000001</v>
      </c>
      <c r="D280" s="29" t="str">
        <f t="shared" si="27"/>
        <v>vis</v>
      </c>
      <c r="E280" s="99">
        <f>VLOOKUP(C280,Active!C$21:E$962,3,FALSE)</f>
        <v>11193.00000680879</v>
      </c>
      <c r="F280" s="6" t="s">
        <v>200</v>
      </c>
      <c r="G280" s="29" t="str">
        <f t="shared" si="28"/>
        <v>51836.593</v>
      </c>
      <c r="H280" s="24">
        <f t="shared" si="29"/>
        <v>11193</v>
      </c>
      <c r="I280" s="100" t="s">
        <v>870</v>
      </c>
      <c r="J280" s="101" t="s">
        <v>871</v>
      </c>
      <c r="K280" s="100">
        <v>11193</v>
      </c>
      <c r="L280" s="100" t="s">
        <v>441</v>
      </c>
      <c r="M280" s="101" t="s">
        <v>283</v>
      </c>
      <c r="N280" s="101"/>
      <c r="O280" s="102" t="s">
        <v>523</v>
      </c>
      <c r="P280" s="102" t="s">
        <v>869</v>
      </c>
    </row>
    <row r="281" spans="1:16" ht="13.5" thickBot="1" x14ac:dyDescent="0.25">
      <c r="A281" s="24" t="str">
        <f t="shared" si="24"/>
        <v> AOEB 9 </v>
      </c>
      <c r="B281" s="6" t="str">
        <f t="shared" si="25"/>
        <v>I</v>
      </c>
      <c r="C281" s="24">
        <f t="shared" si="26"/>
        <v>51836.597800000003</v>
      </c>
      <c r="D281" s="29" t="str">
        <f t="shared" si="27"/>
        <v>vis</v>
      </c>
      <c r="E281" s="99">
        <f>VLOOKUP(C281,Active!C$21:E$962,3,FALSE)</f>
        <v>11193.006059068543</v>
      </c>
      <c r="F281" s="6" t="s">
        <v>200</v>
      </c>
      <c r="G281" s="29" t="str">
        <f t="shared" si="28"/>
        <v>51836.5978</v>
      </c>
      <c r="H281" s="24">
        <f t="shared" si="29"/>
        <v>11193</v>
      </c>
      <c r="I281" s="100" t="s">
        <v>872</v>
      </c>
      <c r="J281" s="101" t="s">
        <v>873</v>
      </c>
      <c r="K281" s="100">
        <v>11193</v>
      </c>
      <c r="L281" s="100" t="s">
        <v>874</v>
      </c>
      <c r="M281" s="101" t="s">
        <v>807</v>
      </c>
      <c r="N281" s="101" t="s">
        <v>866</v>
      </c>
      <c r="O281" s="102" t="s">
        <v>531</v>
      </c>
      <c r="P281" s="102" t="s">
        <v>869</v>
      </c>
    </row>
    <row r="282" spans="1:16" ht="13.5" thickBot="1" x14ac:dyDescent="0.25">
      <c r="A282" s="24" t="str">
        <f t="shared" si="24"/>
        <v> AOEB 9 </v>
      </c>
      <c r="B282" s="6" t="str">
        <f t="shared" si="25"/>
        <v>I</v>
      </c>
      <c r="C282" s="24">
        <f t="shared" si="26"/>
        <v>51863.564200000001</v>
      </c>
      <c r="D282" s="29" t="str">
        <f t="shared" si="27"/>
        <v>vis</v>
      </c>
      <c r="E282" s="99">
        <f>VLOOKUP(C282,Active!C$21:E$962,3,FALSE)</f>
        <v>11227.007654343339</v>
      </c>
      <c r="F282" s="6" t="s">
        <v>200</v>
      </c>
      <c r="G282" s="29" t="str">
        <f t="shared" si="28"/>
        <v>51863.5642</v>
      </c>
      <c r="H282" s="24">
        <f t="shared" si="29"/>
        <v>11227</v>
      </c>
      <c r="I282" s="100" t="s">
        <v>875</v>
      </c>
      <c r="J282" s="101" t="s">
        <v>876</v>
      </c>
      <c r="K282" s="100">
        <v>11227</v>
      </c>
      <c r="L282" s="100" t="s">
        <v>877</v>
      </c>
      <c r="M282" s="101" t="s">
        <v>807</v>
      </c>
      <c r="N282" s="101" t="s">
        <v>866</v>
      </c>
      <c r="O282" s="102" t="s">
        <v>878</v>
      </c>
      <c r="P282" s="102" t="s">
        <v>869</v>
      </c>
    </row>
    <row r="283" spans="1:16" ht="13.5" thickBot="1" x14ac:dyDescent="0.25">
      <c r="A283" s="24" t="str">
        <f t="shared" si="24"/>
        <v> AOEB 9 </v>
      </c>
      <c r="B283" s="6" t="str">
        <f t="shared" si="25"/>
        <v>I</v>
      </c>
      <c r="C283" s="24">
        <f t="shared" si="26"/>
        <v>51871.496099999997</v>
      </c>
      <c r="D283" s="29" t="str">
        <f t="shared" si="27"/>
        <v>vis</v>
      </c>
      <c r="E283" s="99">
        <f>VLOOKUP(C283,Active!C$21:E$962,3,FALSE)</f>
        <v>11237.008887491258</v>
      </c>
      <c r="F283" s="6" t="s">
        <v>200</v>
      </c>
      <c r="G283" s="29" t="str">
        <f t="shared" si="28"/>
        <v>51871.4961</v>
      </c>
      <c r="H283" s="24">
        <f t="shared" si="29"/>
        <v>11237</v>
      </c>
      <c r="I283" s="100" t="s">
        <v>879</v>
      </c>
      <c r="J283" s="101" t="s">
        <v>880</v>
      </c>
      <c r="K283" s="100">
        <v>11237</v>
      </c>
      <c r="L283" s="100" t="s">
        <v>881</v>
      </c>
      <c r="M283" s="101" t="s">
        <v>807</v>
      </c>
      <c r="N283" s="101" t="s">
        <v>866</v>
      </c>
      <c r="O283" s="102" t="s">
        <v>882</v>
      </c>
      <c r="P283" s="102" t="s">
        <v>869</v>
      </c>
    </row>
    <row r="284" spans="1:16" ht="13.5" thickBot="1" x14ac:dyDescent="0.25">
      <c r="A284" s="24" t="str">
        <f t="shared" si="24"/>
        <v> AOEB 9 </v>
      </c>
      <c r="B284" s="6" t="str">
        <f t="shared" si="25"/>
        <v>I</v>
      </c>
      <c r="C284" s="24">
        <f t="shared" si="26"/>
        <v>52073.732600000003</v>
      </c>
      <c r="D284" s="29" t="str">
        <f t="shared" si="27"/>
        <v>vis</v>
      </c>
      <c r="E284" s="99">
        <f>VLOOKUP(C284,Active!C$21:E$962,3,FALSE)</f>
        <v>11492.006351846609</v>
      </c>
      <c r="F284" s="6" t="s">
        <v>200</v>
      </c>
      <c r="G284" s="29" t="str">
        <f t="shared" si="28"/>
        <v>52073.7326</v>
      </c>
      <c r="H284" s="24">
        <f t="shared" si="29"/>
        <v>11492</v>
      </c>
      <c r="I284" s="100" t="s">
        <v>883</v>
      </c>
      <c r="J284" s="101" t="s">
        <v>884</v>
      </c>
      <c r="K284" s="100">
        <v>11492</v>
      </c>
      <c r="L284" s="100" t="s">
        <v>885</v>
      </c>
      <c r="M284" s="101" t="s">
        <v>807</v>
      </c>
      <c r="N284" s="101" t="s">
        <v>866</v>
      </c>
      <c r="O284" s="102" t="s">
        <v>878</v>
      </c>
      <c r="P284" s="102" t="s">
        <v>869</v>
      </c>
    </row>
    <row r="285" spans="1:16" ht="13.5" thickBot="1" x14ac:dyDescent="0.25">
      <c r="A285" s="24" t="str">
        <f t="shared" si="24"/>
        <v> AOEB 9 </v>
      </c>
      <c r="B285" s="6" t="str">
        <f t="shared" si="25"/>
        <v>I</v>
      </c>
      <c r="C285" s="24">
        <f t="shared" si="26"/>
        <v>52169.698299999996</v>
      </c>
      <c r="D285" s="29" t="str">
        <f t="shared" si="27"/>
        <v>vis</v>
      </c>
      <c r="E285" s="99">
        <f>VLOOKUP(C285,Active!C$21:E$962,3,FALSE)</f>
        <v>11613.008298404642</v>
      </c>
      <c r="F285" s="6" t="s">
        <v>200</v>
      </c>
      <c r="G285" s="29" t="str">
        <f t="shared" si="28"/>
        <v>52169.6983</v>
      </c>
      <c r="H285" s="24">
        <f t="shared" si="29"/>
        <v>11613</v>
      </c>
      <c r="I285" s="100" t="s">
        <v>886</v>
      </c>
      <c r="J285" s="101" t="s">
        <v>887</v>
      </c>
      <c r="K285" s="100">
        <v>11613</v>
      </c>
      <c r="L285" s="100" t="s">
        <v>888</v>
      </c>
      <c r="M285" s="101" t="s">
        <v>807</v>
      </c>
      <c r="N285" s="101" t="s">
        <v>866</v>
      </c>
      <c r="O285" s="102" t="s">
        <v>878</v>
      </c>
      <c r="P285" s="102" t="s">
        <v>869</v>
      </c>
    </row>
    <row r="286" spans="1:16" ht="13.5" thickBot="1" x14ac:dyDescent="0.25">
      <c r="A286" s="24" t="str">
        <f t="shared" si="24"/>
        <v> AOEB 9 </v>
      </c>
      <c r="B286" s="6" t="str">
        <f t="shared" si="25"/>
        <v>I</v>
      </c>
      <c r="C286" s="24">
        <f t="shared" si="26"/>
        <v>52506.758000000002</v>
      </c>
      <c r="D286" s="29" t="str">
        <f t="shared" si="27"/>
        <v>vis</v>
      </c>
      <c r="E286" s="99">
        <f>VLOOKUP(C286,Active!C$21:E$962,3,FALSE)</f>
        <v>12038.002643324444</v>
      </c>
      <c r="F286" s="6" t="s">
        <v>200</v>
      </c>
      <c r="G286" s="29" t="str">
        <f t="shared" si="28"/>
        <v>52506.758</v>
      </c>
      <c r="H286" s="24">
        <f t="shared" si="29"/>
        <v>12038</v>
      </c>
      <c r="I286" s="100" t="s">
        <v>889</v>
      </c>
      <c r="J286" s="101" t="s">
        <v>890</v>
      </c>
      <c r="K286" s="100">
        <v>12038</v>
      </c>
      <c r="L286" s="100" t="s">
        <v>362</v>
      </c>
      <c r="M286" s="101" t="s">
        <v>283</v>
      </c>
      <c r="N286" s="101"/>
      <c r="O286" s="102" t="s">
        <v>891</v>
      </c>
      <c r="P286" s="102" t="s">
        <v>869</v>
      </c>
    </row>
    <row r="287" spans="1:16" ht="13.5" thickBot="1" x14ac:dyDescent="0.25">
      <c r="A287" s="24" t="str">
        <f t="shared" si="24"/>
        <v> AOEB 9 </v>
      </c>
      <c r="B287" s="6" t="str">
        <f t="shared" si="25"/>
        <v>I</v>
      </c>
      <c r="C287" s="24">
        <f t="shared" si="26"/>
        <v>52518.6584</v>
      </c>
      <c r="D287" s="29" t="str">
        <f t="shared" si="27"/>
        <v>vis</v>
      </c>
      <c r="E287" s="99">
        <f>VLOOKUP(C287,Active!C$21:E$962,3,FALSE)</f>
        <v>12053.00770830932</v>
      </c>
      <c r="F287" s="6" t="s">
        <v>200</v>
      </c>
      <c r="G287" s="29" t="str">
        <f t="shared" si="28"/>
        <v>52518.6584</v>
      </c>
      <c r="H287" s="24">
        <f t="shared" si="29"/>
        <v>12053</v>
      </c>
      <c r="I287" s="100" t="s">
        <v>892</v>
      </c>
      <c r="J287" s="101" t="s">
        <v>893</v>
      </c>
      <c r="K287" s="100">
        <v>12053</v>
      </c>
      <c r="L287" s="100" t="s">
        <v>877</v>
      </c>
      <c r="M287" s="101" t="s">
        <v>807</v>
      </c>
      <c r="N287" s="101" t="s">
        <v>866</v>
      </c>
      <c r="O287" s="102" t="s">
        <v>531</v>
      </c>
      <c r="P287" s="102" t="s">
        <v>869</v>
      </c>
    </row>
    <row r="288" spans="1:16" ht="13.5" thickBot="1" x14ac:dyDescent="0.25">
      <c r="A288" s="24" t="str">
        <f t="shared" si="24"/>
        <v> AOEB 9 </v>
      </c>
      <c r="B288" s="6" t="str">
        <f t="shared" si="25"/>
        <v>I</v>
      </c>
      <c r="C288" s="24">
        <f t="shared" si="26"/>
        <v>52553.555999999997</v>
      </c>
      <c r="D288" s="29" t="str">
        <f t="shared" si="27"/>
        <v>vis</v>
      </c>
      <c r="E288" s="99">
        <f>VLOOKUP(C288,Active!C$21:E$962,3,FALSE)</f>
        <v>12097.009654110827</v>
      </c>
      <c r="F288" s="6" t="s">
        <v>200</v>
      </c>
      <c r="G288" s="29" t="str">
        <f t="shared" si="28"/>
        <v>52553.556</v>
      </c>
      <c r="H288" s="24">
        <f t="shared" si="29"/>
        <v>12097</v>
      </c>
      <c r="I288" s="100" t="s">
        <v>899</v>
      </c>
      <c r="J288" s="101" t="s">
        <v>900</v>
      </c>
      <c r="K288" s="100">
        <v>12097</v>
      </c>
      <c r="L288" s="100" t="s">
        <v>353</v>
      </c>
      <c r="M288" s="101" t="s">
        <v>283</v>
      </c>
      <c r="N288" s="101"/>
      <c r="O288" s="102" t="s">
        <v>901</v>
      </c>
      <c r="P288" s="102" t="s">
        <v>869</v>
      </c>
    </row>
    <row r="289" spans="1:16" ht="13.5" thickBot="1" x14ac:dyDescent="0.25">
      <c r="A289" s="24" t="str">
        <f t="shared" si="24"/>
        <v> AOEB 9 </v>
      </c>
      <c r="B289" s="6" t="str">
        <f t="shared" si="25"/>
        <v>I</v>
      </c>
      <c r="C289" s="24">
        <f t="shared" si="26"/>
        <v>52603.523000000001</v>
      </c>
      <c r="D289" s="29" t="str">
        <f t="shared" si="27"/>
        <v>vis</v>
      </c>
      <c r="E289" s="99">
        <f>VLOOKUP(C289,Active!C$21:E$962,3,FALSE)</f>
        <v>12160.012417219585</v>
      </c>
      <c r="F289" s="6" t="s">
        <v>200</v>
      </c>
      <c r="G289" s="29" t="str">
        <f t="shared" si="28"/>
        <v>52603.523</v>
      </c>
      <c r="H289" s="24">
        <f t="shared" si="29"/>
        <v>12160</v>
      </c>
      <c r="I289" s="100" t="s">
        <v>902</v>
      </c>
      <c r="J289" s="101" t="s">
        <v>903</v>
      </c>
      <c r="K289" s="100">
        <v>12160</v>
      </c>
      <c r="L289" s="100" t="s">
        <v>313</v>
      </c>
      <c r="M289" s="101" t="s">
        <v>283</v>
      </c>
      <c r="N289" s="101"/>
      <c r="O289" s="102" t="s">
        <v>901</v>
      </c>
      <c r="P289" s="102" t="s">
        <v>869</v>
      </c>
    </row>
    <row r="290" spans="1:16" ht="13.5" thickBot="1" x14ac:dyDescent="0.25">
      <c r="A290" s="24" t="str">
        <f t="shared" si="24"/>
        <v> AOEB 9 </v>
      </c>
      <c r="B290" s="6" t="str">
        <f t="shared" si="25"/>
        <v>I</v>
      </c>
      <c r="C290" s="24">
        <f t="shared" si="26"/>
        <v>52913.620199999998</v>
      </c>
      <c r="D290" s="29" t="str">
        <f t="shared" si="27"/>
        <v>vis</v>
      </c>
      <c r="E290" s="99">
        <f>VLOOKUP(C290,Active!C$21:E$962,3,FALSE)</f>
        <v>12551.010084325624</v>
      </c>
      <c r="F290" s="6" t="s">
        <v>200</v>
      </c>
      <c r="G290" s="29" t="str">
        <f t="shared" si="28"/>
        <v>52913.6202</v>
      </c>
      <c r="H290" s="24">
        <f t="shared" si="29"/>
        <v>12551</v>
      </c>
      <c r="I290" s="100" t="s">
        <v>904</v>
      </c>
      <c r="J290" s="101" t="s">
        <v>905</v>
      </c>
      <c r="K290" s="100">
        <v>12551</v>
      </c>
      <c r="L290" s="100" t="s">
        <v>906</v>
      </c>
      <c r="M290" s="101" t="s">
        <v>807</v>
      </c>
      <c r="N290" s="101" t="s">
        <v>866</v>
      </c>
      <c r="O290" s="102" t="s">
        <v>531</v>
      </c>
      <c r="P290" s="102" t="s">
        <v>869</v>
      </c>
    </row>
    <row r="291" spans="1:16" ht="13.5" thickBot="1" x14ac:dyDescent="0.25">
      <c r="A291" s="24" t="str">
        <f t="shared" si="24"/>
        <v>VSB 43 </v>
      </c>
      <c r="B291" s="6" t="str">
        <f t="shared" si="25"/>
        <v>I</v>
      </c>
      <c r="C291" s="24">
        <f t="shared" si="26"/>
        <v>53199.133699999998</v>
      </c>
      <c r="D291" s="29" t="str">
        <f t="shared" si="27"/>
        <v>vis</v>
      </c>
      <c r="E291" s="99">
        <f>VLOOKUP(C291,Active!C$21:E$962,3,FALSE)</f>
        <v>12911.01047267896</v>
      </c>
      <c r="F291" s="6" t="s">
        <v>200</v>
      </c>
      <c r="G291" s="29" t="str">
        <f t="shared" si="28"/>
        <v>53199.1337</v>
      </c>
      <c r="H291" s="24">
        <f t="shared" si="29"/>
        <v>12911</v>
      </c>
      <c r="I291" s="100" t="s">
        <v>907</v>
      </c>
      <c r="J291" s="101" t="s">
        <v>908</v>
      </c>
      <c r="K291" s="100">
        <v>12911</v>
      </c>
      <c r="L291" s="100" t="s">
        <v>909</v>
      </c>
      <c r="M291" s="101" t="s">
        <v>731</v>
      </c>
      <c r="N291" s="101" t="s">
        <v>732</v>
      </c>
      <c r="O291" s="102" t="s">
        <v>910</v>
      </c>
      <c r="P291" s="103" t="s">
        <v>911</v>
      </c>
    </row>
    <row r="292" spans="1:16" ht="13.5" thickBot="1" x14ac:dyDescent="0.25">
      <c r="A292" s="24" t="str">
        <f t="shared" si="24"/>
        <v> AOEB 12 </v>
      </c>
      <c r="B292" s="6" t="str">
        <f t="shared" si="25"/>
        <v>I</v>
      </c>
      <c r="C292" s="24">
        <f t="shared" si="26"/>
        <v>53258.616900000001</v>
      </c>
      <c r="D292" s="29" t="str">
        <f t="shared" si="27"/>
        <v>vis</v>
      </c>
      <c r="E292" s="99">
        <f>VLOOKUP(C292,Active!C$21:E$962,3,FALSE)</f>
        <v>12986.012092919333</v>
      </c>
      <c r="F292" s="6" t="s">
        <v>200</v>
      </c>
      <c r="G292" s="29" t="str">
        <f t="shared" si="28"/>
        <v>53258.6169</v>
      </c>
      <c r="H292" s="24">
        <f t="shared" si="29"/>
        <v>12986</v>
      </c>
      <c r="I292" s="100" t="s">
        <v>912</v>
      </c>
      <c r="J292" s="101" t="s">
        <v>913</v>
      </c>
      <c r="K292" s="100">
        <v>12986</v>
      </c>
      <c r="L292" s="100" t="s">
        <v>914</v>
      </c>
      <c r="M292" s="101" t="s">
        <v>807</v>
      </c>
      <c r="N292" s="101" t="s">
        <v>866</v>
      </c>
      <c r="O292" s="102" t="s">
        <v>531</v>
      </c>
      <c r="P292" s="102" t="s">
        <v>915</v>
      </c>
    </row>
    <row r="293" spans="1:16" ht="13.5" thickBot="1" x14ac:dyDescent="0.25">
      <c r="A293" s="24" t="str">
        <f t="shared" si="24"/>
        <v> AOEB 12 </v>
      </c>
      <c r="B293" s="6" t="str">
        <f t="shared" si="25"/>
        <v>I</v>
      </c>
      <c r="C293" s="24">
        <f t="shared" si="26"/>
        <v>53618.684000000001</v>
      </c>
      <c r="D293" s="29" t="str">
        <f t="shared" si="27"/>
        <v>vis</v>
      </c>
      <c r="E293" s="99">
        <f>VLOOKUP(C293,Active!C$21:E$962,3,FALSE)</f>
        <v>13440.016179707729</v>
      </c>
      <c r="F293" s="6" t="s">
        <v>200</v>
      </c>
      <c r="G293" s="29" t="str">
        <f t="shared" si="28"/>
        <v>53618.684</v>
      </c>
      <c r="H293" s="24">
        <f t="shared" si="29"/>
        <v>13440</v>
      </c>
      <c r="I293" s="100" t="s">
        <v>939</v>
      </c>
      <c r="J293" s="101" t="s">
        <v>940</v>
      </c>
      <c r="K293" s="100">
        <v>13440</v>
      </c>
      <c r="L293" s="100" t="s">
        <v>697</v>
      </c>
      <c r="M293" s="101" t="s">
        <v>283</v>
      </c>
      <c r="N293" s="101"/>
      <c r="O293" s="102" t="s">
        <v>587</v>
      </c>
      <c r="P293" s="102" t="s">
        <v>915</v>
      </c>
    </row>
    <row r="294" spans="1:16" ht="13.5" thickBot="1" x14ac:dyDescent="0.25">
      <c r="A294" s="24" t="str">
        <f t="shared" si="24"/>
        <v>VSB 45 </v>
      </c>
      <c r="B294" s="6" t="str">
        <f t="shared" si="25"/>
        <v>I</v>
      </c>
      <c r="C294" s="24">
        <f t="shared" si="26"/>
        <v>53981.123399999997</v>
      </c>
      <c r="D294" s="29" t="str">
        <f t="shared" si="27"/>
        <v>vis</v>
      </c>
      <c r="E294" s="99">
        <f>VLOOKUP(C294,Active!C$21:E$962,3,FALSE)</f>
        <v>13897.011469788751</v>
      </c>
      <c r="F294" s="6" t="s">
        <v>200</v>
      </c>
      <c r="G294" s="29" t="str">
        <f t="shared" si="28"/>
        <v>53981.1234</v>
      </c>
      <c r="H294" s="24">
        <f t="shared" si="29"/>
        <v>13897</v>
      </c>
      <c r="I294" s="100" t="s">
        <v>950</v>
      </c>
      <c r="J294" s="101" t="s">
        <v>951</v>
      </c>
      <c r="K294" s="100" t="s">
        <v>952</v>
      </c>
      <c r="L294" s="100" t="s">
        <v>953</v>
      </c>
      <c r="M294" s="101" t="s">
        <v>731</v>
      </c>
      <c r="N294" s="101" t="s">
        <v>732</v>
      </c>
      <c r="O294" s="102" t="s">
        <v>954</v>
      </c>
      <c r="P294" s="103" t="s">
        <v>955</v>
      </c>
    </row>
    <row r="295" spans="1:16" ht="13.5" thickBot="1" x14ac:dyDescent="0.25">
      <c r="A295" s="24" t="str">
        <f t="shared" si="24"/>
        <v> AOEB 12 </v>
      </c>
      <c r="B295" s="6" t="str">
        <f t="shared" si="25"/>
        <v>I</v>
      </c>
      <c r="C295" s="24">
        <f t="shared" si="26"/>
        <v>54273.775699999998</v>
      </c>
      <c r="D295" s="29" t="str">
        <f t="shared" si="27"/>
        <v>vis</v>
      </c>
      <c r="E295" s="99">
        <f>VLOOKUP(C295,Active!C$21:E$962,3,FALSE)</f>
        <v>14266.013081455088</v>
      </c>
      <c r="F295" s="6" t="s">
        <v>200</v>
      </c>
      <c r="G295" s="29" t="str">
        <f t="shared" si="28"/>
        <v>54273.7757</v>
      </c>
      <c r="H295" s="24">
        <f t="shared" si="29"/>
        <v>14266</v>
      </c>
      <c r="I295" s="100" t="s">
        <v>975</v>
      </c>
      <c r="J295" s="101" t="s">
        <v>976</v>
      </c>
      <c r="K295" s="100" t="s">
        <v>977</v>
      </c>
      <c r="L295" s="100" t="s">
        <v>978</v>
      </c>
      <c r="M295" s="101" t="s">
        <v>807</v>
      </c>
      <c r="N295" s="101" t="s">
        <v>866</v>
      </c>
      <c r="O295" s="102" t="s">
        <v>979</v>
      </c>
      <c r="P295" s="102" t="s">
        <v>915</v>
      </c>
    </row>
    <row r="296" spans="1:16" ht="13.5" thickBot="1" x14ac:dyDescent="0.25">
      <c r="A296" s="24" t="str">
        <f t="shared" si="24"/>
        <v>BAVM 193 </v>
      </c>
      <c r="B296" s="6" t="str">
        <f t="shared" si="25"/>
        <v>I</v>
      </c>
      <c r="C296" s="24">
        <f t="shared" si="26"/>
        <v>54313.430399999997</v>
      </c>
      <c r="D296" s="29" t="str">
        <f t="shared" si="27"/>
        <v>vis</v>
      </c>
      <c r="E296" s="99">
        <f>VLOOKUP(C296,Active!C$21:E$962,3,FALSE)</f>
        <v>14316.013194934958</v>
      </c>
      <c r="F296" s="6" t="s">
        <v>200</v>
      </c>
      <c r="G296" s="29" t="str">
        <f t="shared" si="28"/>
        <v>54313.4304</v>
      </c>
      <c r="H296" s="24">
        <f t="shared" si="29"/>
        <v>14316</v>
      </c>
      <c r="I296" s="100" t="s">
        <v>980</v>
      </c>
      <c r="J296" s="101" t="s">
        <v>981</v>
      </c>
      <c r="K296" s="100" t="s">
        <v>982</v>
      </c>
      <c r="L296" s="100" t="s">
        <v>983</v>
      </c>
      <c r="M296" s="101" t="s">
        <v>807</v>
      </c>
      <c r="N296" s="101" t="s">
        <v>947</v>
      </c>
      <c r="O296" s="102" t="s">
        <v>984</v>
      </c>
      <c r="P296" s="103" t="s">
        <v>985</v>
      </c>
    </row>
    <row r="297" spans="1:16" ht="13.5" thickBot="1" x14ac:dyDescent="0.25">
      <c r="A297" s="24" t="str">
        <f t="shared" si="24"/>
        <v>BAVM 193 </v>
      </c>
      <c r="B297" s="6" t="str">
        <f t="shared" si="25"/>
        <v>I</v>
      </c>
      <c r="C297" s="24">
        <f t="shared" si="26"/>
        <v>54375.290999999997</v>
      </c>
      <c r="D297" s="29" t="str">
        <f t="shared" si="27"/>
        <v>vis</v>
      </c>
      <c r="E297" s="99">
        <f>VLOOKUP(C297,Active!C$21:E$962,3,FALSE)</f>
        <v>14394.012448993944</v>
      </c>
      <c r="F297" s="6" t="s">
        <v>200</v>
      </c>
      <c r="G297" s="29" t="str">
        <f t="shared" si="28"/>
        <v>54375.2910</v>
      </c>
      <c r="H297" s="24">
        <f t="shared" si="29"/>
        <v>14394</v>
      </c>
      <c r="I297" s="100" t="s">
        <v>986</v>
      </c>
      <c r="J297" s="101" t="s">
        <v>987</v>
      </c>
      <c r="K297" s="100" t="s">
        <v>988</v>
      </c>
      <c r="L297" s="100" t="s">
        <v>989</v>
      </c>
      <c r="M297" s="101" t="s">
        <v>807</v>
      </c>
      <c r="N297" s="101" t="s">
        <v>947</v>
      </c>
      <c r="O297" s="102" t="s">
        <v>984</v>
      </c>
      <c r="P297" s="103" t="s">
        <v>985</v>
      </c>
    </row>
    <row r="298" spans="1:16" ht="13.5" thickBot="1" x14ac:dyDescent="0.25">
      <c r="A298" s="24" t="str">
        <f t="shared" si="24"/>
        <v>VSB 50 </v>
      </c>
      <c r="B298" s="6" t="str">
        <f t="shared" si="25"/>
        <v>I</v>
      </c>
      <c r="C298" s="24">
        <f t="shared" si="26"/>
        <v>55085.108</v>
      </c>
      <c r="D298" s="29" t="str">
        <f t="shared" si="27"/>
        <v>vis</v>
      </c>
      <c r="E298" s="99">
        <f>VLOOKUP(C298,Active!C$21:E$962,3,FALSE)</f>
        <v>15289.011794593362</v>
      </c>
      <c r="F298" s="6" t="s">
        <v>200</v>
      </c>
      <c r="G298" s="29" t="str">
        <f t="shared" si="28"/>
        <v>55085.108</v>
      </c>
      <c r="H298" s="24">
        <f t="shared" si="29"/>
        <v>15289</v>
      </c>
      <c r="I298" s="100" t="s">
        <v>1013</v>
      </c>
      <c r="J298" s="101" t="s">
        <v>1014</v>
      </c>
      <c r="K298" s="100" t="s">
        <v>1015</v>
      </c>
      <c r="L298" s="100" t="s">
        <v>329</v>
      </c>
      <c r="M298" s="101" t="s">
        <v>807</v>
      </c>
      <c r="N298" s="101" t="s">
        <v>200</v>
      </c>
      <c r="O298" s="102" t="s">
        <v>1016</v>
      </c>
      <c r="P298" s="103" t="s">
        <v>1017</v>
      </c>
    </row>
    <row r="299" spans="1:16" ht="13.5" thickBot="1" x14ac:dyDescent="0.25">
      <c r="A299" s="24" t="str">
        <f t="shared" si="24"/>
        <v>OEJV 0137 </v>
      </c>
      <c r="B299" s="6" t="str">
        <f t="shared" si="25"/>
        <v>I</v>
      </c>
      <c r="C299" s="24">
        <f t="shared" si="26"/>
        <v>55118.418799999999</v>
      </c>
      <c r="D299" s="29" t="str">
        <f t="shared" si="27"/>
        <v>vis</v>
      </c>
      <c r="E299" s="99" t="e">
        <f>VLOOKUP(C299,Active!C$21:E$962,3,FALSE)</f>
        <v>#N/A</v>
      </c>
      <c r="F299" s="6" t="s">
        <v>200</v>
      </c>
      <c r="G299" s="29" t="str">
        <f t="shared" si="28"/>
        <v>55118.4188</v>
      </c>
      <c r="H299" s="24">
        <f t="shared" si="29"/>
        <v>15331</v>
      </c>
      <c r="I299" s="100" t="s">
        <v>1018</v>
      </c>
      <c r="J299" s="101" t="s">
        <v>1019</v>
      </c>
      <c r="K299" s="100" t="s">
        <v>1020</v>
      </c>
      <c r="L299" s="100" t="s">
        <v>926</v>
      </c>
      <c r="M299" s="101" t="s">
        <v>807</v>
      </c>
      <c r="N299" s="101" t="s">
        <v>141</v>
      </c>
      <c r="O299" s="102" t="s">
        <v>1021</v>
      </c>
      <c r="P299" s="103" t="s">
        <v>1022</v>
      </c>
    </row>
    <row r="300" spans="1:16" ht="13.5" thickBot="1" x14ac:dyDescent="0.25">
      <c r="A300" s="24" t="str">
        <f t="shared" si="24"/>
        <v> JAAVSO 39;102 </v>
      </c>
      <c r="B300" s="6" t="str">
        <f t="shared" si="25"/>
        <v>I</v>
      </c>
      <c r="C300" s="24">
        <f t="shared" si="26"/>
        <v>55118.419800000003</v>
      </c>
      <c r="D300" s="29" t="str">
        <f t="shared" si="27"/>
        <v>vis</v>
      </c>
      <c r="E300" s="99">
        <f>VLOOKUP(C300,Active!C$21:E$962,3,FALSE)</f>
        <v>15331.014225080011</v>
      </c>
      <c r="F300" s="6" t="s">
        <v>200</v>
      </c>
      <c r="G300" s="29" t="str">
        <f t="shared" si="28"/>
        <v>55118.4198</v>
      </c>
      <c r="H300" s="24">
        <f t="shared" si="29"/>
        <v>15331</v>
      </c>
      <c r="I300" s="100" t="s">
        <v>1023</v>
      </c>
      <c r="J300" s="101" t="s">
        <v>1024</v>
      </c>
      <c r="K300" s="100" t="s">
        <v>1020</v>
      </c>
      <c r="L300" s="100" t="s">
        <v>993</v>
      </c>
      <c r="M300" s="101" t="s">
        <v>807</v>
      </c>
      <c r="N300" s="101" t="s">
        <v>789</v>
      </c>
      <c r="O300" s="102" t="s">
        <v>1021</v>
      </c>
      <c r="P300" s="102" t="s">
        <v>1025</v>
      </c>
    </row>
    <row r="301" spans="1:16" ht="13.5" thickBot="1" x14ac:dyDescent="0.25">
      <c r="A301" s="24" t="str">
        <f t="shared" si="24"/>
        <v>VSB 51 </v>
      </c>
      <c r="B301" s="6" t="str">
        <f t="shared" si="25"/>
        <v>I</v>
      </c>
      <c r="C301" s="24">
        <f t="shared" si="26"/>
        <v>55442.000999999997</v>
      </c>
      <c r="D301" s="29" t="str">
        <f t="shared" si="27"/>
        <v>vis</v>
      </c>
      <c r="E301" s="99">
        <f>VLOOKUP(C301,Active!C$21:E$962,3,FALSE)</f>
        <v>15739.013698533403</v>
      </c>
      <c r="F301" s="6" t="s">
        <v>200</v>
      </c>
      <c r="G301" s="29" t="str">
        <f t="shared" si="28"/>
        <v>55442.0010</v>
      </c>
      <c r="H301" s="24">
        <f t="shared" si="29"/>
        <v>15739</v>
      </c>
      <c r="I301" s="100" t="s">
        <v>1032</v>
      </c>
      <c r="J301" s="101" t="s">
        <v>1033</v>
      </c>
      <c r="K301" s="100" t="s">
        <v>1034</v>
      </c>
      <c r="L301" s="100" t="s">
        <v>1035</v>
      </c>
      <c r="M301" s="101" t="s">
        <v>807</v>
      </c>
      <c r="N301" s="101" t="s">
        <v>1036</v>
      </c>
      <c r="O301" s="102" t="s">
        <v>1037</v>
      </c>
      <c r="P301" s="103" t="s">
        <v>1038</v>
      </c>
    </row>
    <row r="302" spans="1:16" ht="13.5" thickBot="1" x14ac:dyDescent="0.25">
      <c r="A302" s="24" t="str">
        <f t="shared" si="24"/>
        <v> JAAVSO 43-1 </v>
      </c>
      <c r="B302" s="6" t="str">
        <f t="shared" si="25"/>
        <v>I</v>
      </c>
      <c r="C302" s="24">
        <f t="shared" si="26"/>
        <v>56527.743000000002</v>
      </c>
      <c r="D302" s="29" t="str">
        <f t="shared" si="27"/>
        <v>vis</v>
      </c>
      <c r="E302" s="99">
        <f>VLOOKUP(C302,Active!C$21:E$962,3,FALSE)</f>
        <v>17108.012157981128</v>
      </c>
      <c r="F302" s="6" t="s">
        <v>200</v>
      </c>
      <c r="G302" s="29" t="str">
        <f t="shared" si="28"/>
        <v>56527.7430</v>
      </c>
      <c r="H302" s="24">
        <f t="shared" si="29"/>
        <v>17108</v>
      </c>
      <c r="I302" s="100" t="s">
        <v>1052</v>
      </c>
      <c r="J302" s="101" t="s">
        <v>1053</v>
      </c>
      <c r="K302" s="100" t="s">
        <v>1054</v>
      </c>
      <c r="L302" s="100" t="s">
        <v>914</v>
      </c>
      <c r="M302" s="101" t="s">
        <v>807</v>
      </c>
      <c r="N302" s="101" t="s">
        <v>200</v>
      </c>
      <c r="O302" s="102" t="s">
        <v>1055</v>
      </c>
      <c r="P302" s="102" t="s">
        <v>1056</v>
      </c>
    </row>
    <row r="303" spans="1:16" ht="13.5" thickBot="1" x14ac:dyDescent="0.25">
      <c r="A303" s="24" t="str">
        <f t="shared" si="24"/>
        <v> JAAVSO 43-1 </v>
      </c>
      <c r="B303" s="6" t="str">
        <f t="shared" si="25"/>
        <v>I</v>
      </c>
      <c r="C303" s="24">
        <f t="shared" si="26"/>
        <v>56903.669800000003</v>
      </c>
      <c r="D303" s="29" t="str">
        <f t="shared" si="27"/>
        <v>vis</v>
      </c>
      <c r="E303" s="99">
        <f>VLOOKUP(C303,Active!C$21:E$962,3,FALSE)</f>
        <v>17582.013541426837</v>
      </c>
      <c r="F303" s="6" t="s">
        <v>200</v>
      </c>
      <c r="G303" s="29" t="str">
        <f t="shared" si="28"/>
        <v>56903.6698</v>
      </c>
      <c r="H303" s="24">
        <f t="shared" si="29"/>
        <v>17582</v>
      </c>
      <c r="I303" s="100" t="s">
        <v>1079</v>
      </c>
      <c r="J303" s="101" t="s">
        <v>1080</v>
      </c>
      <c r="K303" s="100" t="s">
        <v>1081</v>
      </c>
      <c r="L303" s="100" t="s">
        <v>1042</v>
      </c>
      <c r="M303" s="101" t="s">
        <v>807</v>
      </c>
      <c r="N303" s="101" t="s">
        <v>200</v>
      </c>
      <c r="O303" s="102" t="s">
        <v>1055</v>
      </c>
      <c r="P303" s="102" t="s">
        <v>1056</v>
      </c>
    </row>
    <row r="304" spans="1:16" x14ac:dyDescent="0.2">
      <c r="B304" s="6"/>
      <c r="E304" s="99"/>
      <c r="F304" s="6"/>
    </row>
    <row r="305" spans="2:6" x14ac:dyDescent="0.2">
      <c r="B305" s="6"/>
      <c r="E305" s="99"/>
      <c r="F305" s="6"/>
    </row>
    <row r="306" spans="2:6" x14ac:dyDescent="0.2">
      <c r="B306" s="6"/>
      <c r="E306" s="99"/>
      <c r="F306" s="6"/>
    </row>
    <row r="307" spans="2:6" x14ac:dyDescent="0.2">
      <c r="B307" s="6"/>
      <c r="E307" s="99"/>
      <c r="F307" s="6"/>
    </row>
    <row r="308" spans="2:6" x14ac:dyDescent="0.2">
      <c r="B308" s="6"/>
      <c r="E308" s="99"/>
      <c r="F308" s="6"/>
    </row>
    <row r="309" spans="2:6" x14ac:dyDescent="0.2">
      <c r="B309" s="6"/>
      <c r="E309" s="99"/>
      <c r="F309" s="6"/>
    </row>
    <row r="310" spans="2:6" x14ac:dyDescent="0.2">
      <c r="B310" s="6"/>
      <c r="E310" s="99"/>
      <c r="F310" s="6"/>
    </row>
    <row r="311" spans="2:6" x14ac:dyDescent="0.2">
      <c r="B311" s="6"/>
      <c r="E311" s="99"/>
      <c r="F311" s="6"/>
    </row>
    <row r="312" spans="2:6" x14ac:dyDescent="0.2">
      <c r="B312" s="6"/>
      <c r="E312" s="99"/>
      <c r="F312" s="6"/>
    </row>
    <row r="313" spans="2:6" x14ac:dyDescent="0.2">
      <c r="B313" s="6"/>
      <c r="E313" s="99"/>
      <c r="F313" s="6"/>
    </row>
    <row r="314" spans="2:6" x14ac:dyDescent="0.2">
      <c r="B314" s="6"/>
      <c r="E314" s="99"/>
      <c r="F314" s="6"/>
    </row>
    <row r="315" spans="2:6" x14ac:dyDescent="0.2">
      <c r="B315" s="6"/>
      <c r="E315" s="99"/>
      <c r="F315" s="6"/>
    </row>
    <row r="316" spans="2:6" x14ac:dyDescent="0.2">
      <c r="B316" s="6"/>
      <c r="E316" s="99"/>
      <c r="F316" s="6"/>
    </row>
    <row r="317" spans="2:6" x14ac:dyDescent="0.2">
      <c r="B317" s="6"/>
      <c r="E317" s="99"/>
      <c r="F317" s="6"/>
    </row>
    <row r="318" spans="2:6" x14ac:dyDescent="0.2">
      <c r="B318" s="6"/>
      <c r="E318" s="99"/>
      <c r="F318" s="6"/>
    </row>
    <row r="319" spans="2:6" x14ac:dyDescent="0.2">
      <c r="B319" s="6"/>
      <c r="E319" s="99"/>
      <c r="F319" s="6"/>
    </row>
    <row r="320" spans="2:6" x14ac:dyDescent="0.2">
      <c r="B320" s="6"/>
      <c r="E320" s="99"/>
      <c r="F320" s="6"/>
    </row>
    <row r="321" spans="2:6" x14ac:dyDescent="0.2">
      <c r="B321" s="6"/>
      <c r="E321" s="99"/>
      <c r="F321" s="6"/>
    </row>
    <row r="322" spans="2:6" x14ac:dyDescent="0.2">
      <c r="B322" s="6"/>
      <c r="E322" s="99"/>
      <c r="F322" s="6"/>
    </row>
    <row r="323" spans="2:6" x14ac:dyDescent="0.2">
      <c r="B323" s="6"/>
      <c r="E323" s="99"/>
      <c r="F323" s="6"/>
    </row>
    <row r="324" spans="2:6" x14ac:dyDescent="0.2">
      <c r="B324" s="6"/>
      <c r="E324" s="99"/>
      <c r="F324" s="6"/>
    </row>
    <row r="325" spans="2:6" x14ac:dyDescent="0.2">
      <c r="B325" s="6"/>
      <c r="E325" s="99"/>
      <c r="F325" s="6"/>
    </row>
    <row r="326" spans="2:6" x14ac:dyDescent="0.2">
      <c r="B326" s="6"/>
      <c r="E326" s="99"/>
      <c r="F326" s="6"/>
    </row>
    <row r="327" spans="2:6" x14ac:dyDescent="0.2">
      <c r="B327" s="6"/>
      <c r="E327" s="99"/>
      <c r="F327" s="6"/>
    </row>
    <row r="328" spans="2:6" x14ac:dyDescent="0.2">
      <c r="B328" s="6"/>
      <c r="E328" s="99"/>
      <c r="F328" s="6"/>
    </row>
    <row r="329" spans="2:6" x14ac:dyDescent="0.2">
      <c r="B329" s="6"/>
      <c r="E329" s="99"/>
      <c r="F329" s="6"/>
    </row>
    <row r="330" spans="2:6" x14ac:dyDescent="0.2">
      <c r="B330" s="6"/>
      <c r="E330" s="99"/>
      <c r="F330" s="6"/>
    </row>
    <row r="331" spans="2:6" x14ac:dyDescent="0.2">
      <c r="B331" s="6"/>
      <c r="E331" s="99"/>
      <c r="F331" s="6"/>
    </row>
    <row r="332" spans="2:6" x14ac:dyDescent="0.2">
      <c r="B332" s="6"/>
      <c r="E332" s="99"/>
      <c r="F332" s="6"/>
    </row>
    <row r="333" spans="2:6" x14ac:dyDescent="0.2">
      <c r="B333" s="6"/>
      <c r="E333" s="99"/>
      <c r="F333" s="6"/>
    </row>
    <row r="334" spans="2:6" x14ac:dyDescent="0.2">
      <c r="B334" s="6"/>
      <c r="E334" s="99"/>
      <c r="F334" s="6"/>
    </row>
    <row r="335" spans="2:6" x14ac:dyDescent="0.2">
      <c r="B335" s="6"/>
      <c r="E335" s="99"/>
      <c r="F335" s="6"/>
    </row>
    <row r="336" spans="2:6" x14ac:dyDescent="0.2">
      <c r="B336" s="6"/>
      <c r="E336" s="99"/>
      <c r="F336" s="6"/>
    </row>
    <row r="337" spans="2:6" x14ac:dyDescent="0.2">
      <c r="B337" s="6"/>
      <c r="E337" s="99"/>
      <c r="F337" s="6"/>
    </row>
    <row r="338" spans="2:6" x14ac:dyDescent="0.2">
      <c r="B338" s="6"/>
      <c r="E338" s="99"/>
      <c r="F338" s="6"/>
    </row>
    <row r="339" spans="2:6" x14ac:dyDescent="0.2">
      <c r="B339" s="6"/>
      <c r="E339" s="99"/>
      <c r="F339" s="6"/>
    </row>
    <row r="340" spans="2:6" x14ac:dyDescent="0.2">
      <c r="B340" s="6"/>
      <c r="E340" s="99"/>
      <c r="F340" s="6"/>
    </row>
    <row r="341" spans="2:6" x14ac:dyDescent="0.2">
      <c r="B341" s="6"/>
      <c r="E341" s="99"/>
      <c r="F341" s="6"/>
    </row>
    <row r="342" spans="2:6" x14ac:dyDescent="0.2">
      <c r="B342" s="6"/>
      <c r="E342" s="99"/>
      <c r="F342" s="6"/>
    </row>
    <row r="343" spans="2:6" x14ac:dyDescent="0.2">
      <c r="B343" s="6"/>
      <c r="E343" s="99"/>
      <c r="F343" s="6"/>
    </row>
    <row r="344" spans="2:6" x14ac:dyDescent="0.2">
      <c r="B344" s="6"/>
      <c r="E344" s="99"/>
      <c r="F344" s="6"/>
    </row>
    <row r="345" spans="2:6" x14ac:dyDescent="0.2">
      <c r="B345" s="6"/>
      <c r="E345" s="99"/>
      <c r="F345" s="6"/>
    </row>
    <row r="346" spans="2:6" x14ac:dyDescent="0.2">
      <c r="B346" s="6"/>
      <c r="E346" s="99"/>
      <c r="F346" s="6"/>
    </row>
    <row r="347" spans="2:6" x14ac:dyDescent="0.2">
      <c r="B347" s="6"/>
      <c r="E347" s="99"/>
      <c r="F347" s="6"/>
    </row>
    <row r="348" spans="2:6" x14ac:dyDescent="0.2">
      <c r="B348" s="6"/>
      <c r="E348" s="99"/>
      <c r="F348" s="6"/>
    </row>
    <row r="349" spans="2:6" x14ac:dyDescent="0.2">
      <c r="B349" s="6"/>
      <c r="E349" s="99"/>
      <c r="F349" s="6"/>
    </row>
    <row r="350" spans="2:6" x14ac:dyDescent="0.2">
      <c r="B350" s="6"/>
      <c r="E350" s="99"/>
      <c r="F350" s="6"/>
    </row>
    <row r="351" spans="2:6" x14ac:dyDescent="0.2">
      <c r="B351" s="6"/>
      <c r="E351" s="99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0" type="noConversion"/>
  <hyperlinks>
    <hyperlink ref="P11" r:id="rId1" display="http://www.konkoly.hu/cgi-bin/IBVS?299"/>
    <hyperlink ref="P268" r:id="rId2" display="http://www.konkoly.hu/cgi-bin/IBVS?299"/>
    <hyperlink ref="P12" r:id="rId3" display="http://www.konkoly.hu/cgi-bin/IBVS?180"/>
    <hyperlink ref="P13" r:id="rId4" display="http://www.konkoly.hu/cgi-bin/IBVS?299"/>
    <hyperlink ref="P269" r:id="rId5" display="http://www.konkoly.hu/cgi-bin/IBVS?299"/>
    <hyperlink ref="P14" r:id="rId6" display="http://www.konkoly.hu/cgi-bin/IBVS?247"/>
    <hyperlink ref="P15" r:id="rId7" display="http://www.konkoly.hu/cgi-bin/IBVS?795"/>
    <hyperlink ref="P16" r:id="rId8" display="http://www.konkoly.hu/cgi-bin/IBVS?795"/>
    <hyperlink ref="P131" r:id="rId9" display="http://www.bav-astro.de/sfs/BAVM_link.php?BAVMnr=91"/>
    <hyperlink ref="P140" r:id="rId10" display="http://www.bav-astro.de/sfs/BAVM_link.php?BAVMnr=102"/>
    <hyperlink ref="P163" r:id="rId11" display="http://www.bav-astro.de/sfs/BAVM_link.php?BAVMnr=158"/>
    <hyperlink ref="P291" r:id="rId12" display="http://vsolj.cetus-net.org/no43.pdf"/>
    <hyperlink ref="P164" r:id="rId13" display="http://www.konkoly.hu/cgi-bin/IBVS?5636"/>
    <hyperlink ref="P165" r:id="rId14" display="http://www.konkoly.hu/cgi-bin/IBVS?5636"/>
    <hyperlink ref="P166" r:id="rId15" display="http://www.konkoly.hu/cgi-bin/IBVS?5636"/>
    <hyperlink ref="P167" r:id="rId16" display="http://www.konkoly.hu/cgi-bin/IBVS?5636"/>
    <hyperlink ref="P168" r:id="rId17" display="http://var.astro.cz/oejv/issues/oejv0074.pdf"/>
    <hyperlink ref="P169" r:id="rId18" display="http://www.konkoly.hu/cgi-bin/IBVS?5741"/>
    <hyperlink ref="P170" r:id="rId19" display="http://var.astro.cz/oejv/issues/oejv0074.pdf"/>
    <hyperlink ref="P171" r:id="rId20" display="http://www.bav-astro.de/sfs/BAVM_link.php?BAVMnr=183"/>
    <hyperlink ref="P294" r:id="rId21" display="http://vsolj.cetus-net.org/no45.pdf"/>
    <hyperlink ref="P172" r:id="rId22" display="http://www.bav-astro.de/sfs/BAVM_link.php?BAVMnr=183"/>
    <hyperlink ref="P173" r:id="rId23" display="http://www.bav-astro.de/sfs/BAVM_link.php?BAVMnr=183"/>
    <hyperlink ref="P174" r:id="rId24" display="http://www.bav-astro.de/sfs/BAVM_link.php?BAVMnr=183"/>
    <hyperlink ref="P175" r:id="rId25" display="http://www.bav-astro.de/sfs/BAVM_link.php?BAVMnr=183"/>
    <hyperlink ref="P176" r:id="rId26" display="http://www.bav-astro.de/sfs/BAVM_link.php?BAVMnr=183"/>
    <hyperlink ref="P296" r:id="rId27" display="http://www.bav-astro.de/sfs/BAVM_link.php?BAVMnr=193"/>
    <hyperlink ref="P297" r:id="rId28" display="http://www.bav-astro.de/sfs/BAVM_link.php?BAVMnr=193"/>
    <hyperlink ref="P177" r:id="rId29" display="http://www.aavso.org/sites/default/files/jaavso/v36n2/186.pdf"/>
    <hyperlink ref="P178" r:id="rId30" display="http://www.aavso.org/sites/default/files/jaavso/v36n2/186.pdf"/>
    <hyperlink ref="P298" r:id="rId31" display="http://vsolj.cetus-net.org/vsoljno50.pdf"/>
    <hyperlink ref="P299" r:id="rId32" display="http://var.astro.cz/oejv/issues/oejv0137.pdf"/>
    <hyperlink ref="P182" r:id="rId33" display="http://www.bav-astro.de/sfs/BAVM_link.php?BAVMnr=220"/>
    <hyperlink ref="P301" r:id="rId34" display="http://vsolj.cetus-net.org/vsoljno51.pdf"/>
    <hyperlink ref="P190" r:id="rId35" display="http://www.konkoly.hu/cgi-bin/IBVS?6125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6"/>
  <sheetViews>
    <sheetView workbookViewId="0">
      <selection activeCell="J13" sqref="J13"/>
    </sheetView>
  </sheetViews>
  <sheetFormatPr defaultRowHeight="12.75" x14ac:dyDescent="0.2"/>
  <sheetData>
    <row r="1" spans="1:6" x14ac:dyDescent="0.2">
      <c r="A1">
        <v>42950.771999999997</v>
      </c>
      <c r="B1">
        <v>-11</v>
      </c>
      <c r="C1">
        <v>-1.6E-2</v>
      </c>
      <c r="D1">
        <v>16</v>
      </c>
      <c r="E1" t="s">
        <v>38</v>
      </c>
      <c r="F1" t="s">
        <v>39</v>
      </c>
    </row>
    <row r="2" spans="1:6" x14ac:dyDescent="0.2">
      <c r="A2">
        <v>42950.788</v>
      </c>
      <c r="B2">
        <v>-11</v>
      </c>
      <c r="C2">
        <v>0</v>
      </c>
      <c r="D2">
        <v>14</v>
      </c>
      <c r="E2" t="s">
        <v>40</v>
      </c>
      <c r="F2" t="s">
        <v>41</v>
      </c>
    </row>
    <row r="3" spans="1:6" x14ac:dyDescent="0.2">
      <c r="A3">
        <v>43069.741000000002</v>
      </c>
      <c r="B3">
        <v>139</v>
      </c>
      <c r="C3">
        <v>-1.0999999999999999E-2</v>
      </c>
      <c r="D3">
        <v>8</v>
      </c>
      <c r="E3" t="s">
        <v>38</v>
      </c>
      <c r="F3" t="s">
        <v>42</v>
      </c>
    </row>
    <row r="4" spans="1:6" x14ac:dyDescent="0.2">
      <c r="A4">
        <v>43069.745000000003</v>
      </c>
      <c r="B4">
        <v>139</v>
      </c>
      <c r="C4">
        <v>-7.0000000000000001E-3</v>
      </c>
      <c r="D4">
        <v>11</v>
      </c>
      <c r="E4" t="s">
        <v>38</v>
      </c>
      <c r="F4" t="s">
        <v>39</v>
      </c>
    </row>
    <row r="5" spans="1:6" x14ac:dyDescent="0.2">
      <c r="A5">
        <v>43395.705999999998</v>
      </c>
      <c r="B5">
        <v>550</v>
      </c>
      <c r="C5">
        <v>-7.0000000000000001E-3</v>
      </c>
      <c r="D5">
        <v>15</v>
      </c>
      <c r="E5" t="s">
        <v>43</v>
      </c>
      <c r="F5" t="s">
        <v>44</v>
      </c>
    </row>
    <row r="6" spans="1:6" x14ac:dyDescent="0.2">
      <c r="A6">
        <v>43694.707000000002</v>
      </c>
      <c r="B6">
        <v>927</v>
      </c>
      <c r="C6">
        <v>-1E-3</v>
      </c>
      <c r="D6">
        <v>14</v>
      </c>
      <c r="E6" t="s">
        <v>43</v>
      </c>
      <c r="F6" t="s">
        <v>44</v>
      </c>
    </row>
    <row r="7" spans="1:6" x14ac:dyDescent="0.2">
      <c r="A7">
        <v>43698.671000000002</v>
      </c>
      <c r="B7">
        <v>932</v>
      </c>
      <c r="C7">
        <v>-3.0000000000000001E-3</v>
      </c>
      <c r="D7">
        <v>11</v>
      </c>
      <c r="E7" t="s">
        <v>43</v>
      </c>
      <c r="F7" t="s">
        <v>44</v>
      </c>
    </row>
    <row r="8" spans="1:6" x14ac:dyDescent="0.2">
      <c r="A8">
        <v>43721.67</v>
      </c>
      <c r="B8">
        <v>961</v>
      </c>
      <c r="C8">
        <v>-4.0000000000000001E-3</v>
      </c>
      <c r="D8">
        <v>14</v>
      </c>
      <c r="E8" t="s">
        <v>43</v>
      </c>
      <c r="F8" t="s">
        <v>44</v>
      </c>
    </row>
    <row r="9" spans="1:6" x14ac:dyDescent="0.2">
      <c r="A9">
        <v>44081.724999999999</v>
      </c>
      <c r="B9">
        <v>1415</v>
      </c>
      <c r="C9">
        <v>-1.2E-2</v>
      </c>
      <c r="D9">
        <v>18</v>
      </c>
      <c r="E9" t="s">
        <v>38</v>
      </c>
      <c r="F9" t="s">
        <v>39</v>
      </c>
    </row>
    <row r="10" spans="1:6" x14ac:dyDescent="0.2">
      <c r="A10">
        <v>44139.624000000003</v>
      </c>
      <c r="B10">
        <v>1488</v>
      </c>
      <c r="C10">
        <v>-8.9999999999999993E-3</v>
      </c>
      <c r="D10">
        <v>14</v>
      </c>
      <c r="E10" t="s">
        <v>43</v>
      </c>
      <c r="F10" t="s">
        <v>44</v>
      </c>
    </row>
    <row r="11" spans="1:6" x14ac:dyDescent="0.2">
      <c r="A11">
        <v>44782.824999999997</v>
      </c>
      <c r="B11">
        <v>2299</v>
      </c>
      <c r="C11">
        <v>-6.0000000000000001E-3</v>
      </c>
      <c r="D11">
        <v>14</v>
      </c>
      <c r="E11" t="s">
        <v>40</v>
      </c>
      <c r="F11" t="s">
        <v>45</v>
      </c>
    </row>
    <row r="12" spans="1:6" x14ac:dyDescent="0.2">
      <c r="A12">
        <v>44786.78</v>
      </c>
      <c r="B12">
        <v>2304</v>
      </c>
      <c r="C12">
        <v>-1.6E-2</v>
      </c>
      <c r="D12">
        <v>12</v>
      </c>
      <c r="E12" t="s">
        <v>38</v>
      </c>
      <c r="F12" t="s">
        <v>39</v>
      </c>
    </row>
    <row r="13" spans="1:6" x14ac:dyDescent="0.2">
      <c r="A13">
        <v>44817.728999999999</v>
      </c>
      <c r="B13">
        <v>2343</v>
      </c>
      <c r="C13">
        <v>2E-3</v>
      </c>
      <c r="D13">
        <v>19</v>
      </c>
      <c r="E13" t="s">
        <v>40</v>
      </c>
      <c r="F13" t="s">
        <v>45</v>
      </c>
    </row>
    <row r="14" spans="1:6" x14ac:dyDescent="0.2">
      <c r="A14">
        <v>44836.756999999998</v>
      </c>
      <c r="B14">
        <v>2367</v>
      </c>
      <c r="C14">
        <v>-4.0000000000000001E-3</v>
      </c>
      <c r="D14">
        <v>13</v>
      </c>
      <c r="E14" t="s">
        <v>40</v>
      </c>
      <c r="F14" t="s">
        <v>45</v>
      </c>
    </row>
    <row r="15" spans="1:6" x14ac:dyDescent="0.2">
      <c r="A15">
        <v>44875.606</v>
      </c>
      <c r="B15">
        <v>2416</v>
      </c>
      <c r="C15">
        <v>-1.7000000000000001E-2</v>
      </c>
      <c r="D15">
        <v>13</v>
      </c>
      <c r="E15" t="s">
        <v>43</v>
      </c>
      <c r="F15" t="s">
        <v>44</v>
      </c>
    </row>
    <row r="16" spans="1:6" x14ac:dyDescent="0.2">
      <c r="A16">
        <v>44898.612999999998</v>
      </c>
      <c r="B16">
        <v>2445</v>
      </c>
      <c r="C16">
        <v>-8.9999999999999993E-3</v>
      </c>
      <c r="D16">
        <v>15</v>
      </c>
      <c r="E16" t="s">
        <v>43</v>
      </c>
      <c r="F16" t="s">
        <v>44</v>
      </c>
    </row>
    <row r="17" spans="1:6" x14ac:dyDescent="0.2">
      <c r="A17">
        <v>45235.690999999999</v>
      </c>
      <c r="B17">
        <v>2870</v>
      </c>
      <c r="C17">
        <v>4.0000000000000001E-3</v>
      </c>
      <c r="D17">
        <v>21</v>
      </c>
      <c r="E17" t="s">
        <v>38</v>
      </c>
      <c r="F17" t="s">
        <v>39</v>
      </c>
    </row>
    <row r="18" spans="1:6" x14ac:dyDescent="0.2">
      <c r="A18">
        <v>45522.785000000003</v>
      </c>
      <c r="B18">
        <v>3232</v>
      </c>
      <c r="C18">
        <v>-1E-3</v>
      </c>
      <c r="D18">
        <v>16</v>
      </c>
      <c r="E18" t="s">
        <v>40</v>
      </c>
      <c r="F18" t="s">
        <v>45</v>
      </c>
    </row>
    <row r="19" spans="1:6" x14ac:dyDescent="0.2">
      <c r="A19">
        <v>45549.760000000002</v>
      </c>
      <c r="B19">
        <v>3266</v>
      </c>
      <c r="C19">
        <v>8.9999999999999993E-3</v>
      </c>
      <c r="D19">
        <v>10</v>
      </c>
      <c r="E19" t="s">
        <v>40</v>
      </c>
      <c r="F19" t="s">
        <v>45</v>
      </c>
    </row>
    <row r="20" spans="1:6" x14ac:dyDescent="0.2">
      <c r="A20">
        <v>45622.709000000003</v>
      </c>
      <c r="B20">
        <v>3358</v>
      </c>
      <c r="C20">
        <v>-7.0000000000000001E-3</v>
      </c>
      <c r="D20">
        <v>21</v>
      </c>
      <c r="E20" t="s">
        <v>38</v>
      </c>
      <c r="F20" t="s">
        <v>39</v>
      </c>
    </row>
    <row r="21" spans="1:6" x14ac:dyDescent="0.2">
      <c r="A21">
        <v>45944.703000000001</v>
      </c>
      <c r="B21">
        <v>3764</v>
      </c>
      <c r="C21">
        <v>-8.0000000000000002E-3</v>
      </c>
      <c r="D21">
        <v>7</v>
      </c>
      <c r="E21" t="s">
        <v>40</v>
      </c>
      <c r="F21" t="s">
        <v>45</v>
      </c>
    </row>
    <row r="22" spans="1:6" x14ac:dyDescent="0.2">
      <c r="A22" t="s">
        <v>46</v>
      </c>
      <c r="B22">
        <v>3861</v>
      </c>
      <c r="C22">
        <v>-3.0000000000000001E-3</v>
      </c>
      <c r="D22">
        <v>20</v>
      </c>
      <c r="E22" t="s">
        <v>43</v>
      </c>
      <c r="F22" t="s">
        <v>44</v>
      </c>
    </row>
    <row r="23" spans="1:6" x14ac:dyDescent="0.2">
      <c r="A23">
        <v>46025.601000000002</v>
      </c>
      <c r="B23">
        <v>3866</v>
      </c>
      <c r="C23">
        <v>-5.0000000000000001E-3</v>
      </c>
      <c r="D23">
        <v>14</v>
      </c>
      <c r="E23" t="s">
        <v>43</v>
      </c>
      <c r="F23" t="s">
        <v>44</v>
      </c>
    </row>
    <row r="24" spans="1:6" x14ac:dyDescent="0.2">
      <c r="A24">
        <v>46029.561000000002</v>
      </c>
      <c r="B24">
        <v>3871</v>
      </c>
      <c r="C24">
        <v>-1.0999999999999999E-2</v>
      </c>
      <c r="D24">
        <v>15</v>
      </c>
      <c r="E24" t="s">
        <v>43</v>
      </c>
      <c r="F24" t="s">
        <v>44</v>
      </c>
    </row>
    <row r="25" spans="1:6" x14ac:dyDescent="0.2">
      <c r="A25">
        <v>46033.525999999998</v>
      </c>
      <c r="B25">
        <v>3876</v>
      </c>
      <c r="C25">
        <v>-1.0999999999999999E-2</v>
      </c>
      <c r="D25">
        <v>10</v>
      </c>
      <c r="E25" t="s">
        <v>43</v>
      </c>
      <c r="F25" t="s">
        <v>44</v>
      </c>
    </row>
    <row r="26" spans="1:6" x14ac:dyDescent="0.2">
      <c r="A26">
        <v>46239.737999999998</v>
      </c>
      <c r="B26">
        <v>4136</v>
      </c>
      <c r="C26">
        <v>-3.0000000000000001E-3</v>
      </c>
      <c r="D26">
        <v>11</v>
      </c>
      <c r="E26" t="s">
        <v>43</v>
      </c>
      <c r="F26" t="s">
        <v>44</v>
      </c>
    </row>
    <row r="27" spans="1:6" x14ac:dyDescent="0.2">
      <c r="A27">
        <v>46262.74</v>
      </c>
      <c r="B27">
        <v>4165</v>
      </c>
      <c r="C27">
        <v>-1E-3</v>
      </c>
      <c r="D27">
        <v>10</v>
      </c>
      <c r="E27" t="s">
        <v>43</v>
      </c>
      <c r="F27" t="s">
        <v>44</v>
      </c>
    </row>
    <row r="28" spans="1:6" x14ac:dyDescent="0.2">
      <c r="A28">
        <v>46273.832999999999</v>
      </c>
      <c r="B28">
        <v>4179</v>
      </c>
      <c r="C28">
        <v>-1.0999999999999999E-2</v>
      </c>
      <c r="D28">
        <v>10</v>
      </c>
      <c r="E28" t="s">
        <v>43</v>
      </c>
      <c r="F28" t="s">
        <v>44</v>
      </c>
    </row>
    <row r="29" spans="1:6" x14ac:dyDescent="0.2">
      <c r="A29">
        <v>46289.711000000003</v>
      </c>
      <c r="B29">
        <v>4199</v>
      </c>
      <c r="C29">
        <v>5.0000000000000001E-3</v>
      </c>
      <c r="D29">
        <v>13</v>
      </c>
      <c r="E29" t="s">
        <v>43</v>
      </c>
      <c r="F29" t="s">
        <v>44</v>
      </c>
    </row>
    <row r="30" spans="1:6" x14ac:dyDescent="0.2">
      <c r="A30">
        <v>46293.67</v>
      </c>
      <c r="B30">
        <v>4204</v>
      </c>
      <c r="C30">
        <v>-2E-3</v>
      </c>
      <c r="D30">
        <v>12</v>
      </c>
      <c r="E30" t="s">
        <v>38</v>
      </c>
      <c r="F30" t="s">
        <v>39</v>
      </c>
    </row>
    <row r="31" spans="1:6" x14ac:dyDescent="0.2">
      <c r="A31">
        <v>46320.624000000003</v>
      </c>
      <c r="B31">
        <v>4238</v>
      </c>
      <c r="C31">
        <v>-1.2999999999999999E-2</v>
      </c>
      <c r="D31">
        <v>14</v>
      </c>
      <c r="E31" t="s">
        <v>43</v>
      </c>
      <c r="F31" t="s">
        <v>44</v>
      </c>
    </row>
    <row r="32" spans="1:6" x14ac:dyDescent="0.2">
      <c r="A32">
        <v>46323.807999999997</v>
      </c>
      <c r="B32">
        <v>4242</v>
      </c>
      <c r="C32">
        <v>-1E-3</v>
      </c>
      <c r="D32">
        <v>11</v>
      </c>
      <c r="E32" t="s">
        <v>47</v>
      </c>
      <c r="F32" t="s">
        <v>48</v>
      </c>
    </row>
    <row r="33" spans="1:6" x14ac:dyDescent="0.2">
      <c r="A33">
        <v>46324.603000000003</v>
      </c>
      <c r="B33">
        <v>4243</v>
      </c>
      <c r="C33">
        <v>1E-3</v>
      </c>
      <c r="D33">
        <v>11</v>
      </c>
      <c r="E33" t="s">
        <v>40</v>
      </c>
      <c r="F33" t="s">
        <v>45</v>
      </c>
    </row>
    <row r="34" spans="1:6" x14ac:dyDescent="0.2">
      <c r="A34">
        <v>46653.724000000002</v>
      </c>
      <c r="B34">
        <v>4658</v>
      </c>
      <c r="C34">
        <v>-1.0999999999999999E-2</v>
      </c>
      <c r="D34">
        <v>10</v>
      </c>
      <c r="E34" t="s">
        <v>47</v>
      </c>
      <c r="F34" t="s">
        <v>48</v>
      </c>
    </row>
    <row r="35" spans="1:6" x14ac:dyDescent="0.2">
      <c r="A35">
        <v>46676.724000000002</v>
      </c>
      <c r="B35">
        <v>4687</v>
      </c>
      <c r="C35">
        <v>-1.0999999999999999E-2</v>
      </c>
      <c r="D35">
        <v>15</v>
      </c>
      <c r="E35" t="s">
        <v>43</v>
      </c>
      <c r="F35" t="s">
        <v>44</v>
      </c>
    </row>
    <row r="36" spans="1:6" x14ac:dyDescent="0.2">
      <c r="A36">
        <v>46699.724999999999</v>
      </c>
      <c r="B36">
        <v>4716</v>
      </c>
      <c r="C36">
        <v>-0.01</v>
      </c>
      <c r="D36">
        <v>17</v>
      </c>
      <c r="E36" t="s">
        <v>43</v>
      </c>
      <c r="F36" t="s">
        <v>44</v>
      </c>
    </row>
    <row r="37" spans="1:6" x14ac:dyDescent="0.2">
      <c r="A37">
        <v>46711.618000000002</v>
      </c>
      <c r="B37">
        <v>4731</v>
      </c>
      <c r="C37">
        <v>-1.2999999999999999E-2</v>
      </c>
      <c r="D37">
        <v>20</v>
      </c>
      <c r="E37" t="s">
        <v>43</v>
      </c>
      <c r="F37" t="s">
        <v>44</v>
      </c>
    </row>
    <row r="38" spans="1:6" x14ac:dyDescent="0.2">
      <c r="A38">
        <v>46734.618999999999</v>
      </c>
      <c r="B38">
        <v>4760</v>
      </c>
      <c r="C38">
        <v>-1.2E-2</v>
      </c>
      <c r="D38">
        <v>22</v>
      </c>
      <c r="E38" t="s">
        <v>43</v>
      </c>
      <c r="F38" t="s">
        <v>44</v>
      </c>
    </row>
    <row r="39" spans="1:6" x14ac:dyDescent="0.2">
      <c r="A39">
        <v>46994.752</v>
      </c>
      <c r="B39">
        <v>5088</v>
      </c>
      <c r="C39">
        <v>-1.2999999999999999E-2</v>
      </c>
      <c r="D39">
        <v>24</v>
      </c>
      <c r="E39" t="s">
        <v>43</v>
      </c>
      <c r="F39" t="s">
        <v>44</v>
      </c>
    </row>
    <row r="40" spans="1:6" x14ac:dyDescent="0.2">
      <c r="A40">
        <v>47002.682999999997</v>
      </c>
      <c r="B40">
        <v>5098</v>
      </c>
      <c r="C40">
        <v>-1.2999999999999999E-2</v>
      </c>
      <c r="D40">
        <v>16</v>
      </c>
      <c r="E40" t="s">
        <v>43</v>
      </c>
      <c r="F40" t="s">
        <v>44</v>
      </c>
    </row>
    <row r="41" spans="1:6" x14ac:dyDescent="0.2">
      <c r="A41">
        <v>47025.682999999997</v>
      </c>
      <c r="B41">
        <v>5127</v>
      </c>
      <c r="C41">
        <v>-1.2999999999999999E-2</v>
      </c>
      <c r="D41">
        <v>17</v>
      </c>
      <c r="E41" t="s">
        <v>43</v>
      </c>
      <c r="F41" t="s">
        <v>44</v>
      </c>
    </row>
    <row r="42" spans="1:6" x14ac:dyDescent="0.2">
      <c r="A42">
        <v>47086.754000000001</v>
      </c>
      <c r="B42">
        <v>5204</v>
      </c>
      <c r="C42">
        <v>-0.01</v>
      </c>
      <c r="D42">
        <v>11</v>
      </c>
      <c r="E42" t="s">
        <v>47</v>
      </c>
      <c r="F42" t="s">
        <v>48</v>
      </c>
    </row>
    <row r="43" spans="1:6" x14ac:dyDescent="0.2">
      <c r="A43">
        <v>47331.817000000003</v>
      </c>
      <c r="B43">
        <v>5513</v>
      </c>
      <c r="C43">
        <v>-1.2E-2</v>
      </c>
      <c r="D43">
        <v>13</v>
      </c>
      <c r="E43" t="s">
        <v>43</v>
      </c>
      <c r="F43" t="s">
        <v>44</v>
      </c>
    </row>
    <row r="44" spans="1:6" x14ac:dyDescent="0.2">
      <c r="A44">
        <v>47420.646000000001</v>
      </c>
      <c r="B44">
        <v>5625</v>
      </c>
      <c r="C44">
        <v>-0.01</v>
      </c>
      <c r="D44">
        <v>15</v>
      </c>
      <c r="E44" t="s">
        <v>43</v>
      </c>
      <c r="F44" t="s">
        <v>44</v>
      </c>
    </row>
    <row r="45" spans="1:6" x14ac:dyDescent="0.2">
      <c r="A45" t="s">
        <v>49</v>
      </c>
      <c r="B45">
        <v>5659</v>
      </c>
      <c r="C45">
        <v>-3.0000000000000001E-3</v>
      </c>
      <c r="D45">
        <v>16</v>
      </c>
      <c r="E45" t="s">
        <v>43</v>
      </c>
      <c r="F45" t="s">
        <v>44</v>
      </c>
    </row>
    <row r="46" spans="1:6" x14ac:dyDescent="0.2">
      <c r="A46">
        <v>48067.813000000002</v>
      </c>
      <c r="B46">
        <v>6441</v>
      </c>
      <c r="C46">
        <v>-6.0000000000000001E-3</v>
      </c>
      <c r="D46">
        <v>22</v>
      </c>
      <c r="E46" t="s">
        <v>43</v>
      </c>
      <c r="F46" t="s">
        <v>44</v>
      </c>
    </row>
    <row r="47" spans="1:6" x14ac:dyDescent="0.2">
      <c r="A47">
        <v>48210.57</v>
      </c>
      <c r="B47">
        <v>6621</v>
      </c>
      <c r="C47">
        <v>-5.0000000000000001E-3</v>
      </c>
      <c r="D47">
        <v>13</v>
      </c>
      <c r="E47" t="s">
        <v>38</v>
      </c>
      <c r="F47" t="s">
        <v>39</v>
      </c>
    </row>
    <row r="48" spans="1:6" x14ac:dyDescent="0.2">
      <c r="A48">
        <v>48547.642999999996</v>
      </c>
      <c r="B48">
        <v>7046</v>
      </c>
      <c r="C48">
        <v>3.0000000000000001E-3</v>
      </c>
      <c r="D48">
        <v>19</v>
      </c>
      <c r="E48" t="s">
        <v>43</v>
      </c>
      <c r="F48" t="s">
        <v>44</v>
      </c>
    </row>
    <row r="50" spans="1:6" x14ac:dyDescent="0.2">
      <c r="A50">
        <v>48838.713000000003</v>
      </c>
      <c r="B50">
        <v>7413</v>
      </c>
      <c r="C50">
        <v>8.9999999999999993E-3</v>
      </c>
      <c r="D50">
        <v>10</v>
      </c>
      <c r="E50" t="s">
        <v>43</v>
      </c>
      <c r="F50" t="s">
        <v>44</v>
      </c>
    </row>
    <row r="51" spans="1:6" x14ac:dyDescent="0.2">
      <c r="A51">
        <v>48888.654999999999</v>
      </c>
      <c r="B51">
        <v>7476</v>
      </c>
      <c r="C51">
        <v>-1.4E-2</v>
      </c>
      <c r="D51">
        <v>16</v>
      </c>
      <c r="E51" t="s">
        <v>38</v>
      </c>
      <c r="F51" t="s">
        <v>39</v>
      </c>
    </row>
    <row r="52" spans="1:6" x14ac:dyDescent="0.2">
      <c r="A52">
        <v>48923.555999999997</v>
      </c>
      <c r="B52">
        <v>7520</v>
      </c>
      <c r="C52">
        <v>-8.9999999999999993E-3</v>
      </c>
      <c r="D52">
        <v>11</v>
      </c>
      <c r="E52" t="s">
        <v>43</v>
      </c>
      <c r="F52" t="s">
        <v>44</v>
      </c>
    </row>
    <row r="53" spans="1:6" x14ac:dyDescent="0.2">
      <c r="A53">
        <v>49198.764999999999</v>
      </c>
      <c r="B53">
        <v>7867</v>
      </c>
      <c r="C53">
        <v>-3.0000000000000001E-3</v>
      </c>
      <c r="D53">
        <v>19</v>
      </c>
      <c r="E53" t="s">
        <v>43</v>
      </c>
      <c r="F53" t="s">
        <v>44</v>
      </c>
    </row>
    <row r="54" spans="1:6" x14ac:dyDescent="0.2">
      <c r="A54">
        <v>49206.7</v>
      </c>
      <c r="B54">
        <v>7877</v>
      </c>
      <c r="C54">
        <v>1E-3</v>
      </c>
      <c r="D54">
        <v>7</v>
      </c>
      <c r="E54" t="s">
        <v>43</v>
      </c>
      <c r="F54" t="s">
        <v>44</v>
      </c>
    </row>
    <row r="55" spans="1:6" x14ac:dyDescent="0.2">
      <c r="A55">
        <v>49237.625999999997</v>
      </c>
      <c r="B55">
        <v>7916</v>
      </c>
      <c r="C55">
        <v>-4.0000000000000001E-3</v>
      </c>
      <c r="D55">
        <v>15</v>
      </c>
      <c r="E55" t="s">
        <v>38</v>
      </c>
      <c r="F55" t="s">
        <v>39</v>
      </c>
    </row>
    <row r="56" spans="1:6" x14ac:dyDescent="0.2">
      <c r="A56">
        <v>49264.593000000001</v>
      </c>
      <c r="B56">
        <v>7950</v>
      </c>
      <c r="C56">
        <v>-2E-3</v>
      </c>
      <c r="D56">
        <v>16</v>
      </c>
      <c r="E56" t="s">
        <v>38</v>
      </c>
      <c r="F56" t="s">
        <v>39</v>
      </c>
    </row>
    <row r="57" spans="1:6" x14ac:dyDescent="0.2">
      <c r="A57">
        <v>49264.595000000001</v>
      </c>
      <c r="B57">
        <v>7950</v>
      </c>
      <c r="C57">
        <v>0</v>
      </c>
      <c r="D57">
        <v>12</v>
      </c>
      <c r="E57" t="s">
        <v>43</v>
      </c>
      <c r="F57" t="s">
        <v>44</v>
      </c>
    </row>
    <row r="58" spans="1:6" x14ac:dyDescent="0.2">
      <c r="A58">
        <v>49271.726000000002</v>
      </c>
      <c r="B58">
        <v>7959</v>
      </c>
      <c r="C58">
        <v>-7.0000000000000001E-3</v>
      </c>
      <c r="D58">
        <v>17</v>
      </c>
      <c r="E58" t="s">
        <v>43</v>
      </c>
      <c r="F58" t="s">
        <v>44</v>
      </c>
    </row>
    <row r="59" spans="1:6" x14ac:dyDescent="0.2">
      <c r="A59">
        <v>49616.726999999999</v>
      </c>
      <c r="B59">
        <v>8394</v>
      </c>
      <c r="C59">
        <v>-1E-3</v>
      </c>
      <c r="D59">
        <v>13</v>
      </c>
      <c r="E59" t="s">
        <v>43</v>
      </c>
      <c r="F59" t="s">
        <v>44</v>
      </c>
    </row>
    <row r="60" spans="1:6" x14ac:dyDescent="0.2">
      <c r="A60">
        <v>49655.593000000001</v>
      </c>
      <c r="B60">
        <v>8443</v>
      </c>
      <c r="C60">
        <v>4.0000000000000001E-3</v>
      </c>
      <c r="D60">
        <v>12</v>
      </c>
      <c r="E60" t="s">
        <v>43</v>
      </c>
      <c r="F60" t="s">
        <v>44</v>
      </c>
    </row>
    <row r="61" spans="1:6" x14ac:dyDescent="0.2">
      <c r="A61">
        <v>49659.55</v>
      </c>
      <c r="B61">
        <v>8448</v>
      </c>
      <c r="C61">
        <v>-5.0000000000000001E-3</v>
      </c>
      <c r="D61">
        <v>14</v>
      </c>
      <c r="E61" t="s">
        <v>43</v>
      </c>
      <c r="F61" t="s">
        <v>44</v>
      </c>
    </row>
    <row r="62" spans="1:6" x14ac:dyDescent="0.2">
      <c r="A62">
        <v>49926.821000000004</v>
      </c>
      <c r="B62">
        <v>8785</v>
      </c>
      <c r="C62">
        <v>-6.0000000000000001E-3</v>
      </c>
      <c r="D62">
        <v>14</v>
      </c>
      <c r="E62" t="s">
        <v>43</v>
      </c>
      <c r="F62" t="s">
        <v>44</v>
      </c>
    </row>
    <row r="63" spans="1:6" x14ac:dyDescent="0.2">
      <c r="A63">
        <v>49992.639000000003</v>
      </c>
      <c r="B63">
        <v>8868</v>
      </c>
      <c r="C63">
        <v>-1.4999999999999999E-2</v>
      </c>
      <c r="D63">
        <v>18</v>
      </c>
      <c r="E63" t="s">
        <v>38</v>
      </c>
      <c r="F63" t="s">
        <v>39</v>
      </c>
    </row>
    <row r="64" spans="1:6" x14ac:dyDescent="0.2">
      <c r="A64" t="s">
        <v>55</v>
      </c>
      <c r="B64">
        <v>9269</v>
      </c>
      <c r="C64">
        <v>-1.2999999999999999E-2</v>
      </c>
      <c r="D64">
        <v>11</v>
      </c>
      <c r="E64" t="s">
        <v>56</v>
      </c>
      <c r="F64" t="s">
        <v>57</v>
      </c>
    </row>
    <row r="65" spans="1:6" x14ac:dyDescent="0.2">
      <c r="A65">
        <v>50345.582999999999</v>
      </c>
      <c r="B65">
        <v>9313</v>
      </c>
      <c r="C65">
        <v>3.0000000000000001E-3</v>
      </c>
      <c r="D65">
        <v>10</v>
      </c>
      <c r="E65" t="s">
        <v>43</v>
      </c>
      <c r="F65" t="s">
        <v>44</v>
      </c>
    </row>
    <row r="66" spans="1:6" x14ac:dyDescent="0.2">
      <c r="A66">
        <v>50364.608</v>
      </c>
      <c r="B66">
        <v>9337</v>
      </c>
      <c r="C66">
        <v>-6.0000000000000001E-3</v>
      </c>
      <c r="D66">
        <v>10</v>
      </c>
      <c r="E66" t="s">
        <v>43</v>
      </c>
      <c r="F66" t="s">
        <v>44</v>
      </c>
    </row>
    <row r="68" spans="1:6" x14ac:dyDescent="0.2">
      <c r="A68">
        <v>50662.813999999998</v>
      </c>
      <c r="B68">
        <v>9713</v>
      </c>
      <c r="C68">
        <v>-3.0000000000000001E-3</v>
      </c>
      <c r="D68">
        <v>11</v>
      </c>
      <c r="E68" t="s">
        <v>43</v>
      </c>
      <c r="F68" t="s">
        <v>44</v>
      </c>
    </row>
    <row r="69" spans="1:6" x14ac:dyDescent="0.2">
      <c r="A69">
        <v>50732.607000000004</v>
      </c>
      <c r="B69">
        <v>9801</v>
      </c>
      <c r="C69">
        <v>-2E-3</v>
      </c>
      <c r="D69">
        <v>14</v>
      </c>
      <c r="E69" t="s">
        <v>43</v>
      </c>
      <c r="F69" t="s">
        <v>44</v>
      </c>
    </row>
    <row r="70" spans="1:6" x14ac:dyDescent="0.2">
      <c r="A70">
        <v>51019.71</v>
      </c>
      <c r="B70">
        <v>10163</v>
      </c>
      <c r="C70">
        <v>2E-3</v>
      </c>
      <c r="D70">
        <v>14</v>
      </c>
      <c r="E70" t="s">
        <v>43</v>
      </c>
      <c r="F70" t="s">
        <v>44</v>
      </c>
    </row>
    <row r="71" spans="1:6" x14ac:dyDescent="0.2">
      <c r="A71">
        <v>51019.716</v>
      </c>
      <c r="B71">
        <v>10163</v>
      </c>
      <c r="C71">
        <v>8.0000000000000002E-3</v>
      </c>
      <c r="D71">
        <v>27</v>
      </c>
      <c r="E71" t="s">
        <v>58</v>
      </c>
      <c r="F71" t="s">
        <v>59</v>
      </c>
    </row>
    <row r="72" spans="1:6" x14ac:dyDescent="0.2">
      <c r="A72">
        <v>51023.678999999996</v>
      </c>
      <c r="B72">
        <v>10168</v>
      </c>
      <c r="C72">
        <v>6.0000000000000001E-3</v>
      </c>
      <c r="D72">
        <v>16</v>
      </c>
      <c r="E72" t="s">
        <v>58</v>
      </c>
      <c r="F72" t="s">
        <v>59</v>
      </c>
    </row>
    <row r="73" spans="1:6" x14ac:dyDescent="0.2">
      <c r="A73">
        <v>51046.684000000001</v>
      </c>
      <c r="B73">
        <v>10197</v>
      </c>
      <c r="C73">
        <v>1.0999999999999999E-2</v>
      </c>
      <c r="D73">
        <v>11</v>
      </c>
      <c r="E73" t="s">
        <v>43</v>
      </c>
      <c r="F73" t="s">
        <v>44</v>
      </c>
    </row>
    <row r="74" spans="1:6" x14ac:dyDescent="0.2">
      <c r="A74">
        <v>51054.61</v>
      </c>
      <c r="B74">
        <v>10207</v>
      </c>
      <c r="C74">
        <v>6.0000000000000001E-3</v>
      </c>
      <c r="D74">
        <v>16</v>
      </c>
      <c r="E74" t="s">
        <v>58</v>
      </c>
      <c r="F74" t="s">
        <v>59</v>
      </c>
    </row>
    <row r="75" spans="1:6" x14ac:dyDescent="0.2">
      <c r="A75">
        <v>51069.675999999999</v>
      </c>
      <c r="B75">
        <v>10226</v>
      </c>
      <c r="C75">
        <v>3.0000000000000001E-3</v>
      </c>
      <c r="D75">
        <v>16</v>
      </c>
      <c r="E75" t="s">
        <v>43</v>
      </c>
      <c r="F75" t="s">
        <v>44</v>
      </c>
    </row>
    <row r="76" spans="1:6" x14ac:dyDescent="0.2">
      <c r="A76">
        <v>51069.678999999996</v>
      </c>
      <c r="B76">
        <v>10226</v>
      </c>
      <c r="C76">
        <v>6.0000000000000001E-3</v>
      </c>
      <c r="D76">
        <v>21</v>
      </c>
      <c r="E76" t="s">
        <v>38</v>
      </c>
      <c r="F76" t="s">
        <v>39</v>
      </c>
    </row>
    <row r="77" spans="1:6" x14ac:dyDescent="0.2">
      <c r="A77">
        <v>51104.580999999998</v>
      </c>
      <c r="B77">
        <v>10270</v>
      </c>
      <c r="C77">
        <v>1.2E-2</v>
      </c>
      <c r="D77">
        <v>15</v>
      </c>
      <c r="E77" t="s">
        <v>58</v>
      </c>
      <c r="F77" t="s">
        <v>59</v>
      </c>
    </row>
    <row r="78" spans="1:6" x14ac:dyDescent="0.2">
      <c r="A78">
        <v>51376.610999999997</v>
      </c>
      <c r="B78">
        <v>10613</v>
      </c>
      <c r="C78">
        <v>1.0999999999999999E-2</v>
      </c>
      <c r="D78">
        <v>12</v>
      </c>
      <c r="E78" t="s">
        <v>58</v>
      </c>
      <c r="F78" t="s">
        <v>59</v>
      </c>
    </row>
    <row r="79" spans="1:6" x14ac:dyDescent="0.2">
      <c r="A79">
        <v>51406.741999999998</v>
      </c>
      <c r="B79">
        <v>10651</v>
      </c>
      <c r="C79">
        <v>5.0000000000000001E-3</v>
      </c>
      <c r="D79">
        <v>15</v>
      </c>
      <c r="E79" t="s">
        <v>43</v>
      </c>
      <c r="F79" t="s">
        <v>44</v>
      </c>
    </row>
    <row r="80" spans="1:6" x14ac:dyDescent="0.2">
      <c r="A80">
        <v>51429.743000000002</v>
      </c>
      <c r="B80">
        <v>10680</v>
      </c>
      <c r="C80">
        <v>6.0000000000000001E-3</v>
      </c>
      <c r="D80">
        <v>21</v>
      </c>
      <c r="E80" t="s">
        <v>43</v>
      </c>
      <c r="F80" t="s">
        <v>44</v>
      </c>
    </row>
    <row r="81" spans="1:6" x14ac:dyDescent="0.2">
      <c r="A81">
        <v>51433.705999999998</v>
      </c>
      <c r="B81">
        <v>10685</v>
      </c>
      <c r="C81">
        <v>4.0000000000000001E-3</v>
      </c>
      <c r="D81">
        <v>12</v>
      </c>
      <c r="E81" t="s">
        <v>43</v>
      </c>
      <c r="F81" t="s">
        <v>44</v>
      </c>
    </row>
    <row r="82" spans="1:6" x14ac:dyDescent="0.2">
      <c r="A82">
        <v>51437.671000000002</v>
      </c>
      <c r="B82">
        <v>10690</v>
      </c>
      <c r="C82">
        <v>3.0000000000000001E-3</v>
      </c>
      <c r="D82">
        <v>18</v>
      </c>
      <c r="E82" t="s">
        <v>43</v>
      </c>
      <c r="F82" t="s">
        <v>44</v>
      </c>
    </row>
    <row r="83" spans="1:6" x14ac:dyDescent="0.2">
      <c r="A83">
        <v>51476.540999999997</v>
      </c>
      <c r="B83">
        <v>10739</v>
      </c>
      <c r="C83">
        <v>1.2E-2</v>
      </c>
      <c r="D83">
        <v>16</v>
      </c>
      <c r="E83" t="s">
        <v>58</v>
      </c>
      <c r="F83" t="s">
        <v>59</v>
      </c>
    </row>
    <row r="84" spans="1:6" x14ac:dyDescent="0.2">
      <c r="A84">
        <v>51491.597999999998</v>
      </c>
      <c r="B84">
        <v>10758</v>
      </c>
      <c r="C84">
        <v>0</v>
      </c>
      <c r="D84">
        <v>13</v>
      </c>
      <c r="E84" t="s">
        <v>43</v>
      </c>
      <c r="F84" t="s">
        <v>44</v>
      </c>
    </row>
    <row r="85" spans="1:6" x14ac:dyDescent="0.2">
      <c r="A85">
        <v>51693.841</v>
      </c>
      <c r="B85">
        <v>11013</v>
      </c>
      <c r="C85">
        <v>5.0000000000000001E-3</v>
      </c>
      <c r="D85">
        <v>12</v>
      </c>
      <c r="E85" t="s">
        <v>58</v>
      </c>
      <c r="F85" t="s">
        <v>59</v>
      </c>
    </row>
    <row r="86" spans="1:6" x14ac:dyDescent="0.2">
      <c r="A86">
        <v>51705.737300000001</v>
      </c>
      <c r="B86">
        <v>11028</v>
      </c>
      <c r="C86">
        <v>4.4999999999999997E-3</v>
      </c>
      <c r="D86">
        <v>55</v>
      </c>
      <c r="E86" t="s">
        <v>38</v>
      </c>
      <c r="F86" t="s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2023-01-13T06:42:25Z</dcterms:modified>
</cp:coreProperties>
</file>