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58B0AA17-1D1B-45E1-A502-F408A426F4B4}" xr6:coauthVersionLast="47" xr6:coauthVersionMax="47" xr10:uidLastSave="{00000000-0000-0000-0000-000000000000}"/>
  <bookViews>
    <workbookView xWindow="13650" yWindow="25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4" i="1"/>
  <c r="F24" i="1" s="1"/>
  <c r="G24" i="1" s="1"/>
  <c r="K24" i="1" s="1"/>
  <c r="Q24" i="1"/>
  <c r="E23" i="1"/>
  <c r="F23" i="1"/>
  <c r="G23" i="1"/>
  <c r="K23" i="1"/>
  <c r="D9" i="1"/>
  <c r="C9" i="1"/>
  <c r="C21" i="1"/>
  <c r="E21" i="1"/>
  <c r="F21" i="1" s="1"/>
  <c r="G21" i="1" s="1"/>
  <c r="I21" i="1" s="1"/>
  <c r="E22" i="1"/>
  <c r="F22" i="1"/>
  <c r="G22" i="1"/>
  <c r="K22" i="1" s="1"/>
  <c r="Q23" i="1"/>
  <c r="Q22" i="1"/>
  <c r="A21" i="1"/>
  <c r="F16" i="1"/>
  <c r="C17" i="1"/>
  <c r="Q21" i="1"/>
  <c r="C12" i="1"/>
  <c r="C11" i="1"/>
  <c r="O25" i="1" l="1"/>
  <c r="C15" i="1"/>
  <c r="O21" i="1"/>
  <c r="O23" i="1"/>
  <c r="O22" i="1"/>
  <c r="O24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<sst xmlns="http://schemas.openxmlformats.org/spreadsheetml/2006/main" count="59" uniqueCount="52">
  <si>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</si>
  <si>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</si>
  <si>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</si>
  <si>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</si>
  <si>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</si>
  <si>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</si>
  <si>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</si>
  <si>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</si>
  <si>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</si>
  <si>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</si>
  <si>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</si>
  <si>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</si>
  <si>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</si>
  <si>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</si>
  <si>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</si>
  <si>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</si>
  <si>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</si>
  <si>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</si>
  <si>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</si>
  <si>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</si>
  <si>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</si>
  <si>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</si>
  <si>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</si>
  <si>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</si>
  <si>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</si>
  <si>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</si>
  <si>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</si>
  <si>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</si>
  <si>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</si>
  <si>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</si>
  <si>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</si>
  <si>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</si>
  <si>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</si>
  <si>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</si>
  <si>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</si>
  <si>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</si>
  <si>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</si>
  <si>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</si>
  <si>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</si>
  <si>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</si>
  <si>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</si>
  <si>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DG Dra</t>
  </si>
  <si>
    <t>DG Dra / GSC 3927-0296</t>
  </si>
  <si>
    <t>BRNO</t>
  </si>
  <si>
    <t>OEJV 0160</t>
  </si>
  <si>
    <t>I</t>
  </si>
  <si>
    <t>G3927-0296</t>
  </si>
  <si>
    <t>vis</t>
  </si>
  <si>
    <t>OEJV 0179</t>
  </si>
  <si>
    <t>OEJV 0203</t>
  </si>
  <si>
    <t>II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</si>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</sst>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0" fillId="0" borderId="0" xfId="0" applyFont="1" applyAlignme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72" fontId="32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DG Dra - O-C Diagr.</a:t>
            </a:r>
          </a:p>
        </c:rich>
      </c:tx>
      <c:layout>
        <c:manualLayout>
          <c:xMode val="edge"/>
          <c:yMode val="edge"/>
          <c:x val="0.3949930458970792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7680</c:v>
                </c:pt>
                <c:pt idx="2">
                  <c:v>10228</c:v>
                </c:pt>
                <c:pt idx="3">
                  <c:v>12424.5</c:v>
                </c:pt>
                <c:pt idx="4">
                  <c:v>14110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BB-4365-9C4A-467E495706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7680</c:v>
                </c:pt>
                <c:pt idx="2">
                  <c:v>10228</c:v>
                </c:pt>
                <c:pt idx="3">
                  <c:v>12424.5</c:v>
                </c:pt>
                <c:pt idx="4">
                  <c:v>14110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BB-4365-9C4A-467E495706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7680</c:v>
                </c:pt>
                <c:pt idx="2">
                  <c:v>10228</c:v>
                </c:pt>
                <c:pt idx="3">
                  <c:v>12424.5</c:v>
                </c:pt>
                <c:pt idx="4">
                  <c:v>14110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BB-4365-9C4A-467E495706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7680</c:v>
                </c:pt>
                <c:pt idx="2">
                  <c:v>10228</c:v>
                </c:pt>
                <c:pt idx="3">
                  <c:v>12424.5</c:v>
                </c:pt>
                <c:pt idx="4">
                  <c:v>14110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-2.8109999999287538E-2</c:v>
                </c:pt>
                <c:pt idx="2">
                  <c:v>-1.4534000001731329E-2</c:v>
                </c:pt>
                <c:pt idx="3">
                  <c:v>-4.3238499994913582E-2</c:v>
                </c:pt>
                <c:pt idx="4">
                  <c:v>-4.802999989624368E-2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BB-4365-9C4A-467E495706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7680</c:v>
                </c:pt>
                <c:pt idx="2">
                  <c:v>10228</c:v>
                </c:pt>
                <c:pt idx="3">
                  <c:v>12424.5</c:v>
                </c:pt>
                <c:pt idx="4">
                  <c:v>14110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BB-4365-9C4A-467E495706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7680</c:v>
                </c:pt>
                <c:pt idx="2">
                  <c:v>10228</c:v>
                </c:pt>
                <c:pt idx="3">
                  <c:v>12424.5</c:v>
                </c:pt>
                <c:pt idx="4">
                  <c:v>14110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BB-4365-9C4A-467E495706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2.5999999999999999E-3</c:v>
                  </c:pt>
                  <c:pt idx="3">
                    <c:v>3.0000000000000001E-5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7680</c:v>
                </c:pt>
                <c:pt idx="2">
                  <c:v>10228</c:v>
                </c:pt>
                <c:pt idx="3">
                  <c:v>12424.5</c:v>
                </c:pt>
                <c:pt idx="4">
                  <c:v>14110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BB-4365-9C4A-467E495706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7680</c:v>
                </c:pt>
                <c:pt idx="2">
                  <c:v>10228</c:v>
                </c:pt>
                <c:pt idx="3">
                  <c:v>12424.5</c:v>
                </c:pt>
                <c:pt idx="4">
                  <c:v>14110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1.0259702777914076E-2</c:v>
                </c:pt>
                <c:pt idx="1">
                  <c:v>-1.9973206453327036E-2</c:v>
                </c:pt>
                <c:pt idx="2">
                  <c:v>-3.0003603943066927E-2</c:v>
                </c:pt>
                <c:pt idx="3">
                  <c:v>-3.8650294714736341E-2</c:v>
                </c:pt>
                <c:pt idx="4">
                  <c:v>-4.5285394781045832E-2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BB-4365-9C4A-467E495706A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7680</c:v>
                </c:pt>
                <c:pt idx="2">
                  <c:v>10228</c:v>
                </c:pt>
                <c:pt idx="3">
                  <c:v>12424.5</c:v>
                </c:pt>
                <c:pt idx="4">
                  <c:v>14110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BB-4365-9C4A-467E49570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460520"/>
        <c:axId val="1"/>
      </c:scatterChart>
      <c:valAx>
        <c:axId val="87346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46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3282A87-E5DE-B923-B71D-F97F626C8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e">
        <v>#N/A</v>
      </c>
      <c r="C2" s="3"/>
      <c r="D2" s="3"/>
      <c r="E2" s="10" t="s">
        <v>41</v>
      </c>
      <c r="F2" t="s">
        <v>46</v>
      </c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8">
        <v>51274.362000000001</v>
      </c>
      <c r="D7" s="29" t="s">
        <v>43</v>
      </c>
    </row>
    <row r="8" spans="1:6" x14ac:dyDescent="0.2">
      <c r="A8" t="s">
        <v>6</v>
      </c>
      <c r="C8" s="8">
        <v>0.57137300000000002</v>
      </c>
      <c r="D8" s="29" t="s">
        <v>43</v>
      </c>
    </row>
    <row r="9" spans="1:6" x14ac:dyDescent="0.2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1.0259702777914076E-2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-3.9365767228178533E-6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59336.389744605221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0.5713690634232772</v>
      </c>
      <c r="E16" s="14" t="s">
        <v>33</v>
      </c>
      <c r="F16" s="15">
        <f ca="1">NOW()+15018.5+$C$5/24</f>
        <v>59957.843953935182</v>
      </c>
    </row>
    <row r="17" spans="1:21" ht="13.5" thickBot="1" x14ac:dyDescent="0.25">
      <c r="A17" s="14" t="s">
        <v>30</v>
      </c>
      <c r="B17" s="10"/>
      <c r="C17" s="10">
        <f>COUNT(C21:C2191)</f>
        <v>5</v>
      </c>
      <c r="E17" s="14" t="s">
        <v>38</v>
      </c>
      <c r="F17" s="15">
        <f ca="1">ROUND(2*(F16-$C$7)/$C$8,0)/2+F15</f>
        <v>15198.5</v>
      </c>
    </row>
    <row r="18" spans="1:21" ht="14.25" thickTop="1" thickBot="1" x14ac:dyDescent="0.25">
      <c r="A18" s="16" t="s">
        <v>8</v>
      </c>
      <c r="B18" s="10"/>
      <c r="C18" s="19">
        <f ca="1">+C15</f>
        <v>59336.389744605221</v>
      </c>
      <c r="D18" s="20">
        <f ca="1">+C16</f>
        <v>0.5713690634232772</v>
      </c>
      <c r="E18" s="14" t="s">
        <v>39</v>
      </c>
      <c r="F18" s="23">
        <f ca="1">ROUND(2*(F16-$C$15)/$C$16,0)/2+F15</f>
        <v>1088.5</v>
      </c>
    </row>
    <row r="19" spans="1:21" ht="13.5" thickTop="1" x14ac:dyDescent="0.2">
      <c r="E19" s="14" t="s">
        <v>34</v>
      </c>
      <c r="F19" s="18">
        <f ca="1">+$C$15+$C$16*F18-15018.5-$C$5/24</f>
        <v>44940.220803474796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47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t="str">
        <f>D7</f>
        <v>BRNO</v>
      </c>
      <c r="C21" s="8">
        <f>C$7</f>
        <v>51274.362000000001</v>
      </c>
      <c r="D21" s="8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1.0259702777914076E-2</v>
      </c>
      <c r="Q21" s="2">
        <f>+C21-15018.5</f>
        <v>36255.862000000001</v>
      </c>
    </row>
    <row r="22" spans="1:21" x14ac:dyDescent="0.2">
      <c r="A22" s="30" t="s">
        <v>44</v>
      </c>
      <c r="B22" s="31" t="s">
        <v>45</v>
      </c>
      <c r="C22" s="32">
        <v>55662.47853</v>
      </c>
      <c r="D22" s="32">
        <v>4.0000000000000002E-4</v>
      </c>
      <c r="E22">
        <f>+(C22-C$7)/C$8</f>
        <v>7679.9508027155625</v>
      </c>
      <c r="F22">
        <f>ROUND(2*E22,0)/2</f>
        <v>7680</v>
      </c>
      <c r="G22">
        <f>+C22-(C$7+F22*C$8)</f>
        <v>-2.8109999999287538E-2</v>
      </c>
      <c r="K22">
        <f>+G22</f>
        <v>-2.8109999999287538E-2</v>
      </c>
      <c r="O22">
        <f ca="1">+C$11+C$12*$F22</f>
        <v>-1.9973206453327036E-2</v>
      </c>
      <c r="Q22" s="2">
        <f>+C22-15018.5</f>
        <v>40643.97853</v>
      </c>
      <c r="R22" t="s">
        <v>1</v>
      </c>
    </row>
    <row r="23" spans="1:21" x14ac:dyDescent="0.2">
      <c r="A23" s="33" t="s">
        <v>48</v>
      </c>
      <c r="B23" s="34" t="s">
        <v>45</v>
      </c>
      <c r="C23" s="35">
        <v>57118.350509999997</v>
      </c>
      <c r="D23" s="35">
        <v>2.5999999999999999E-3</v>
      </c>
      <c r="E23">
        <f>+(C23-C$7)/C$8</f>
        <v>10227.974563026246</v>
      </c>
      <c r="F23">
        <f>ROUND(2*E23,0)/2</f>
        <v>10228</v>
      </c>
      <c r="G23">
        <f>+C23-(C$7+F23*C$8)</f>
        <v>-1.4534000001731329E-2</v>
      </c>
      <c r="K23">
        <f>+G23</f>
        <v>-1.4534000001731329E-2</v>
      </c>
      <c r="O23">
        <f ca="1">+C$11+C$12*$F23</f>
        <v>-3.0003603943066927E-2</v>
      </c>
      <c r="Q23" s="2">
        <f>+C23-15018.5</f>
        <v>42099.850509999997</v>
      </c>
      <c r="R23" t="s">
        <v>1</v>
      </c>
    </row>
    <row r="24" spans="1:21" x14ac:dyDescent="0.2">
      <c r="A24" s="36" t="s">
        <v>49</v>
      </c>
      <c r="B24" s="37" t="s">
        <v>50</v>
      </c>
      <c r="C24" s="38">
        <v>58373.342600000004</v>
      </c>
      <c r="D24" s="38">
        <v>3.0000000000000001E-5</v>
      </c>
      <c r="E24">
        <f>+(C24-C$7)/C$8</f>
        <v>12424.424325265636</v>
      </c>
      <c r="F24">
        <f>ROUND(2*E24,0)/2</f>
        <v>12424.5</v>
      </c>
      <c r="G24">
        <f>+C24-(C$7+F24*C$8)</f>
        <v>-4.3238499994913582E-2</v>
      </c>
      <c r="K24">
        <f>+G24</f>
        <v>-4.3238499994913582E-2</v>
      </c>
      <c r="O24">
        <f ca="1">+C$11+C$12*$F24</f>
        <v>-3.8650294714736341E-2</v>
      </c>
      <c r="Q24" s="2">
        <f>+C24-15018.5</f>
        <v>43354.842600000004</v>
      </c>
      <c r="R24" t="e">
        <v>#N/A</v>
      </c>
    </row>
    <row r="25" spans="1:21" x14ac:dyDescent="0.2">
      <c r="A25" s="39" t="s">
        <v>51</v>
      </c>
      <c r="B25" s="40" t="s">
        <v>45</v>
      </c>
      <c r="C25" s="41">
        <v>59336.387000000104</v>
      </c>
      <c r="D25" s="39">
        <v>2E-3</v>
      </c>
      <c r="E25">
        <f>+(C25-C$7)/C$8</f>
        <v>14109.915939325279</v>
      </c>
      <c r="F25">
        <f>ROUND(2*E25,0)/2</f>
        <v>14110</v>
      </c>
      <c r="G25">
        <f>+C25-(C$7+F25*C$8)</f>
        <v>-4.802999989624368E-2</v>
      </c>
      <c r="K25">
        <f>+G25</f>
        <v>-4.802999989624368E-2</v>
      </c>
      <c r="O25">
        <f ca="1">+C$11+C$12*$F25</f>
        <v>-4.5285394781045832E-2</v>
      </c>
      <c r="Q25" s="2">
        <f>+C25-15018.5</f>
        <v>44317.887000000104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5" name="Range1"/>
  </protectedRanges>
  <phoneticPr fontId="6" type="noConversion"/>
  <hyperlinks>
    <hyperlink ref="H686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2023-01-13T07:15:17Z</dcterms:modified>
</cp:coreProperties>
</file>