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EF1598B-3810-4998-8C28-0C78AE5E6A9C}" xr6:coauthVersionLast="47" xr6:coauthVersionMax="47" xr10:uidLastSave="{00000000-0000-0000-0000-000000000000}"/>
  <bookViews>
    <workbookView xWindow="13455" yWindow="49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 s="1"/>
  <c r="K44" i="1" s="1"/>
  <c r="Q44" i="1"/>
  <c r="E45" i="1"/>
  <c r="F45" i="1"/>
  <c r="G45" i="1" s="1"/>
  <c r="K45" i="1" s="1"/>
  <c r="Q45" i="1"/>
  <c r="E42" i="1"/>
  <c r="F42" i="1" s="1"/>
  <c r="G42" i="1" s="1"/>
  <c r="K42" i="1" s="1"/>
  <c r="E43" i="1"/>
  <c r="F43" i="1" s="1"/>
  <c r="G43" i="1" s="1"/>
  <c r="K43" i="1" s="1"/>
  <c r="Q42" i="1"/>
  <c r="Q43" i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J27" i="1" s="1"/>
  <c r="E28" i="1"/>
  <c r="F28" i="1" s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 s="1"/>
  <c r="G35" i="1" s="1"/>
  <c r="K35" i="1" s="1"/>
  <c r="E36" i="1"/>
  <c r="F36" i="1"/>
  <c r="G36" i="1" s="1"/>
  <c r="K36" i="1" s="1"/>
  <c r="E37" i="1"/>
  <c r="F37" i="1" s="1"/>
  <c r="G37" i="1" s="1"/>
  <c r="K37" i="1" s="1"/>
  <c r="Q38" i="1"/>
  <c r="Q39" i="1"/>
  <c r="Q40" i="1"/>
  <c r="Q41" i="1"/>
  <c r="Q37" i="1"/>
  <c r="E21" i="1"/>
  <c r="F21" i="1" s="1"/>
  <c r="G21" i="1" s="1"/>
  <c r="K21" i="1" s="1"/>
  <c r="E22" i="1"/>
  <c r="F22" i="1" s="1"/>
  <c r="G22" i="1" s="1"/>
  <c r="K22" i="1" s="1"/>
  <c r="D9" i="1"/>
  <c r="C9" i="1"/>
  <c r="G22" i="2"/>
  <c r="C22" i="2" s="1"/>
  <c r="E22" i="2" s="1"/>
  <c r="G21" i="2"/>
  <c r="C21" i="2" s="1"/>
  <c r="E21" i="2" s="1"/>
  <c r="G17" i="2"/>
  <c r="C17" i="2" s="1"/>
  <c r="E17" i="2" s="1"/>
  <c r="G16" i="2"/>
  <c r="C16" i="2"/>
  <c r="E16" i="2" s="1"/>
  <c r="G15" i="2"/>
  <c r="C15" i="2" s="1"/>
  <c r="E15" i="2" s="1"/>
  <c r="G14" i="2"/>
  <c r="C14" i="2" s="1"/>
  <c r="E14" i="2" s="1"/>
  <c r="G13" i="2"/>
  <c r="C13" i="2" s="1"/>
  <c r="E13" i="2" s="1"/>
  <c r="G12" i="2"/>
  <c r="C12" i="2" s="1"/>
  <c r="E12" i="2" s="1"/>
  <c r="G20" i="2"/>
  <c r="C20" i="2" s="1"/>
  <c r="E20" i="2" s="1"/>
  <c r="G19" i="2"/>
  <c r="C19" i="2" s="1"/>
  <c r="E19" i="2" s="1"/>
  <c r="G18" i="2"/>
  <c r="C18" i="2"/>
  <c r="E18" i="2" s="1"/>
  <c r="G11" i="2"/>
  <c r="C11" i="2"/>
  <c r="E11" i="2" s="1"/>
  <c r="H22" i="2"/>
  <c r="B22" i="2" s="1"/>
  <c r="D22" i="2"/>
  <c r="A22" i="2"/>
  <c r="H21" i="2"/>
  <c r="B21" i="2" s="1"/>
  <c r="D21" i="2"/>
  <c r="A21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1" i="2"/>
  <c r="B11" i="2" s="1"/>
  <c r="D11" i="2"/>
  <c r="A11" i="2"/>
  <c r="Q35" i="1"/>
  <c r="Q33" i="1"/>
  <c r="Q34" i="1"/>
  <c r="F4" i="1"/>
  <c r="G4" i="1"/>
  <c r="F16" i="1"/>
  <c r="F17" i="1" s="1"/>
  <c r="C17" i="1"/>
  <c r="Q21" i="1"/>
  <c r="Q22" i="1"/>
  <c r="Q23" i="1"/>
  <c r="Q24" i="1"/>
  <c r="Q25" i="1"/>
  <c r="Q26" i="1"/>
  <c r="Q28" i="1"/>
  <c r="Q29" i="1"/>
  <c r="Q27" i="1"/>
  <c r="Q30" i="1"/>
  <c r="Q31" i="1"/>
  <c r="Q32" i="1"/>
  <c r="Q36" i="1"/>
  <c r="C12" i="1"/>
  <c r="C11" i="1"/>
  <c r="O45" i="1" l="1"/>
  <c r="O44" i="1"/>
  <c r="O33" i="1"/>
  <c r="O34" i="1"/>
  <c r="O40" i="1"/>
  <c r="O32" i="1"/>
  <c r="O37" i="1"/>
  <c r="O31" i="1"/>
  <c r="O22" i="1"/>
  <c r="O43" i="1"/>
  <c r="O21" i="1"/>
  <c r="O38" i="1"/>
  <c r="O36" i="1"/>
  <c r="O41" i="1"/>
  <c r="O25" i="1"/>
  <c r="O27" i="1"/>
  <c r="O23" i="1"/>
  <c r="O29" i="1"/>
  <c r="O35" i="1"/>
  <c r="O28" i="1"/>
  <c r="O42" i="1"/>
  <c r="O24" i="1"/>
  <c r="O26" i="1"/>
  <c r="C15" i="1"/>
  <c r="O30" i="1"/>
  <c r="O3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<sst xmlns="http://schemas.openxmlformats.org/spreadsheetml/2006/main" count="207" uniqueCount="122">
  <si>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</si>
  <si>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</si>
  <si>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</si>
  <si>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</si>
  <si>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</si>
  <si>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</si>
  <si>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</si>
  <si>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</si>
  <si>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</si>
  <si>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</si>
  <si>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</si>
  <si>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</si>
  <si>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</si>
  <si>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</si>
  <si>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</si>
  <si>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</si>
  <si>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</si>
  <si>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</si>
  <si>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</si>
  <si>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</si>
  <si>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</si>
  <si>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</si>
  <si>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</si>
  <si>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</si>
  <si>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</si>
  <si>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</si>
  <si>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</si>
  <si>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</si>
  <si>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</si>
  <si>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</si>
  <si>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</si>
  <si>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</si>
  <si>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</si>
  <si>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</si>
  <si>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</si>
  <si>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</si>
  <si>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</si>
  <si>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FX Dra / GSC 3876-0806</t>
  </si>
  <si>
    <t>EB</t>
  </si>
  <si>
    <t>OEJV 0107</t>
  </si>
  <si>
    <t>I</t>
  </si>
  <si>
    <t>Add cycle</t>
  </si>
  <si>
    <t>Old Cycle</t>
  </si>
  <si>
    <t>OEJV 0137</t>
  </si>
  <si>
    <t>II</t>
  </si>
  <si>
    <t>BAD?</t>
  </si>
  <si>
    <t>IBVS 6070</t>
  </si>
  <si>
    <t>OEJV 0160</t>
  </si>
  <si>
    <t>IBVS 6050</t>
  </si>
  <si>
    <t>IBVS 6092</t>
  </si>
  <si>
    <t>IBVS 6131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</si>
  <si>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</si>
  <si>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</si>
  <si>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</si>
  <si>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</si>
  <si>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</si>
  <si>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</si>
  <si>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</si>
  <si>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</si>
  <si>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</si>
  <si>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</si>
  <si>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</si>
  <si>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</si>
  <si>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2454507.62048 </t>
  </si>
  <si>
    <t> 11.02.2008 02:53 </t>
  </si>
  <si>
    <t> 0.00143 </t>
  </si>
  <si>
    <t>C </t>
  </si>
  <si>
    <t>R</t>
  </si>
  <si>
    <t> M.Lehky </t>
  </si>
  <si>
    <t>OEJV 0107 </t>
  </si>
  <si>
    <t>2455076.3821 </t>
  </si>
  <si>
    <t> 01.09.2009 21:10 </t>
  </si>
  <si>
    <t> 0.0011 </t>
  </si>
  <si>
    <t>OEJV 0137 </t>
  </si>
  <si>
    <t>2455279.3030 </t>
  </si>
  <si>
    <t> 23.03.2010 19:16 </t>
  </si>
  <si>
    <t> -0.0031 </t>
  </si>
  <si>
    <t>2455296.4533 </t>
  </si>
  <si>
    <t> 09.04.2010 22:52 </t>
  </si>
  <si>
    <t> -0.0014 </t>
  </si>
  <si>
    <t> J.Vieira </t>
  </si>
  <si>
    <t>2456017.9214 </t>
  </si>
  <si>
    <t> 31.03.2012 10:06 </t>
  </si>
  <si>
    <t> 0.0005 </t>
  </si>
  <si>
    <t> R.Nelson </t>
  </si>
  <si>
    <t>IBVS 6050 </t>
  </si>
  <si>
    <t>2456062.4275 </t>
  </si>
  <si>
    <t> 14.05.2012 22:15 </t>
  </si>
  <si>
    <t> 0.0019 </t>
  </si>
  <si>
    <t>-I</t>
  </si>
  <si>
    <t> F.Agerer </t>
  </si>
  <si>
    <t>BAVM 231 </t>
  </si>
  <si>
    <t>2456421.7308 </t>
  </si>
  <si>
    <t> 09.05.2013 05:32 </t>
  </si>
  <si>
    <t>4802</t>
  </si>
  <si>
    <t>m</t>
  </si>
  <si>
    <t>IBVS 6092 </t>
  </si>
  <si>
    <t>2456476.44116 </t>
  </si>
  <si>
    <t> 02.07.2013 22:35 </t>
  </si>
  <si>
    <t>4869</t>
  </si>
  <si>
    <t> -0.00073 </t>
  </si>
  <si>
    <t> R.Auer </t>
  </si>
  <si>
    <t>OEJV 0160 </t>
  </si>
  <si>
    <t>2456476.44125 </t>
  </si>
  <si>
    <t> -0.00064 </t>
  </si>
  <si>
    <t>2456476.44209 </t>
  </si>
  <si>
    <t> 02.07.2013 22:36 </t>
  </si>
  <si>
    <t> 0.00020 </t>
  </si>
  <si>
    <t>B</t>
  </si>
  <si>
    <t>2456788.794 </t>
  </si>
  <si>
    <t> 11.05.2014 07:03 </t>
  </si>
  <si>
    <t>5251.5</t>
  </si>
  <si>
    <t> 0.003 </t>
  </si>
  <si>
    <t>IBVS 6131 </t>
  </si>
  <si>
    <t>2457106.455 </t>
  </si>
  <si>
    <t> 24.03.2015 22:55 </t>
  </si>
  <si>
    <t>5640.5</t>
  </si>
  <si>
    <t> 0.006 </t>
  </si>
  <si>
    <t>BAVM 241 (=IBVS 6157) </t>
  </si>
  <si>
    <t>IBVS 6157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</si>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</sst>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15" fillId="0" borderId="0" xfId="0" applyFont="1" applyFill="1">
      <alignment vertical="top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Alignment="1">
      <alignment vertical="top"/>
    </xf>
    <xf numFmtId="0" fontId="17" fillId="0" borderId="8" xfId="0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19" fillId="25" borderId="18" xfId="38" applyFill="1" applyBorder="1" applyAlignment="1" applyProtection="1">
      <alignment horizontal="right" vertical="top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FX Dra --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7356</c:v>
                </c:pt>
                <c:pt idx="2">
                  <c:v>8052.5</c:v>
                </c:pt>
                <c:pt idx="3">
                  <c:v>8301</c:v>
                </c:pt>
                <c:pt idx="4">
                  <c:v>8322</c:v>
                </c:pt>
                <c:pt idx="5">
                  <c:v>9205.5</c:v>
                </c:pt>
                <c:pt idx="6">
                  <c:v>9260</c:v>
                </c:pt>
                <c:pt idx="7">
                  <c:v>9652.5</c:v>
                </c:pt>
                <c:pt idx="8">
                  <c:v>9700</c:v>
                </c:pt>
                <c:pt idx="9">
                  <c:v>9767</c:v>
                </c:pt>
                <c:pt idx="10">
                  <c:v>9767</c:v>
                </c:pt>
                <c:pt idx="11">
                  <c:v>9767</c:v>
                </c:pt>
                <c:pt idx="12">
                  <c:v>9767</c:v>
                </c:pt>
                <c:pt idx="13">
                  <c:v>9767</c:v>
                </c:pt>
                <c:pt idx="14">
                  <c:v>9767</c:v>
                </c:pt>
                <c:pt idx="15">
                  <c:v>10149.5</c:v>
                </c:pt>
                <c:pt idx="16">
                  <c:v>10538.5</c:v>
                </c:pt>
                <c:pt idx="17">
                  <c:v>11021</c:v>
                </c:pt>
                <c:pt idx="18">
                  <c:v>10576.5</c:v>
                </c:pt>
                <c:pt idx="19">
                  <c:v>10582.5</c:v>
                </c:pt>
                <c:pt idx="20">
                  <c:v>11078.5</c:v>
                </c:pt>
                <c:pt idx="21">
                  <c:v>11437.5</c:v>
                </c:pt>
                <c:pt idx="22">
                  <c:v>11452</c:v>
                </c:pt>
                <c:pt idx="23">
                  <c:v>13259.5</c:v>
                </c:pt>
                <c:pt idx="24">
                  <c:v>13262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E-40D9-8242-BAA1B69310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7356</c:v>
                </c:pt>
                <c:pt idx="2">
                  <c:v>8052.5</c:v>
                </c:pt>
                <c:pt idx="3">
                  <c:v>8301</c:v>
                </c:pt>
                <c:pt idx="4">
                  <c:v>8322</c:v>
                </c:pt>
                <c:pt idx="5">
                  <c:v>9205.5</c:v>
                </c:pt>
                <c:pt idx="6">
                  <c:v>9260</c:v>
                </c:pt>
                <c:pt idx="7">
                  <c:v>9652.5</c:v>
                </c:pt>
                <c:pt idx="8">
                  <c:v>9700</c:v>
                </c:pt>
                <c:pt idx="9">
                  <c:v>9767</c:v>
                </c:pt>
                <c:pt idx="10">
                  <c:v>9767</c:v>
                </c:pt>
                <c:pt idx="11">
                  <c:v>9767</c:v>
                </c:pt>
                <c:pt idx="12">
                  <c:v>9767</c:v>
                </c:pt>
                <c:pt idx="13">
                  <c:v>9767</c:v>
                </c:pt>
                <c:pt idx="14">
                  <c:v>9767</c:v>
                </c:pt>
                <c:pt idx="15">
                  <c:v>10149.5</c:v>
                </c:pt>
                <c:pt idx="16">
                  <c:v>10538.5</c:v>
                </c:pt>
                <c:pt idx="17">
                  <c:v>11021</c:v>
                </c:pt>
                <c:pt idx="18">
                  <c:v>10576.5</c:v>
                </c:pt>
                <c:pt idx="19">
                  <c:v>10582.5</c:v>
                </c:pt>
                <c:pt idx="20">
                  <c:v>11078.5</c:v>
                </c:pt>
                <c:pt idx="21">
                  <c:v>11437.5</c:v>
                </c:pt>
                <c:pt idx="22">
                  <c:v>11452</c:v>
                </c:pt>
                <c:pt idx="23">
                  <c:v>13259.5</c:v>
                </c:pt>
                <c:pt idx="24">
                  <c:v>13262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3E-40D9-8242-BAA1B69310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7356</c:v>
                </c:pt>
                <c:pt idx="2">
                  <c:v>8052.5</c:v>
                </c:pt>
                <c:pt idx="3">
                  <c:v>8301</c:v>
                </c:pt>
                <c:pt idx="4">
                  <c:v>8322</c:v>
                </c:pt>
                <c:pt idx="5">
                  <c:v>9205.5</c:v>
                </c:pt>
                <c:pt idx="6">
                  <c:v>9260</c:v>
                </c:pt>
                <c:pt idx="7">
                  <c:v>9652.5</c:v>
                </c:pt>
                <c:pt idx="8">
                  <c:v>9700</c:v>
                </c:pt>
                <c:pt idx="9">
                  <c:v>9767</c:v>
                </c:pt>
                <c:pt idx="10">
                  <c:v>9767</c:v>
                </c:pt>
                <c:pt idx="11">
                  <c:v>9767</c:v>
                </c:pt>
                <c:pt idx="12">
                  <c:v>9767</c:v>
                </c:pt>
                <c:pt idx="13">
                  <c:v>9767</c:v>
                </c:pt>
                <c:pt idx="14">
                  <c:v>9767</c:v>
                </c:pt>
                <c:pt idx="15">
                  <c:v>10149.5</c:v>
                </c:pt>
                <c:pt idx="16">
                  <c:v>10538.5</c:v>
                </c:pt>
                <c:pt idx="17">
                  <c:v>11021</c:v>
                </c:pt>
                <c:pt idx="18">
                  <c:v>10576.5</c:v>
                </c:pt>
                <c:pt idx="19">
                  <c:v>10582.5</c:v>
                </c:pt>
                <c:pt idx="20">
                  <c:v>11078.5</c:v>
                </c:pt>
                <c:pt idx="21">
                  <c:v>11437.5</c:v>
                </c:pt>
                <c:pt idx="22">
                  <c:v>11452</c:v>
                </c:pt>
                <c:pt idx="23">
                  <c:v>13259.5</c:v>
                </c:pt>
                <c:pt idx="24">
                  <c:v>13262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6">
                  <c:v>1.5759999994770624E-2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3E-40D9-8242-BAA1B69310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7356</c:v>
                </c:pt>
                <c:pt idx="2">
                  <c:v>8052.5</c:v>
                </c:pt>
                <c:pt idx="3">
                  <c:v>8301</c:v>
                </c:pt>
                <c:pt idx="4">
                  <c:v>8322</c:v>
                </c:pt>
                <c:pt idx="5">
                  <c:v>9205.5</c:v>
                </c:pt>
                <c:pt idx="6">
                  <c:v>9260</c:v>
                </c:pt>
                <c:pt idx="7">
                  <c:v>9652.5</c:v>
                </c:pt>
                <c:pt idx="8">
                  <c:v>9700</c:v>
                </c:pt>
                <c:pt idx="9">
                  <c:v>9767</c:v>
                </c:pt>
                <c:pt idx="10">
                  <c:v>9767</c:v>
                </c:pt>
                <c:pt idx="11">
                  <c:v>9767</c:v>
                </c:pt>
                <c:pt idx="12">
                  <c:v>9767</c:v>
                </c:pt>
                <c:pt idx="13">
                  <c:v>9767</c:v>
                </c:pt>
                <c:pt idx="14">
                  <c:v>9767</c:v>
                </c:pt>
                <c:pt idx="15">
                  <c:v>10149.5</c:v>
                </c:pt>
                <c:pt idx="16">
                  <c:v>10538.5</c:v>
                </c:pt>
                <c:pt idx="17">
                  <c:v>11021</c:v>
                </c:pt>
                <c:pt idx="18">
                  <c:v>10576.5</c:v>
                </c:pt>
                <c:pt idx="19">
                  <c:v>10582.5</c:v>
                </c:pt>
                <c:pt idx="20">
                  <c:v>11078.5</c:v>
                </c:pt>
                <c:pt idx="21">
                  <c:v>11437.5</c:v>
                </c:pt>
                <c:pt idx="22">
                  <c:v>11452</c:v>
                </c:pt>
                <c:pt idx="23">
                  <c:v>13259.5</c:v>
                </c:pt>
                <c:pt idx="24">
                  <c:v>13262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0</c:v>
                </c:pt>
                <c:pt idx="1">
                  <c:v>1.3235999998869374E-2</c:v>
                </c:pt>
                <c:pt idx="2">
                  <c:v>1.3722499992582016E-2</c:v>
                </c:pt>
                <c:pt idx="3">
                  <c:v>9.7609999938867986E-3</c:v>
                </c:pt>
                <c:pt idx="4">
                  <c:v>1.1472000005596783E-2</c:v>
                </c:pt>
                <c:pt idx="5">
                  <c:v>1.4305500000773463E-2</c:v>
                </c:pt>
                <c:pt idx="7">
                  <c:v>1.7736757778038736E-2</c:v>
                </c:pt>
                <c:pt idx="8">
                  <c:v>1.5499999994062819E-2</c:v>
                </c:pt>
                <c:pt idx="9">
                  <c:v>1.3726999997743405E-2</c:v>
                </c:pt>
                <c:pt idx="10">
                  <c:v>1.3816999999107793E-2</c:v>
                </c:pt>
                <c:pt idx="11">
                  <c:v>1.4656999992439523E-2</c:v>
                </c:pt>
                <c:pt idx="12">
                  <c:v>1.5086999992490746E-2</c:v>
                </c:pt>
                <c:pt idx="13">
                  <c:v>1.5176999993855134E-2</c:v>
                </c:pt>
                <c:pt idx="14">
                  <c:v>1.6016999994462822E-2</c:v>
                </c:pt>
                <c:pt idx="15">
                  <c:v>1.7837747189332731E-2</c:v>
                </c:pt>
                <c:pt idx="16">
                  <c:v>2.1438499999931082E-2</c:v>
                </c:pt>
                <c:pt idx="17">
                  <c:v>1.9820999994408339E-2</c:v>
                </c:pt>
                <c:pt idx="18">
                  <c:v>2.2876499999256339E-2</c:v>
                </c:pt>
                <c:pt idx="19">
                  <c:v>1.5212500002235174E-2</c:v>
                </c:pt>
                <c:pt idx="20">
                  <c:v>1.1118499998701736E-2</c:v>
                </c:pt>
                <c:pt idx="21">
                  <c:v>2.1237499997369014E-2</c:v>
                </c:pt>
                <c:pt idx="22">
                  <c:v>1.9952000002376735E-2</c:v>
                </c:pt>
                <c:pt idx="23">
                  <c:v>2.5459500000579283E-2</c:v>
                </c:pt>
                <c:pt idx="24">
                  <c:v>2.6462000001629349E-2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3E-40D9-8242-BAA1B69310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7356</c:v>
                </c:pt>
                <c:pt idx="2">
                  <c:v>8052.5</c:v>
                </c:pt>
                <c:pt idx="3">
                  <c:v>8301</c:v>
                </c:pt>
                <c:pt idx="4">
                  <c:v>8322</c:v>
                </c:pt>
                <c:pt idx="5">
                  <c:v>9205.5</c:v>
                </c:pt>
                <c:pt idx="6">
                  <c:v>9260</c:v>
                </c:pt>
                <c:pt idx="7">
                  <c:v>9652.5</c:v>
                </c:pt>
                <c:pt idx="8">
                  <c:v>9700</c:v>
                </c:pt>
                <c:pt idx="9">
                  <c:v>9767</c:v>
                </c:pt>
                <c:pt idx="10">
                  <c:v>9767</c:v>
                </c:pt>
                <c:pt idx="11">
                  <c:v>9767</c:v>
                </c:pt>
                <c:pt idx="12">
                  <c:v>9767</c:v>
                </c:pt>
                <c:pt idx="13">
                  <c:v>9767</c:v>
                </c:pt>
                <c:pt idx="14">
                  <c:v>9767</c:v>
                </c:pt>
                <c:pt idx="15">
                  <c:v>10149.5</c:v>
                </c:pt>
                <c:pt idx="16">
                  <c:v>10538.5</c:v>
                </c:pt>
                <c:pt idx="17">
                  <c:v>11021</c:v>
                </c:pt>
                <c:pt idx="18">
                  <c:v>10576.5</c:v>
                </c:pt>
                <c:pt idx="19">
                  <c:v>10582.5</c:v>
                </c:pt>
                <c:pt idx="20">
                  <c:v>11078.5</c:v>
                </c:pt>
                <c:pt idx="21">
                  <c:v>11437.5</c:v>
                </c:pt>
                <c:pt idx="22">
                  <c:v>11452</c:v>
                </c:pt>
                <c:pt idx="23">
                  <c:v>13259.5</c:v>
                </c:pt>
                <c:pt idx="24">
                  <c:v>13262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3E-40D9-8242-BAA1B69310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7356</c:v>
                </c:pt>
                <c:pt idx="2">
                  <c:v>8052.5</c:v>
                </c:pt>
                <c:pt idx="3">
                  <c:v>8301</c:v>
                </c:pt>
                <c:pt idx="4">
                  <c:v>8322</c:v>
                </c:pt>
                <c:pt idx="5">
                  <c:v>9205.5</c:v>
                </c:pt>
                <c:pt idx="6">
                  <c:v>9260</c:v>
                </c:pt>
                <c:pt idx="7">
                  <c:v>9652.5</c:v>
                </c:pt>
                <c:pt idx="8">
                  <c:v>9700</c:v>
                </c:pt>
                <c:pt idx="9">
                  <c:v>9767</c:v>
                </c:pt>
                <c:pt idx="10">
                  <c:v>9767</c:v>
                </c:pt>
                <c:pt idx="11">
                  <c:v>9767</c:v>
                </c:pt>
                <c:pt idx="12">
                  <c:v>9767</c:v>
                </c:pt>
                <c:pt idx="13">
                  <c:v>9767</c:v>
                </c:pt>
                <c:pt idx="14">
                  <c:v>9767</c:v>
                </c:pt>
                <c:pt idx="15">
                  <c:v>10149.5</c:v>
                </c:pt>
                <c:pt idx="16">
                  <c:v>10538.5</c:v>
                </c:pt>
                <c:pt idx="17">
                  <c:v>11021</c:v>
                </c:pt>
                <c:pt idx="18">
                  <c:v>10576.5</c:v>
                </c:pt>
                <c:pt idx="19">
                  <c:v>10582.5</c:v>
                </c:pt>
                <c:pt idx="20">
                  <c:v>11078.5</c:v>
                </c:pt>
                <c:pt idx="21">
                  <c:v>11437.5</c:v>
                </c:pt>
                <c:pt idx="22">
                  <c:v>11452</c:v>
                </c:pt>
                <c:pt idx="23">
                  <c:v>13259.5</c:v>
                </c:pt>
                <c:pt idx="24">
                  <c:v>13262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3E-40D9-8242-BAA1B69310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7.9000000000000008E-3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2.2000000000000001E-4</c:v>
                  </c:pt>
                  <c:pt idx="13">
                    <c:v>1.8000000000000001E-4</c:v>
                  </c:pt>
                  <c:pt idx="14">
                    <c:v>2.9E-4</c:v>
                  </c:pt>
                  <c:pt idx="15">
                    <c:v>2E-3</c:v>
                  </c:pt>
                  <c:pt idx="16">
                    <c:v>8.6E-3</c:v>
                  </c:pt>
                  <c:pt idx="17">
                    <c:v>5.7999999999999996E-3</c:v>
                  </c:pt>
                  <c:pt idx="18">
                    <c:v>1.03E-2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3.7000000000000002E-3</c:v>
                  </c:pt>
                  <c:pt idx="2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7356</c:v>
                </c:pt>
                <c:pt idx="2">
                  <c:v>8052.5</c:v>
                </c:pt>
                <c:pt idx="3">
                  <c:v>8301</c:v>
                </c:pt>
                <c:pt idx="4">
                  <c:v>8322</c:v>
                </c:pt>
                <c:pt idx="5">
                  <c:v>9205.5</c:v>
                </c:pt>
                <c:pt idx="6">
                  <c:v>9260</c:v>
                </c:pt>
                <c:pt idx="7">
                  <c:v>9652.5</c:v>
                </c:pt>
                <c:pt idx="8">
                  <c:v>9700</c:v>
                </c:pt>
                <c:pt idx="9">
                  <c:v>9767</c:v>
                </c:pt>
                <c:pt idx="10">
                  <c:v>9767</c:v>
                </c:pt>
                <c:pt idx="11">
                  <c:v>9767</c:v>
                </c:pt>
                <c:pt idx="12">
                  <c:v>9767</c:v>
                </c:pt>
                <c:pt idx="13">
                  <c:v>9767</c:v>
                </c:pt>
                <c:pt idx="14">
                  <c:v>9767</c:v>
                </c:pt>
                <c:pt idx="15">
                  <c:v>10149.5</c:v>
                </c:pt>
                <c:pt idx="16">
                  <c:v>10538.5</c:v>
                </c:pt>
                <c:pt idx="17">
                  <c:v>11021</c:v>
                </c:pt>
                <c:pt idx="18">
                  <c:v>10576.5</c:v>
                </c:pt>
                <c:pt idx="19">
                  <c:v>10582.5</c:v>
                </c:pt>
                <c:pt idx="20">
                  <c:v>11078.5</c:v>
                </c:pt>
                <c:pt idx="21">
                  <c:v>11437.5</c:v>
                </c:pt>
                <c:pt idx="22">
                  <c:v>11452</c:v>
                </c:pt>
                <c:pt idx="23">
                  <c:v>13259.5</c:v>
                </c:pt>
                <c:pt idx="24">
                  <c:v>13262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3E-40D9-8242-BAA1B69310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7356</c:v>
                </c:pt>
                <c:pt idx="2">
                  <c:v>8052.5</c:v>
                </c:pt>
                <c:pt idx="3">
                  <c:v>8301</c:v>
                </c:pt>
                <c:pt idx="4">
                  <c:v>8322</c:v>
                </c:pt>
                <c:pt idx="5">
                  <c:v>9205.5</c:v>
                </c:pt>
                <c:pt idx="6">
                  <c:v>9260</c:v>
                </c:pt>
                <c:pt idx="7">
                  <c:v>9652.5</c:v>
                </c:pt>
                <c:pt idx="8">
                  <c:v>9700</c:v>
                </c:pt>
                <c:pt idx="9">
                  <c:v>9767</c:v>
                </c:pt>
                <c:pt idx="10">
                  <c:v>9767</c:v>
                </c:pt>
                <c:pt idx="11">
                  <c:v>9767</c:v>
                </c:pt>
                <c:pt idx="12">
                  <c:v>9767</c:v>
                </c:pt>
                <c:pt idx="13">
                  <c:v>9767</c:v>
                </c:pt>
                <c:pt idx="14">
                  <c:v>9767</c:v>
                </c:pt>
                <c:pt idx="15">
                  <c:v>10149.5</c:v>
                </c:pt>
                <c:pt idx="16">
                  <c:v>10538.5</c:v>
                </c:pt>
                <c:pt idx="17">
                  <c:v>11021</c:v>
                </c:pt>
                <c:pt idx="18">
                  <c:v>10576.5</c:v>
                </c:pt>
                <c:pt idx="19">
                  <c:v>10582.5</c:v>
                </c:pt>
                <c:pt idx="20">
                  <c:v>11078.5</c:v>
                </c:pt>
                <c:pt idx="21">
                  <c:v>11437.5</c:v>
                </c:pt>
                <c:pt idx="22">
                  <c:v>11452</c:v>
                </c:pt>
                <c:pt idx="23">
                  <c:v>13259.5</c:v>
                </c:pt>
                <c:pt idx="24">
                  <c:v>13262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-1.0616855196789298E-2</c:v>
                </c:pt>
                <c:pt idx="1">
                  <c:v>9.2230120311573086E-3</c:v>
                </c:pt>
                <c:pt idx="2">
                  <c:v>1.1101542145929576E-2</c:v>
                </c:pt>
                <c:pt idx="3">
                  <c:v>1.177177148336089E-2</c:v>
                </c:pt>
                <c:pt idx="4">
                  <c:v>1.1828410582298745E-2</c:v>
                </c:pt>
                <c:pt idx="5">
                  <c:v>1.4211298387612887E-2</c:v>
                </c:pt>
                <c:pt idx="6">
                  <c:v>1.4358290334856375E-2</c:v>
                </c:pt>
                <c:pt idx="7">
                  <c:v>1.5416902065004422E-2</c:v>
                </c:pt>
                <c:pt idx="8">
                  <c:v>1.5545014312601958E-2</c:v>
                </c:pt>
                <c:pt idx="9">
                  <c:v>1.5725720009213216E-2</c:v>
                </c:pt>
                <c:pt idx="10">
                  <c:v>1.5725720009213216E-2</c:v>
                </c:pt>
                <c:pt idx="11">
                  <c:v>1.5725720009213216E-2</c:v>
                </c:pt>
                <c:pt idx="12">
                  <c:v>1.5725720009213216E-2</c:v>
                </c:pt>
                <c:pt idx="13">
                  <c:v>1.5725720009213216E-2</c:v>
                </c:pt>
                <c:pt idx="14">
                  <c:v>1.5725720009213216E-2</c:v>
                </c:pt>
                <c:pt idx="15">
                  <c:v>1.6757360739867048E-2</c:v>
                </c:pt>
                <c:pt idx="16">
                  <c:v>1.780653262019212E-2</c:v>
                </c:pt>
                <c:pt idx="17">
                  <c:v>1.9107883345788126E-2</c:v>
                </c:pt>
                <c:pt idx="18">
                  <c:v>1.7909022418270148E-2</c:v>
                </c:pt>
                <c:pt idx="19">
                  <c:v>1.7925205017966676E-2</c:v>
                </c:pt>
                <c:pt idx="20">
                  <c:v>1.926296659287988E-2</c:v>
                </c:pt>
                <c:pt idx="21">
                  <c:v>2.0231225474722298E-2</c:v>
                </c:pt>
                <c:pt idx="22">
                  <c:v>2.0270333423988915E-2</c:v>
                </c:pt>
                <c:pt idx="23">
                  <c:v>2.5145341582568776E-2</c:v>
                </c:pt>
                <c:pt idx="24">
                  <c:v>2.5152084332442332E-2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3E-40D9-8242-BAA1B693103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7356</c:v>
                </c:pt>
                <c:pt idx="2">
                  <c:v>8052.5</c:v>
                </c:pt>
                <c:pt idx="3">
                  <c:v>8301</c:v>
                </c:pt>
                <c:pt idx="4">
                  <c:v>8322</c:v>
                </c:pt>
                <c:pt idx="5">
                  <c:v>9205.5</c:v>
                </c:pt>
                <c:pt idx="6">
                  <c:v>9260</c:v>
                </c:pt>
                <c:pt idx="7">
                  <c:v>9652.5</c:v>
                </c:pt>
                <c:pt idx="8">
                  <c:v>9700</c:v>
                </c:pt>
                <c:pt idx="9">
                  <c:v>9767</c:v>
                </c:pt>
                <c:pt idx="10">
                  <c:v>9767</c:v>
                </c:pt>
                <c:pt idx="11">
                  <c:v>9767</c:v>
                </c:pt>
                <c:pt idx="12">
                  <c:v>9767</c:v>
                </c:pt>
                <c:pt idx="13">
                  <c:v>9767</c:v>
                </c:pt>
                <c:pt idx="14">
                  <c:v>9767</c:v>
                </c:pt>
                <c:pt idx="15">
                  <c:v>10149.5</c:v>
                </c:pt>
                <c:pt idx="16">
                  <c:v>10538.5</c:v>
                </c:pt>
                <c:pt idx="17">
                  <c:v>11021</c:v>
                </c:pt>
                <c:pt idx="18">
                  <c:v>10576.5</c:v>
                </c:pt>
                <c:pt idx="19">
                  <c:v>10582.5</c:v>
                </c:pt>
                <c:pt idx="20">
                  <c:v>11078.5</c:v>
                </c:pt>
                <c:pt idx="21">
                  <c:v>11437.5</c:v>
                </c:pt>
                <c:pt idx="22">
                  <c:v>11452</c:v>
                </c:pt>
                <c:pt idx="23">
                  <c:v>13259.5</c:v>
                </c:pt>
                <c:pt idx="24">
                  <c:v>13262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3E-40D9-8242-BAA1B6931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8176"/>
        <c:axId val="1"/>
      </c:scatterChart>
      <c:valAx>
        <c:axId val="61322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0C6307-58C0-EAC2-294F-DF7C85FA2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6092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var.astro.cz/oejv/issues/oejv0107.pdf" TargetMode="External"/><Relationship Id="rId6" Type="http://schemas.openxmlformats.org/officeDocument/2006/relationships/hyperlink" Target="http://www.bav-astro.de/sfs/BAVM_link.php?BAVMnr=231" TargetMode="External"/><Relationship Id="rId11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5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2" ht="20.25" x14ac:dyDescent="0.3">
      <c r="A1" s="1" t="s">
        <v>37</v>
      </c>
      <c r="E1" s="31" t="s">
        <v>37</v>
      </c>
      <c r="F1" s="31"/>
      <c r="G1" s="32" t="s">
        <v>38</v>
      </c>
      <c r="H1" s="33" t="s">
        <v>39</v>
      </c>
      <c r="I1" s="29" t="s">
        <v>35</v>
      </c>
      <c r="J1" s="29" t="s">
        <v>35</v>
      </c>
      <c r="K1" s="34">
        <v>48500.705000000002</v>
      </c>
      <c r="L1" s="34">
        <v>0.81659899999999996</v>
      </c>
    </row>
    <row r="2" spans="1:12" x14ac:dyDescent="0.2">
      <c r="A2" t="s">
        <v>24</v>
      </c>
      <c r="B2" t="s">
        <v>38</v>
      </c>
      <c r="C2" s="9"/>
    </row>
    <row r="3" spans="1:12" ht="13.5" thickBot="1" x14ac:dyDescent="0.25"/>
    <row r="4" spans="1:12" ht="14.25" thickTop="1" thickBot="1" x14ac:dyDescent="0.25">
      <c r="A4" s="28" t="s">
        <v>36</v>
      </c>
      <c r="C4" s="7" t="s">
        <v>35</v>
      </c>
      <c r="D4" s="8" t="s">
        <v>35</v>
      </c>
      <c r="F4" s="24" t="str">
        <f>"F"&amp;B9</f>
        <v>F23</v>
      </c>
      <c r="G4" s="25" t="str">
        <f>"G"&amp;B9</f>
        <v>G23</v>
      </c>
    </row>
    <row r="5" spans="1:12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12" x14ac:dyDescent="0.2">
      <c r="A6" s="4" t="s">
        <v>2</v>
      </c>
    </row>
    <row r="7" spans="1:12" x14ac:dyDescent="0.2">
      <c r="A7" t="s">
        <v>3</v>
      </c>
      <c r="C7">
        <v>48500.705000000002</v>
      </c>
    </row>
    <row r="8" spans="1:12" x14ac:dyDescent="0.2">
      <c r="A8" t="s">
        <v>4</v>
      </c>
      <c r="C8">
        <v>0.81659899999999996</v>
      </c>
      <c r="D8" s="30" t="s">
        <v>39</v>
      </c>
    </row>
    <row r="9" spans="1:12" x14ac:dyDescent="0.2">
      <c r="A9" s="26" t="s">
        <v>34</v>
      </c>
      <c r="B9" s="27">
        <v>23</v>
      </c>
      <c r="C9" s="24" t="str">
        <f>"F"&amp;B9</f>
        <v>F23</v>
      </c>
      <c r="D9" s="25" t="str">
        <f>"G"&amp;B9</f>
        <v>G23</v>
      </c>
    </row>
    <row r="10" spans="1:12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12" x14ac:dyDescent="0.2">
      <c r="A11" s="11" t="s">
        <v>16</v>
      </c>
      <c r="B11" s="11"/>
      <c r="C11" s="23">
        <f ca="1">INTERCEPT(INDIRECT($D$9):G987,INDIRECT($C$9):F987)</f>
        <v>-1.0616855196789298E-2</v>
      </c>
      <c r="D11" s="13"/>
      <c r="E11" s="11"/>
    </row>
    <row r="12" spans="1:12" x14ac:dyDescent="0.2">
      <c r="A12" s="11" t="s">
        <v>17</v>
      </c>
      <c r="B12" s="11"/>
      <c r="C12" s="23">
        <f ca="1">SLOPE(INDIRECT($D$9):G987,INDIRECT($C$9):F987)</f>
        <v>2.6970999494217789E-6</v>
      </c>
      <c r="D12" s="13"/>
      <c r="E12" s="11"/>
    </row>
    <row r="13" spans="1:12" x14ac:dyDescent="0.2">
      <c r="A13" s="11" t="s">
        <v>19</v>
      </c>
      <c r="B13" s="11"/>
      <c r="C13" s="13" t="s">
        <v>14</v>
      </c>
    </row>
    <row r="14" spans="1:12" x14ac:dyDescent="0.2">
      <c r="A14" s="11"/>
      <c r="B14" s="11"/>
      <c r="C14" s="11"/>
    </row>
    <row r="15" spans="1:12" x14ac:dyDescent="0.2">
      <c r="A15" s="14" t="s">
        <v>18</v>
      </c>
      <c r="B15" s="11"/>
      <c r="C15" s="15">
        <f ca="1">(C7+C11)+(C8+C12)*INT(MAX(F21:F3528))</f>
        <v>59330.466090084337</v>
      </c>
      <c r="E15" s="16" t="s">
        <v>41</v>
      </c>
      <c r="F15" s="12">
        <v>1</v>
      </c>
    </row>
    <row r="16" spans="1:12" x14ac:dyDescent="0.2">
      <c r="A16" s="18" t="s">
        <v>5</v>
      </c>
      <c r="B16" s="11"/>
      <c r="C16" s="19">
        <f ca="1">+C8+C12</f>
        <v>0.81660169709994934</v>
      </c>
      <c r="E16" s="16" t="s">
        <v>31</v>
      </c>
      <c r="F16" s="17">
        <f ca="1">NOW()+15018.5+$C$5/24</f>
        <v>59957.845960879626</v>
      </c>
    </row>
    <row r="17" spans="1:21" ht="13.5" thickBot="1" x14ac:dyDescent="0.25">
      <c r="A17" s="16" t="s">
        <v>28</v>
      </c>
      <c r="B17" s="11"/>
      <c r="C17" s="11">
        <f>COUNT(C21:C2186)</f>
        <v>25</v>
      </c>
      <c r="E17" s="16" t="s">
        <v>42</v>
      </c>
      <c r="F17" s="17">
        <f ca="1">ROUND(2*(F16-$C$7)/$C$8,0)/2+F15</f>
        <v>14031.5</v>
      </c>
    </row>
    <row r="18" spans="1:21" ht="14.25" thickTop="1" thickBot="1" x14ac:dyDescent="0.25">
      <c r="A18" s="18" t="s">
        <v>6</v>
      </c>
      <c r="B18" s="11"/>
      <c r="C18" s="21">
        <f ca="1">+C15</f>
        <v>59330.466090084337</v>
      </c>
      <c r="D18" s="22">
        <f ca="1">+C16</f>
        <v>0.81660169709994934</v>
      </c>
      <c r="E18" s="16" t="s">
        <v>32</v>
      </c>
      <c r="F18" s="25">
        <f ca="1">ROUND(2*(F16-$C$15)/$C$16,0)/2+F15</f>
        <v>769.5</v>
      </c>
    </row>
    <row r="19" spans="1:21" ht="13.5" thickTop="1" x14ac:dyDescent="0.2">
      <c r="E19" s="16" t="s">
        <v>33</v>
      </c>
      <c r="F19" s="20">
        <f ca="1">+$C$15+$C$16*F18-15018.5-$C$5/24</f>
        <v>44940.736929336083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59</v>
      </c>
      <c r="I20" s="6" t="s">
        <v>62</v>
      </c>
      <c r="J20" s="6" t="s">
        <v>56</v>
      </c>
      <c r="K20" s="6" t="s">
        <v>54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3"/>
      <c r="S20" s="3"/>
      <c r="T20" s="3"/>
      <c r="U20" s="39" t="s">
        <v>45</v>
      </c>
    </row>
    <row r="21" spans="1:21" x14ac:dyDescent="0.2">
      <c r="A21" s="30" t="s">
        <v>39</v>
      </c>
      <c r="C21" s="9">
        <v>48500.705000000002</v>
      </c>
      <c r="D21" s="9" t="s">
        <v>14</v>
      </c>
      <c r="E21">
        <f t="shared" ref="E21:E37" si="0">+(C21-C$7)/C$8</f>
        <v>0</v>
      </c>
      <c r="F21">
        <f t="shared" ref="F21:F43" si="1">ROUND(2*E21,0)/2</f>
        <v>0</v>
      </c>
      <c r="G21">
        <f t="shared" ref="G21:G37" si="2">+C21-(C$7+F21*C$8)</f>
        <v>0</v>
      </c>
      <c r="K21">
        <f t="shared" ref="K21:K26" si="3">+G21</f>
        <v>0</v>
      </c>
      <c r="O21">
        <f t="shared" ref="O21:O37" ca="1" si="4">+C$11+C$12*$F21</f>
        <v>-1.0616855196789298E-2</v>
      </c>
      <c r="Q21" s="2">
        <f t="shared" ref="Q21:Q37" si="5">+C21-15018.5</f>
        <v>33482.205000000002</v>
      </c>
      <c r="R21" s="2"/>
      <c r="S21" s="2"/>
      <c r="T21" s="2"/>
    </row>
    <row r="22" spans="1:21" x14ac:dyDescent="0.2">
      <c r="A22" s="35" t="s">
        <v>39</v>
      </c>
      <c r="B22" s="36" t="s">
        <v>40</v>
      </c>
      <c r="C22" s="37">
        <v>54507.620479999998</v>
      </c>
      <c r="D22" s="37">
        <v>2.0000000000000001E-4</v>
      </c>
      <c r="E22">
        <f t="shared" si="0"/>
        <v>7356.01620868994</v>
      </c>
      <c r="F22">
        <f t="shared" si="1"/>
        <v>7356</v>
      </c>
      <c r="G22">
        <f t="shared" si="2"/>
        <v>1.3235999998869374E-2</v>
      </c>
      <c r="K22">
        <f t="shared" si="3"/>
        <v>1.3235999998869374E-2</v>
      </c>
      <c r="O22">
        <f t="shared" ca="1" si="4"/>
        <v>9.2230120311573086E-3</v>
      </c>
      <c r="Q22" s="2">
        <f t="shared" si="5"/>
        <v>39489.120479999998</v>
      </c>
      <c r="R22" s="2"/>
      <c r="S22" s="2"/>
      <c r="T22" s="2"/>
    </row>
    <row r="23" spans="1:21" x14ac:dyDescent="0.2">
      <c r="A23" s="57" t="s">
        <v>43</v>
      </c>
      <c r="B23" s="58" t="s">
        <v>44</v>
      </c>
      <c r="C23" s="59">
        <v>55076.382169999997</v>
      </c>
      <c r="D23" s="59">
        <v>1E-4</v>
      </c>
      <c r="E23">
        <f t="shared" si="0"/>
        <v>8052.5168044535885</v>
      </c>
      <c r="F23">
        <f t="shared" si="1"/>
        <v>8052.5</v>
      </c>
      <c r="G23">
        <f t="shared" si="2"/>
        <v>1.3722499992582016E-2</v>
      </c>
      <c r="K23">
        <f t="shared" si="3"/>
        <v>1.3722499992582016E-2</v>
      </c>
      <c r="O23">
        <f t="shared" ca="1" si="4"/>
        <v>1.1101542145929576E-2</v>
      </c>
      <c r="Q23" s="2">
        <f t="shared" si="5"/>
        <v>40057.882169999997</v>
      </c>
      <c r="R23" s="2"/>
      <c r="S23" s="2"/>
      <c r="T23" s="2"/>
    </row>
    <row r="24" spans="1:21" x14ac:dyDescent="0.2">
      <c r="A24" s="57" t="s">
        <v>43</v>
      </c>
      <c r="B24" s="58" t="s">
        <v>40</v>
      </c>
      <c r="C24" s="59">
        <v>55279.303059999998</v>
      </c>
      <c r="D24" s="59">
        <v>1E-4</v>
      </c>
      <c r="E24">
        <f t="shared" si="0"/>
        <v>8301.0119532353056</v>
      </c>
      <c r="F24">
        <f t="shared" si="1"/>
        <v>8301</v>
      </c>
      <c r="G24">
        <f t="shared" si="2"/>
        <v>9.7609999938867986E-3</v>
      </c>
      <c r="K24">
        <f t="shared" si="3"/>
        <v>9.7609999938867986E-3</v>
      </c>
      <c r="O24">
        <f t="shared" ca="1" si="4"/>
        <v>1.177177148336089E-2</v>
      </c>
      <c r="Q24" s="2">
        <f t="shared" si="5"/>
        <v>40260.803059999998</v>
      </c>
      <c r="R24" s="2"/>
      <c r="S24" s="2"/>
      <c r="T24" s="2"/>
    </row>
    <row r="25" spans="1:21" x14ac:dyDescent="0.2">
      <c r="A25" s="57" t="s">
        <v>43</v>
      </c>
      <c r="B25" s="58" t="s">
        <v>40</v>
      </c>
      <c r="C25" s="59">
        <v>55296.453350000003</v>
      </c>
      <c r="D25" s="59">
        <v>1E-3</v>
      </c>
      <c r="E25">
        <f t="shared" si="0"/>
        <v>8322.0140485109605</v>
      </c>
      <c r="F25">
        <f t="shared" si="1"/>
        <v>8322</v>
      </c>
      <c r="G25">
        <f t="shared" si="2"/>
        <v>1.1472000005596783E-2</v>
      </c>
      <c r="K25">
        <f t="shared" si="3"/>
        <v>1.1472000005596783E-2</v>
      </c>
      <c r="O25">
        <f t="shared" ca="1" si="4"/>
        <v>1.1828410582298745E-2</v>
      </c>
      <c r="Q25" s="2">
        <f t="shared" si="5"/>
        <v>40277.953350000003</v>
      </c>
      <c r="R25" s="2"/>
      <c r="S25" s="2"/>
      <c r="T25" s="2"/>
    </row>
    <row r="26" spans="1:21" x14ac:dyDescent="0.2">
      <c r="A26" s="38" t="s">
        <v>48</v>
      </c>
      <c r="C26" s="9">
        <v>56017.921399999999</v>
      </c>
      <c r="D26" s="9">
        <v>2.9999999999999997E-4</v>
      </c>
      <c r="E26">
        <f t="shared" si="0"/>
        <v>9205.5175183902975</v>
      </c>
      <c r="F26">
        <f t="shared" si="1"/>
        <v>9205.5</v>
      </c>
      <c r="G26">
        <f t="shared" si="2"/>
        <v>1.4305500000773463E-2</v>
      </c>
      <c r="K26">
        <f t="shared" si="3"/>
        <v>1.4305500000773463E-2</v>
      </c>
      <c r="O26">
        <f t="shared" ca="1" si="4"/>
        <v>1.4211298387612887E-2</v>
      </c>
      <c r="Q26" s="2">
        <f t="shared" si="5"/>
        <v>40999.421399999999</v>
      </c>
      <c r="R26" s="2"/>
      <c r="S26" s="2"/>
      <c r="T26" s="2"/>
    </row>
    <row r="27" spans="1:21" x14ac:dyDescent="0.2">
      <c r="A27" s="42" t="s">
        <v>46</v>
      </c>
      <c r="B27" s="43" t="s">
        <v>40</v>
      </c>
      <c r="C27" s="41">
        <v>56062.427499999998</v>
      </c>
      <c r="D27" s="41">
        <v>7.9000000000000008E-3</v>
      </c>
      <c r="E27">
        <f t="shared" si="0"/>
        <v>9260.0192995582856</v>
      </c>
      <c r="F27">
        <f t="shared" si="1"/>
        <v>9260</v>
      </c>
      <c r="G27">
        <f t="shared" si="2"/>
        <v>1.5759999994770624E-2</v>
      </c>
      <c r="J27">
        <f>+G27</f>
        <v>1.5759999994770624E-2</v>
      </c>
      <c r="O27">
        <f t="shared" ca="1" si="4"/>
        <v>1.4358290334856375E-2</v>
      </c>
      <c r="Q27" s="2">
        <f t="shared" si="5"/>
        <v>41043.927499999998</v>
      </c>
      <c r="R27" s="2"/>
      <c r="S27" s="2"/>
      <c r="T27" s="2"/>
    </row>
    <row r="28" spans="1:21" x14ac:dyDescent="0.2">
      <c r="A28" s="38" t="s">
        <v>49</v>
      </c>
      <c r="C28" s="9">
        <v>56382.944584257777</v>
      </c>
      <c r="D28" s="9">
        <v>5.0000000000000001E-4</v>
      </c>
      <c r="E28">
        <f t="shared" si="0"/>
        <v>9652.5217202785898</v>
      </c>
      <c r="F28">
        <f t="shared" si="1"/>
        <v>9652.5</v>
      </c>
      <c r="G28">
        <f t="shared" si="2"/>
        <v>1.7736757778038736E-2</v>
      </c>
      <c r="K28">
        <f t="shared" ref="K28:K37" si="6">+G28</f>
        <v>1.7736757778038736E-2</v>
      </c>
      <c r="O28">
        <f t="shared" ca="1" si="4"/>
        <v>1.5416902065004422E-2</v>
      </c>
      <c r="Q28" s="2">
        <f t="shared" si="5"/>
        <v>41364.444584257777</v>
      </c>
      <c r="R28" s="2"/>
      <c r="S28" s="2"/>
      <c r="T28" s="2"/>
    </row>
    <row r="29" spans="1:21" x14ac:dyDescent="0.2">
      <c r="A29" s="38" t="s">
        <v>49</v>
      </c>
      <c r="B29" s="40"/>
      <c r="C29" s="41">
        <v>56421.730799999998</v>
      </c>
      <c r="D29" s="41">
        <v>2.0000000000000001E-4</v>
      </c>
      <c r="E29">
        <f t="shared" si="0"/>
        <v>9700.0189811645578</v>
      </c>
      <c r="F29">
        <f t="shared" si="1"/>
        <v>9700</v>
      </c>
      <c r="G29">
        <f t="shared" si="2"/>
        <v>1.5499999994062819E-2</v>
      </c>
      <c r="K29">
        <f t="shared" si="6"/>
        <v>1.5499999994062819E-2</v>
      </c>
      <c r="O29">
        <f t="shared" ca="1" si="4"/>
        <v>1.5545014312601958E-2</v>
      </c>
      <c r="Q29" s="2">
        <f t="shared" si="5"/>
        <v>41403.230799999998</v>
      </c>
      <c r="R29" s="2"/>
      <c r="S29" s="2"/>
      <c r="T29" s="2"/>
    </row>
    <row r="30" spans="1:21" x14ac:dyDescent="0.2">
      <c r="A30" s="42" t="s">
        <v>47</v>
      </c>
      <c r="B30" s="43" t="s">
        <v>40</v>
      </c>
      <c r="C30" s="41">
        <v>56476.441160000002</v>
      </c>
      <c r="D30" s="41">
        <v>2.0000000000000001E-4</v>
      </c>
      <c r="E30">
        <f t="shared" si="0"/>
        <v>9767.0168099642542</v>
      </c>
      <c r="F30">
        <f t="shared" si="1"/>
        <v>9767</v>
      </c>
      <c r="G30">
        <f t="shared" si="2"/>
        <v>1.3726999997743405E-2</v>
      </c>
      <c r="K30">
        <f t="shared" si="6"/>
        <v>1.3726999997743405E-2</v>
      </c>
      <c r="O30">
        <f t="shared" ca="1" si="4"/>
        <v>1.5725720009213216E-2</v>
      </c>
      <c r="Q30" s="2">
        <f t="shared" si="5"/>
        <v>41457.941160000002</v>
      </c>
      <c r="R30" s="2"/>
      <c r="S30" s="2"/>
      <c r="T30" s="2"/>
    </row>
    <row r="31" spans="1:21" x14ac:dyDescent="0.2">
      <c r="A31" s="42" t="s">
        <v>47</v>
      </c>
      <c r="B31" s="43" t="s">
        <v>40</v>
      </c>
      <c r="C31" s="41">
        <v>56476.441250000003</v>
      </c>
      <c r="D31" s="41">
        <v>2.0000000000000001E-4</v>
      </c>
      <c r="E31">
        <f t="shared" si="0"/>
        <v>9767.0169201774697</v>
      </c>
      <c r="F31">
        <f t="shared" si="1"/>
        <v>9767</v>
      </c>
      <c r="G31">
        <f t="shared" si="2"/>
        <v>1.3816999999107793E-2</v>
      </c>
      <c r="K31">
        <f t="shared" si="6"/>
        <v>1.3816999999107793E-2</v>
      </c>
      <c r="O31">
        <f t="shared" ca="1" si="4"/>
        <v>1.5725720009213216E-2</v>
      </c>
      <c r="Q31" s="2">
        <f t="shared" si="5"/>
        <v>41457.941250000003</v>
      </c>
      <c r="R31" s="2"/>
      <c r="S31" s="2"/>
      <c r="T31" s="2"/>
    </row>
    <row r="32" spans="1:21" x14ac:dyDescent="0.2">
      <c r="A32" s="42" t="s">
        <v>47</v>
      </c>
      <c r="B32" s="43" t="s">
        <v>40</v>
      </c>
      <c r="C32" s="41">
        <v>56476.442089999997</v>
      </c>
      <c r="D32" s="41">
        <v>2.9999999999999997E-4</v>
      </c>
      <c r="E32">
        <f t="shared" si="0"/>
        <v>9767.0179488341219</v>
      </c>
      <c r="F32">
        <f t="shared" si="1"/>
        <v>9767</v>
      </c>
      <c r="G32">
        <f t="shared" si="2"/>
        <v>1.4656999992439523E-2</v>
      </c>
      <c r="K32">
        <f t="shared" si="6"/>
        <v>1.4656999992439523E-2</v>
      </c>
      <c r="O32">
        <f t="shared" ca="1" si="4"/>
        <v>1.5725720009213216E-2</v>
      </c>
      <c r="Q32" s="2">
        <f t="shared" si="5"/>
        <v>41457.942089999997</v>
      </c>
      <c r="R32" s="2"/>
      <c r="S32" s="2"/>
      <c r="T32" s="2"/>
    </row>
    <row r="33" spans="1:20" x14ac:dyDescent="0.2">
      <c r="A33" s="41" t="s">
        <v>51</v>
      </c>
      <c r="B33" s="43"/>
      <c r="C33" s="41">
        <v>56476.442519999997</v>
      </c>
      <c r="D33" s="41">
        <v>2.2000000000000001E-4</v>
      </c>
      <c r="E33">
        <f t="shared" si="0"/>
        <v>9767.0184754083657</v>
      </c>
      <c r="F33">
        <f t="shared" si="1"/>
        <v>9767</v>
      </c>
      <c r="G33">
        <f t="shared" si="2"/>
        <v>1.5086999992490746E-2</v>
      </c>
      <c r="K33">
        <f t="shared" si="6"/>
        <v>1.5086999992490746E-2</v>
      </c>
      <c r="O33">
        <f t="shared" ca="1" si="4"/>
        <v>1.5725720009213216E-2</v>
      </c>
      <c r="Q33" s="2">
        <f t="shared" si="5"/>
        <v>41457.942519999997</v>
      </c>
      <c r="R33" s="2"/>
      <c r="S33" s="2"/>
      <c r="T33" s="2"/>
    </row>
    <row r="34" spans="1:20" x14ac:dyDescent="0.2">
      <c r="A34" s="41" t="s">
        <v>51</v>
      </c>
      <c r="B34" s="43"/>
      <c r="C34" s="41">
        <v>56476.442609999998</v>
      </c>
      <c r="D34" s="41">
        <v>1.8000000000000001E-4</v>
      </c>
      <c r="E34">
        <f t="shared" si="0"/>
        <v>9767.0185856215794</v>
      </c>
      <c r="F34">
        <f t="shared" si="1"/>
        <v>9767</v>
      </c>
      <c r="G34">
        <f t="shared" si="2"/>
        <v>1.5176999993855134E-2</v>
      </c>
      <c r="K34">
        <f t="shared" si="6"/>
        <v>1.5176999993855134E-2</v>
      </c>
      <c r="O34">
        <f t="shared" ca="1" si="4"/>
        <v>1.5725720009213216E-2</v>
      </c>
      <c r="Q34" s="2">
        <f t="shared" si="5"/>
        <v>41457.942609999998</v>
      </c>
      <c r="R34" s="2"/>
      <c r="S34" s="2"/>
      <c r="T34" s="2"/>
    </row>
    <row r="35" spans="1:20" x14ac:dyDescent="0.2">
      <c r="A35" s="41" t="s">
        <v>51</v>
      </c>
      <c r="B35" s="43"/>
      <c r="C35" s="41">
        <v>56476.443449999999</v>
      </c>
      <c r="D35" s="41">
        <v>2.9E-4</v>
      </c>
      <c r="E35">
        <f t="shared" si="0"/>
        <v>9767.0196142782406</v>
      </c>
      <c r="F35">
        <f t="shared" si="1"/>
        <v>9767</v>
      </c>
      <c r="G35">
        <f t="shared" si="2"/>
        <v>1.6016999994462822E-2</v>
      </c>
      <c r="K35">
        <f t="shared" si="6"/>
        <v>1.6016999994462822E-2</v>
      </c>
      <c r="O35">
        <f t="shared" ca="1" si="4"/>
        <v>1.5725720009213216E-2</v>
      </c>
      <c r="Q35" s="2">
        <f t="shared" si="5"/>
        <v>41457.943449999999</v>
      </c>
      <c r="R35" s="2"/>
      <c r="S35" s="2"/>
      <c r="T35" s="2"/>
    </row>
    <row r="36" spans="1:20" x14ac:dyDescent="0.2">
      <c r="A36" s="38" t="s">
        <v>50</v>
      </c>
      <c r="B36" s="40"/>
      <c r="C36" s="41">
        <v>56788.794388247188</v>
      </c>
      <c r="D36" s="41">
        <v>2E-3</v>
      </c>
      <c r="E36">
        <f t="shared" si="0"/>
        <v>10149.52184394934</v>
      </c>
      <c r="F36">
        <f t="shared" si="1"/>
        <v>10149.5</v>
      </c>
      <c r="G36">
        <f t="shared" si="2"/>
        <v>1.7837747189332731E-2</v>
      </c>
      <c r="K36">
        <f t="shared" si="6"/>
        <v>1.7837747189332731E-2</v>
      </c>
      <c r="O36">
        <f t="shared" ca="1" si="4"/>
        <v>1.6757360739867048E-2</v>
      </c>
      <c r="Q36" s="2">
        <f t="shared" si="5"/>
        <v>41770.294388247188</v>
      </c>
      <c r="R36" s="2"/>
      <c r="S36" s="2"/>
      <c r="T36" s="2"/>
    </row>
    <row r="37" spans="1:20" x14ac:dyDescent="0.2">
      <c r="A37" s="41" t="s">
        <v>119</v>
      </c>
      <c r="B37" s="43"/>
      <c r="C37" s="41">
        <v>57106.455000000002</v>
      </c>
      <c r="D37" s="41">
        <v>8.6E-3</v>
      </c>
      <c r="E37">
        <f t="shared" si="0"/>
        <v>10538.526253399772</v>
      </c>
      <c r="F37">
        <f t="shared" si="1"/>
        <v>10538.5</v>
      </c>
      <c r="G37">
        <f t="shared" si="2"/>
        <v>2.1438499999931082E-2</v>
      </c>
      <c r="K37">
        <f t="shared" si="6"/>
        <v>2.1438499999931082E-2</v>
      </c>
      <c r="O37">
        <f t="shared" ca="1" si="4"/>
        <v>1.780653262019212E-2</v>
      </c>
      <c r="Q37" s="2">
        <f t="shared" si="5"/>
        <v>42087.955000000002</v>
      </c>
      <c r="R37" s="2"/>
      <c r="S37" s="2"/>
      <c r="T37" s="2"/>
    </row>
    <row r="38" spans="1:20" x14ac:dyDescent="0.2">
      <c r="A38" s="61" t="s">
        <v>1</v>
      </c>
      <c r="B38" s="62" t="s">
        <v>40</v>
      </c>
      <c r="C38" s="63">
        <v>57500.462399999997</v>
      </c>
      <c r="D38" s="63">
        <v>5.7999999999999996E-3</v>
      </c>
      <c r="E38">
        <f t="shared" ref="E38:E43" si="7">+(C38-C$7)/C$8</f>
        <v>11021.024272623399</v>
      </c>
      <c r="F38">
        <f t="shared" si="1"/>
        <v>11021</v>
      </c>
      <c r="G38">
        <f t="shared" ref="G38:G43" si="8">+C38-(C$7+F38*C$8)</f>
        <v>1.9820999994408339E-2</v>
      </c>
      <c r="K38">
        <f t="shared" ref="K38:K43" si="9">+G38</f>
        <v>1.9820999994408339E-2</v>
      </c>
      <c r="O38">
        <f t="shared" ref="O38:O43" ca="1" si="10">+C$11+C$12*$F38</f>
        <v>1.9107883345788126E-2</v>
      </c>
      <c r="Q38" s="2">
        <f t="shared" ref="Q38:Q43" si="11">+C38-15018.5</f>
        <v>42481.962399999997</v>
      </c>
    </row>
    <row r="39" spans="1:20" x14ac:dyDescent="0.2">
      <c r="A39" s="61" t="s">
        <v>1</v>
      </c>
      <c r="B39" s="62" t="s">
        <v>40</v>
      </c>
      <c r="C39" s="63">
        <v>57137.487200000003</v>
      </c>
      <c r="D39" s="63">
        <v>1.03E-2</v>
      </c>
      <c r="E39">
        <f t="shared" si="7"/>
        <v>10576.528014362009</v>
      </c>
      <c r="F39">
        <f t="shared" si="1"/>
        <v>10576.5</v>
      </c>
      <c r="G39">
        <f t="shared" si="8"/>
        <v>2.2876499999256339E-2</v>
      </c>
      <c r="K39">
        <f t="shared" si="9"/>
        <v>2.2876499999256339E-2</v>
      </c>
      <c r="O39">
        <f t="shared" ca="1" si="10"/>
        <v>1.7909022418270148E-2</v>
      </c>
      <c r="Q39" s="2">
        <f t="shared" si="11"/>
        <v>42118.987200000003</v>
      </c>
    </row>
    <row r="40" spans="1:20" x14ac:dyDescent="0.2">
      <c r="A40" s="64" t="s">
        <v>120</v>
      </c>
      <c r="B40" s="65" t="s">
        <v>44</v>
      </c>
      <c r="C40" s="66">
        <v>57142.379130000001</v>
      </c>
      <c r="D40" s="66">
        <v>1.1000000000000001E-3</v>
      </c>
      <c r="E40">
        <f t="shared" si="7"/>
        <v>10582.518629094573</v>
      </c>
      <c r="F40">
        <f t="shared" si="1"/>
        <v>10582.5</v>
      </c>
      <c r="G40">
        <f t="shared" si="8"/>
        <v>1.5212500002235174E-2</v>
      </c>
      <c r="K40">
        <f t="shared" si="9"/>
        <v>1.5212500002235174E-2</v>
      </c>
      <c r="O40">
        <f t="shared" ca="1" si="10"/>
        <v>1.7925205017966676E-2</v>
      </c>
      <c r="Q40" s="2">
        <f t="shared" si="11"/>
        <v>42123.879130000001</v>
      </c>
    </row>
    <row r="41" spans="1:20" x14ac:dyDescent="0.2">
      <c r="A41" s="64" t="s">
        <v>120</v>
      </c>
      <c r="B41" s="65" t="s">
        <v>44</v>
      </c>
      <c r="C41" s="66">
        <v>57547.40814</v>
      </c>
      <c r="D41" s="66">
        <v>1.6000000000000001E-3</v>
      </c>
      <c r="E41">
        <f t="shared" si="7"/>
        <v>11078.513615617945</v>
      </c>
      <c r="F41">
        <f t="shared" si="1"/>
        <v>11078.5</v>
      </c>
      <c r="G41">
        <f t="shared" si="8"/>
        <v>1.1118499998701736E-2</v>
      </c>
      <c r="K41">
        <f t="shared" si="9"/>
        <v>1.1118499998701736E-2</v>
      </c>
      <c r="O41">
        <f t="shared" ca="1" si="10"/>
        <v>1.926296659287988E-2</v>
      </c>
      <c r="Q41" s="2">
        <f t="shared" si="11"/>
        <v>42528.90814</v>
      </c>
    </row>
    <row r="42" spans="1:20" x14ac:dyDescent="0.2">
      <c r="A42" s="60" t="s">
        <v>0</v>
      </c>
      <c r="B42" s="67" t="s">
        <v>40</v>
      </c>
      <c r="C42" s="67">
        <v>57840.577299999997</v>
      </c>
      <c r="D42" s="67">
        <v>1E-3</v>
      </c>
      <c r="E42">
        <f t="shared" si="7"/>
        <v>11437.526007256924</v>
      </c>
      <c r="F42">
        <f t="shared" si="1"/>
        <v>11437.5</v>
      </c>
      <c r="G42">
        <f t="shared" si="8"/>
        <v>2.1237499997369014E-2</v>
      </c>
      <c r="K42">
        <f t="shared" si="9"/>
        <v>2.1237499997369014E-2</v>
      </c>
      <c r="O42">
        <f t="shared" ca="1" si="10"/>
        <v>2.0231225474722298E-2</v>
      </c>
      <c r="Q42" s="2">
        <f t="shared" si="11"/>
        <v>42822.077299999997</v>
      </c>
    </row>
    <row r="43" spans="1:20" x14ac:dyDescent="0.2">
      <c r="A43" s="60" t="s">
        <v>0</v>
      </c>
      <c r="B43" s="67" t="s">
        <v>40</v>
      </c>
      <c r="C43" s="67">
        <v>57852.416700000002</v>
      </c>
      <c r="D43" s="67">
        <v>1.1999999999999999E-3</v>
      </c>
      <c r="E43">
        <f t="shared" si="7"/>
        <v>11452.02443304486</v>
      </c>
      <c r="F43">
        <f t="shared" si="1"/>
        <v>11452</v>
      </c>
      <c r="G43">
        <f t="shared" si="8"/>
        <v>1.9952000002376735E-2</v>
      </c>
      <c r="K43">
        <f t="shared" si="9"/>
        <v>1.9952000002376735E-2</v>
      </c>
      <c r="O43">
        <f t="shared" ca="1" si="10"/>
        <v>2.0270333423988915E-2</v>
      </c>
      <c r="Q43" s="2">
        <f t="shared" si="11"/>
        <v>42833.916700000002</v>
      </c>
    </row>
    <row r="44" spans="1:20" x14ac:dyDescent="0.2">
      <c r="A44" s="68" t="s">
        <v>121</v>
      </c>
      <c r="B44" s="69" t="s">
        <v>40</v>
      </c>
      <c r="C44" s="70">
        <v>59328.424899999998</v>
      </c>
      <c r="D44" s="68">
        <v>3.7000000000000002E-3</v>
      </c>
      <c r="E44">
        <f t="shared" ref="E44:E45" si="12">+(C44-C$7)/C$8</f>
        <v>13259.531177481233</v>
      </c>
      <c r="F44">
        <f t="shared" ref="F44:F45" si="13">ROUND(2*E44,0)/2</f>
        <v>13259.5</v>
      </c>
      <c r="G44">
        <f t="shared" ref="G44:G45" si="14">+C44-(C$7+F44*C$8)</f>
        <v>2.5459500000579283E-2</v>
      </c>
      <c r="K44">
        <f t="shared" ref="K44:K45" si="15">+G44</f>
        <v>2.5459500000579283E-2</v>
      </c>
      <c r="O44">
        <f t="shared" ref="O44:O45" ca="1" si="16">+C$11+C$12*$F44</f>
        <v>2.5145341582568776E-2</v>
      </c>
      <c r="Q44" s="2">
        <f t="shared" ref="Q44:Q45" si="17">+C44-15018.5</f>
        <v>44309.924899999998</v>
      </c>
    </row>
    <row r="45" spans="1:20" x14ac:dyDescent="0.2">
      <c r="A45" s="68" t="s">
        <v>121</v>
      </c>
      <c r="B45" s="69" t="s">
        <v>40</v>
      </c>
      <c r="C45" s="70">
        <v>59330.467400000001</v>
      </c>
      <c r="D45" s="68">
        <v>1.6000000000000001E-3</v>
      </c>
      <c r="E45">
        <f t="shared" si="12"/>
        <v>13262.032405133976</v>
      </c>
      <c r="F45">
        <f t="shared" si="13"/>
        <v>13262</v>
      </c>
      <c r="G45">
        <f t="shared" si="14"/>
        <v>2.6462000001629349E-2</v>
      </c>
      <c r="K45">
        <f t="shared" si="15"/>
        <v>2.6462000001629349E-2</v>
      </c>
      <c r="O45">
        <f t="shared" ca="1" si="16"/>
        <v>2.5152084332442332E-2</v>
      </c>
      <c r="Q45" s="2">
        <f t="shared" si="17"/>
        <v>44311.967400000001</v>
      </c>
    </row>
    <row r="46" spans="1:20" x14ac:dyDescent="0.2">
      <c r="C46" s="9"/>
      <c r="D46" s="9"/>
    </row>
    <row r="47" spans="1:20" x14ac:dyDescent="0.2">
      <c r="C47" s="9"/>
      <c r="D47" s="9"/>
    </row>
    <row r="48" spans="1:20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</sheetData>
  <phoneticPr fontId="8" type="noConversion"/>
  <hyperlinks>
    <hyperlink ref="H685" r:id="rId1" display="http://vsolj.cetus-net.org/bulletin.html"/>
    <hyperlink ref="H64512" r:id="rId2" display="http://vsolj.cetus-net.org/bulletin.html"/>
    <hyperlink ref="H64505" r:id="rId3" display="https://www.aavso.org/ejaavso"/>
    <hyperlink ref="AP656" r:id="rId4" display="http://cdsbib.u-strasbg.fr/cgi-bin/cdsbib?1990RMxAA..21..381G"/>
    <hyperlink ref="AP660" r:id="rId5" display="http://cdsbib.u-strasbg.fr/cgi-bin/cdsbib?1990RMxAA..21..381G"/>
    <hyperlink ref="AP659" r:id="rId6" display="http://cdsbib.u-strasbg.fr/cgi-bin/cdsbib?1990RMxAA..21..381G"/>
    <hyperlink ref="AP640" r:id="rId7" display="http://cdsbib.u-strasbg.fr/cgi-bin/cdsbib?1990RMxAA..21..381G"/>
    <hyperlink ref="I64512" r:id="rId8" display="http://vsolj.cetus-net.org/bulletin.html"/>
    <hyperlink ref="AQ796" r:id="rId9" display="http://cdsbib.u-strasbg.fr/cgi-bin/cdsbib?1990RMxAA..21..381G"/>
    <hyperlink ref="AQ55562" r:id="rId10" display="http://cdsbib.u-strasbg.fr/cgi-bin/cdsbib?1990RMxAA..21..381G"/>
    <hyperlink ref="AQ797" r:id="rId11" display="http://cdsbib.u-strasbg.fr/cgi-bin/cdsbib?1990RMxAA..21..381G"/>
    <hyperlink ref="H64509" r:id="rId12" display="https://www.aavso.org/ejaavso"/>
    <hyperlink ref="H1682" r:id="rId13" display="http://vsolj.cetus-net.org/bulletin.html"/>
    <hyperlink ref="AP2926" r:id="rId14" display="http://cdsbib.u-strasbg.fr/cgi-bin/cdsbib?1990RMxAA..21..381G"/>
    <hyperlink ref="AP2929" r:id="rId15" display="http://cdsbib.u-strasbg.fr/cgi-bin/cdsbib?1990RMxAA..21..381G"/>
    <hyperlink ref="AP2927" r:id="rId16" display="http://cdsbib.u-strasbg.fr/cgi-bin/cdsbib?1990RMxAA..21..381G"/>
    <hyperlink ref="AP2911" r:id="rId17" display="http://cdsbib.u-strasbg.fr/cgi-bin/cdsbib?1990RMxAA..21..381G"/>
    <hyperlink ref="I1682" r:id="rId18" display="http://vsolj.cetus-net.org/bulletin.html"/>
    <hyperlink ref="AQ3140" r:id="rId19" display="http://cdsbib.u-strasbg.fr/cgi-bin/cdsbib?1990RMxAA..21..381G"/>
    <hyperlink ref="AQ65377" r:id="rId20" display="http://cdsbib.u-strasbg.fr/cgi-bin/cdsbib?1990RMxAA..21..381G"/>
    <hyperlink ref="AQ3144" r:id="rId21" display="http://cdsbib.u-strasbg.fr/cgi-bin/cdsbib?1990RMxAA..21..381G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6"/>
  <sheetViews>
    <sheetView workbookViewId="0">
      <selection activeCell="A18" sqref="A18:D22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4" t="s">
        <v>52</v>
      </c>
      <c r="I1" s="45" t="s">
        <v>53</v>
      </c>
      <c r="J1" s="46" t="s">
        <v>54</v>
      </c>
    </row>
    <row r="2" spans="1:16" x14ac:dyDescent="0.2">
      <c r="I2" s="47" t="s">
        <v>55</v>
      </c>
      <c r="J2" s="48" t="s">
        <v>56</v>
      </c>
    </row>
    <row r="3" spans="1:16" x14ac:dyDescent="0.2">
      <c r="A3" s="49" t="s">
        <v>57</v>
      </c>
      <c r="I3" s="47" t="s">
        <v>58</v>
      </c>
      <c r="J3" s="48" t="s">
        <v>59</v>
      </c>
    </row>
    <row r="4" spans="1:16" x14ac:dyDescent="0.2">
      <c r="I4" s="47" t="s">
        <v>60</v>
      </c>
      <c r="J4" s="48" t="s">
        <v>59</v>
      </c>
    </row>
    <row r="5" spans="1:16" ht="13.5" thickBot="1" x14ac:dyDescent="0.25">
      <c r="I5" s="50" t="s">
        <v>61</v>
      </c>
      <c r="J5" s="51" t="s">
        <v>62</v>
      </c>
    </row>
    <row r="10" spans="1:16" ht="13.5" thickBot="1" x14ac:dyDescent="0.25"/>
    <row r="11" spans="1:16" ht="12.75" customHeight="1" thickBot="1" x14ac:dyDescent="0.25">
      <c r="A11" s="9" t="str">
        <f t="shared" ref="A11:A22" si="0">P11</f>
        <v>OEJV 0107 </v>
      </c>
      <c r="B11" s="13" t="str">
        <f t="shared" ref="B11:B22" si="1">IF(H11=INT(H11),"I","II")</f>
        <v>I</v>
      </c>
      <c r="C11" s="9">
        <f t="shared" ref="C11:C22" si="2">1*G11</f>
        <v>54507.620479999998</v>
      </c>
      <c r="D11" s="11" t="str">
        <f t="shared" ref="D11:D22" si="3">VLOOKUP(F11,I$1:J$5,2,FALSE)</f>
        <v>vis</v>
      </c>
      <c r="E11" s="52">
        <f>VLOOKUP(C11,Active!C$21:E$969,3,FALSE)</f>
        <v>7356.01620868994</v>
      </c>
      <c r="F11" s="13" t="s">
        <v>61</v>
      </c>
      <c r="G11" s="11" t="str">
        <f t="shared" ref="G11:G22" si="4">MID(I11,3,LEN(I11)-3)</f>
        <v>54507.62048</v>
      </c>
      <c r="H11" s="9">
        <f t="shared" ref="H11:H22" si="5">1*K11</f>
        <v>2458</v>
      </c>
      <c r="I11" s="53" t="s">
        <v>63</v>
      </c>
      <c r="J11" s="54" t="s">
        <v>64</v>
      </c>
      <c r="K11" s="53">
        <v>2458</v>
      </c>
      <c r="L11" s="53" t="s">
        <v>65</v>
      </c>
      <c r="M11" s="54" t="s">
        <v>66</v>
      </c>
      <c r="N11" s="54" t="s">
        <v>67</v>
      </c>
      <c r="O11" s="55" t="s">
        <v>68</v>
      </c>
      <c r="P11" s="56" t="s">
        <v>69</v>
      </c>
    </row>
    <row r="12" spans="1:16" ht="12.75" customHeight="1" thickBot="1" x14ac:dyDescent="0.25">
      <c r="A12" s="9" t="str">
        <f t="shared" si="0"/>
        <v>IBVS 6050 </v>
      </c>
      <c r="B12" s="13" t="str">
        <f t="shared" si="1"/>
        <v>II</v>
      </c>
      <c r="C12" s="9">
        <f t="shared" si="2"/>
        <v>56017.921399999999</v>
      </c>
      <c r="D12" s="11" t="str">
        <f t="shared" si="3"/>
        <v>vis</v>
      </c>
      <c r="E12" s="52">
        <f>VLOOKUP(C12,Active!C$21:E$969,3,FALSE)</f>
        <v>9205.5175183902975</v>
      </c>
      <c r="F12" s="13" t="s">
        <v>61</v>
      </c>
      <c r="G12" s="11" t="str">
        <f t="shared" si="4"/>
        <v>56017.9214</v>
      </c>
      <c r="H12" s="9">
        <f t="shared" si="5"/>
        <v>4307.5</v>
      </c>
      <c r="I12" s="53" t="s">
        <v>81</v>
      </c>
      <c r="J12" s="54" t="s">
        <v>82</v>
      </c>
      <c r="K12" s="53">
        <v>4307.5</v>
      </c>
      <c r="L12" s="53" t="s">
        <v>83</v>
      </c>
      <c r="M12" s="54" t="s">
        <v>66</v>
      </c>
      <c r="N12" s="54" t="s">
        <v>67</v>
      </c>
      <c r="O12" s="55" t="s">
        <v>84</v>
      </c>
      <c r="P12" s="56" t="s">
        <v>85</v>
      </c>
    </row>
    <row r="13" spans="1:16" ht="12.75" customHeight="1" thickBot="1" x14ac:dyDescent="0.25">
      <c r="A13" s="9" t="str">
        <f t="shared" si="0"/>
        <v>BAVM 231 </v>
      </c>
      <c r="B13" s="13" t="str">
        <f t="shared" si="1"/>
        <v>I</v>
      </c>
      <c r="C13" s="9">
        <f t="shared" si="2"/>
        <v>56062.427499999998</v>
      </c>
      <c r="D13" s="11" t="str">
        <f t="shared" si="3"/>
        <v>vis</v>
      </c>
      <c r="E13" s="52">
        <f>VLOOKUP(C13,Active!C$21:E$969,3,FALSE)</f>
        <v>9260.0192995582856</v>
      </c>
      <c r="F13" s="13" t="s">
        <v>61</v>
      </c>
      <c r="G13" s="11" t="str">
        <f t="shared" si="4"/>
        <v>56062.4275</v>
      </c>
      <c r="H13" s="9">
        <f t="shared" si="5"/>
        <v>4362</v>
      </c>
      <c r="I13" s="53" t="s">
        <v>86</v>
      </c>
      <c r="J13" s="54" t="s">
        <v>87</v>
      </c>
      <c r="K13" s="53">
        <v>4362</v>
      </c>
      <c r="L13" s="53" t="s">
        <v>88</v>
      </c>
      <c r="M13" s="54" t="s">
        <v>66</v>
      </c>
      <c r="N13" s="54" t="s">
        <v>89</v>
      </c>
      <c r="O13" s="55" t="s">
        <v>90</v>
      </c>
      <c r="P13" s="56" t="s">
        <v>91</v>
      </c>
    </row>
    <row r="14" spans="1:16" ht="12.75" customHeight="1" thickBot="1" x14ac:dyDescent="0.25">
      <c r="A14" s="9" t="str">
        <f t="shared" si="0"/>
        <v>IBVS 6092 </v>
      </c>
      <c r="B14" s="13" t="str">
        <f t="shared" si="1"/>
        <v>I</v>
      </c>
      <c r="C14" s="9">
        <f t="shared" si="2"/>
        <v>56421.730799999998</v>
      </c>
      <c r="D14" s="11" t="str">
        <f t="shared" si="3"/>
        <v>vis</v>
      </c>
      <c r="E14" s="52">
        <f>VLOOKUP(C14,Active!C$21:E$969,3,FALSE)</f>
        <v>9700.0189811645578</v>
      </c>
      <c r="F14" s="13" t="s">
        <v>61</v>
      </c>
      <c r="G14" s="11" t="str">
        <f t="shared" si="4"/>
        <v>56421.7308</v>
      </c>
      <c r="H14" s="9">
        <f t="shared" si="5"/>
        <v>4802</v>
      </c>
      <c r="I14" s="53" t="s">
        <v>92</v>
      </c>
      <c r="J14" s="54" t="s">
        <v>93</v>
      </c>
      <c r="K14" s="53" t="s">
        <v>94</v>
      </c>
      <c r="L14" s="53" t="s">
        <v>72</v>
      </c>
      <c r="M14" s="54" t="s">
        <v>66</v>
      </c>
      <c r="N14" s="54" t="s">
        <v>95</v>
      </c>
      <c r="O14" s="55" t="s">
        <v>84</v>
      </c>
      <c r="P14" s="56" t="s">
        <v>96</v>
      </c>
    </row>
    <row r="15" spans="1:16" ht="12.75" customHeight="1" thickBot="1" x14ac:dyDescent="0.25">
      <c r="A15" s="9" t="str">
        <f t="shared" si="0"/>
        <v>OEJV 0160 </v>
      </c>
      <c r="B15" s="13" t="str">
        <f t="shared" si="1"/>
        <v>I</v>
      </c>
      <c r="C15" s="9">
        <f t="shared" si="2"/>
        <v>56476.441160000002</v>
      </c>
      <c r="D15" s="11" t="str">
        <f t="shared" si="3"/>
        <v>vis</v>
      </c>
      <c r="E15" s="52">
        <f>VLOOKUP(C15,Active!C$21:E$969,3,FALSE)</f>
        <v>9767.0168099642542</v>
      </c>
      <c r="F15" s="13" t="s">
        <v>61</v>
      </c>
      <c r="G15" s="11" t="str">
        <f t="shared" si="4"/>
        <v>56476.44116</v>
      </c>
      <c r="H15" s="9">
        <f t="shared" si="5"/>
        <v>4869</v>
      </c>
      <c r="I15" s="53" t="s">
        <v>97</v>
      </c>
      <c r="J15" s="54" t="s">
        <v>98</v>
      </c>
      <c r="K15" s="53" t="s">
        <v>99</v>
      </c>
      <c r="L15" s="53" t="s">
        <v>100</v>
      </c>
      <c r="M15" s="54" t="s">
        <v>66</v>
      </c>
      <c r="N15" s="54" t="s">
        <v>61</v>
      </c>
      <c r="O15" s="55" t="s">
        <v>101</v>
      </c>
      <c r="P15" s="56" t="s">
        <v>102</v>
      </c>
    </row>
    <row r="16" spans="1:16" ht="12.75" customHeight="1" thickBot="1" x14ac:dyDescent="0.25">
      <c r="A16" s="9" t="str">
        <f t="shared" si="0"/>
        <v>OEJV 0160 </v>
      </c>
      <c r="B16" s="13" t="str">
        <f t="shared" si="1"/>
        <v>I</v>
      </c>
      <c r="C16" s="9">
        <f t="shared" si="2"/>
        <v>56476.441250000003</v>
      </c>
      <c r="D16" s="11" t="str">
        <f t="shared" si="3"/>
        <v>vis</v>
      </c>
      <c r="E16" s="52">
        <f>VLOOKUP(C16,Active!C$21:E$969,3,FALSE)</f>
        <v>9767.0169201774697</v>
      </c>
      <c r="F16" s="13" t="s">
        <v>61</v>
      </c>
      <c r="G16" s="11" t="str">
        <f t="shared" si="4"/>
        <v>56476.44125</v>
      </c>
      <c r="H16" s="9">
        <f t="shared" si="5"/>
        <v>4869</v>
      </c>
      <c r="I16" s="53" t="s">
        <v>103</v>
      </c>
      <c r="J16" s="54" t="s">
        <v>98</v>
      </c>
      <c r="K16" s="53" t="s">
        <v>99</v>
      </c>
      <c r="L16" s="53" t="s">
        <v>104</v>
      </c>
      <c r="M16" s="54" t="s">
        <v>66</v>
      </c>
      <c r="N16" s="54" t="s">
        <v>67</v>
      </c>
      <c r="O16" s="55" t="s">
        <v>101</v>
      </c>
      <c r="P16" s="56" t="s">
        <v>102</v>
      </c>
    </row>
    <row r="17" spans="1:16" ht="12.75" customHeight="1" thickBot="1" x14ac:dyDescent="0.25">
      <c r="A17" s="9" t="str">
        <f t="shared" si="0"/>
        <v>OEJV 0160 </v>
      </c>
      <c r="B17" s="13" t="str">
        <f t="shared" si="1"/>
        <v>I</v>
      </c>
      <c r="C17" s="9">
        <f t="shared" si="2"/>
        <v>56476.442089999997</v>
      </c>
      <c r="D17" s="11" t="str">
        <f t="shared" si="3"/>
        <v>vis</v>
      </c>
      <c r="E17" s="52">
        <f>VLOOKUP(C17,Active!C$21:E$969,3,FALSE)</f>
        <v>9767.0179488341219</v>
      </c>
      <c r="F17" s="13" t="s">
        <v>61</v>
      </c>
      <c r="G17" s="11" t="str">
        <f t="shared" si="4"/>
        <v>56476.44209</v>
      </c>
      <c r="H17" s="9">
        <f t="shared" si="5"/>
        <v>4869</v>
      </c>
      <c r="I17" s="53" t="s">
        <v>105</v>
      </c>
      <c r="J17" s="54" t="s">
        <v>106</v>
      </c>
      <c r="K17" s="53" t="s">
        <v>99</v>
      </c>
      <c r="L17" s="53" t="s">
        <v>107</v>
      </c>
      <c r="M17" s="54" t="s">
        <v>66</v>
      </c>
      <c r="N17" s="54" t="s">
        <v>108</v>
      </c>
      <c r="O17" s="55" t="s">
        <v>101</v>
      </c>
      <c r="P17" s="56" t="s">
        <v>102</v>
      </c>
    </row>
    <row r="18" spans="1:16" ht="12.75" customHeight="1" thickBot="1" x14ac:dyDescent="0.25">
      <c r="A18" s="9" t="str">
        <f t="shared" si="0"/>
        <v>OEJV 0137 </v>
      </c>
      <c r="B18" s="13" t="str">
        <f t="shared" si="1"/>
        <v>II</v>
      </c>
      <c r="C18" s="9">
        <f t="shared" si="2"/>
        <v>55076.382100000003</v>
      </c>
      <c r="D18" s="11" t="str">
        <f t="shared" si="3"/>
        <v>vis</v>
      </c>
      <c r="E18" s="52" t="e">
        <f>VLOOKUP(C18,Active!C$21:E$969,3,FALSE)</f>
        <v>#N/A</v>
      </c>
      <c r="F18" s="13" t="s">
        <v>61</v>
      </c>
      <c r="G18" s="11" t="str">
        <f t="shared" si="4"/>
        <v>55076.3821</v>
      </c>
      <c r="H18" s="9">
        <f t="shared" si="5"/>
        <v>3154.5</v>
      </c>
      <c r="I18" s="53" t="s">
        <v>70</v>
      </c>
      <c r="J18" s="54" t="s">
        <v>71</v>
      </c>
      <c r="K18" s="53">
        <v>3154.5</v>
      </c>
      <c r="L18" s="53" t="s">
        <v>72</v>
      </c>
      <c r="M18" s="54" t="s">
        <v>66</v>
      </c>
      <c r="N18" s="54" t="s">
        <v>67</v>
      </c>
      <c r="O18" s="55" t="s">
        <v>68</v>
      </c>
      <c r="P18" s="56" t="s">
        <v>73</v>
      </c>
    </row>
    <row r="19" spans="1:16" ht="12.75" customHeight="1" thickBot="1" x14ac:dyDescent="0.25">
      <c r="A19" s="9" t="str">
        <f t="shared" si="0"/>
        <v>OEJV 0137 </v>
      </c>
      <c r="B19" s="13" t="str">
        <f t="shared" si="1"/>
        <v>I</v>
      </c>
      <c r="C19" s="9">
        <f t="shared" si="2"/>
        <v>55279.303</v>
      </c>
      <c r="D19" s="11" t="str">
        <f t="shared" si="3"/>
        <v>vis</v>
      </c>
      <c r="E19" s="52" t="e">
        <f>VLOOKUP(C19,Active!C$21:E$969,3,FALSE)</f>
        <v>#N/A</v>
      </c>
      <c r="F19" s="13" t="s">
        <v>61</v>
      </c>
      <c r="G19" s="11" t="str">
        <f t="shared" si="4"/>
        <v>55279.3030</v>
      </c>
      <c r="H19" s="9">
        <f t="shared" si="5"/>
        <v>3403</v>
      </c>
      <c r="I19" s="53" t="s">
        <v>74</v>
      </c>
      <c r="J19" s="54" t="s">
        <v>75</v>
      </c>
      <c r="K19" s="53">
        <v>3403</v>
      </c>
      <c r="L19" s="53" t="s">
        <v>76</v>
      </c>
      <c r="M19" s="54" t="s">
        <v>66</v>
      </c>
      <c r="N19" s="54" t="s">
        <v>67</v>
      </c>
      <c r="O19" s="55" t="s">
        <v>68</v>
      </c>
      <c r="P19" s="56" t="s">
        <v>73</v>
      </c>
    </row>
    <row r="20" spans="1:16" ht="12.75" customHeight="1" thickBot="1" x14ac:dyDescent="0.25">
      <c r="A20" s="9" t="str">
        <f t="shared" si="0"/>
        <v>OEJV 0137 </v>
      </c>
      <c r="B20" s="13" t="str">
        <f t="shared" si="1"/>
        <v>I</v>
      </c>
      <c r="C20" s="9">
        <f t="shared" si="2"/>
        <v>55296.453300000001</v>
      </c>
      <c r="D20" s="11" t="str">
        <f t="shared" si="3"/>
        <v>vis</v>
      </c>
      <c r="E20" s="52" t="e">
        <f>VLOOKUP(C20,Active!C$21:E$969,3,FALSE)</f>
        <v>#N/A</v>
      </c>
      <c r="F20" s="13" t="s">
        <v>61</v>
      </c>
      <c r="G20" s="11" t="str">
        <f t="shared" si="4"/>
        <v>55296.4533</v>
      </c>
      <c r="H20" s="9">
        <f t="shared" si="5"/>
        <v>3424</v>
      </c>
      <c r="I20" s="53" t="s">
        <v>77</v>
      </c>
      <c r="J20" s="54" t="s">
        <v>78</v>
      </c>
      <c r="K20" s="53">
        <v>3424</v>
      </c>
      <c r="L20" s="53" t="s">
        <v>79</v>
      </c>
      <c r="M20" s="54" t="s">
        <v>66</v>
      </c>
      <c r="N20" s="54" t="s">
        <v>53</v>
      </c>
      <c r="O20" s="55" t="s">
        <v>80</v>
      </c>
      <c r="P20" s="56" t="s">
        <v>73</v>
      </c>
    </row>
    <row r="21" spans="1:16" ht="12.75" customHeight="1" thickBot="1" x14ac:dyDescent="0.25">
      <c r="A21" s="9" t="str">
        <f t="shared" si="0"/>
        <v>IBVS 6131 </v>
      </c>
      <c r="B21" s="13" t="str">
        <f t="shared" si="1"/>
        <v>II</v>
      </c>
      <c r="C21" s="9">
        <f t="shared" si="2"/>
        <v>56788.794000000002</v>
      </c>
      <c r="D21" s="11" t="str">
        <f t="shared" si="3"/>
        <v>vis</v>
      </c>
      <c r="E21" s="52" t="e">
        <f>VLOOKUP(C21,Active!C$21:E$969,3,FALSE)</f>
        <v>#N/A</v>
      </c>
      <c r="F21" s="13" t="s">
        <v>61</v>
      </c>
      <c r="G21" s="11" t="str">
        <f t="shared" si="4"/>
        <v>56788.794</v>
      </c>
      <c r="H21" s="9">
        <f t="shared" si="5"/>
        <v>5251.5</v>
      </c>
      <c r="I21" s="53" t="s">
        <v>109</v>
      </c>
      <c r="J21" s="54" t="s">
        <v>110</v>
      </c>
      <c r="K21" s="53" t="s">
        <v>111</v>
      </c>
      <c r="L21" s="53" t="s">
        <v>112</v>
      </c>
      <c r="M21" s="54" t="s">
        <v>66</v>
      </c>
      <c r="N21" s="54" t="s">
        <v>95</v>
      </c>
      <c r="O21" s="55" t="s">
        <v>84</v>
      </c>
      <c r="P21" s="56" t="s">
        <v>113</v>
      </c>
    </row>
    <row r="22" spans="1:16" ht="12.75" customHeight="1" thickBot="1" x14ac:dyDescent="0.25">
      <c r="A22" s="9" t="str">
        <f t="shared" si="0"/>
        <v>BAVM 241 (=IBVS 6157) </v>
      </c>
      <c r="B22" s="13" t="str">
        <f t="shared" si="1"/>
        <v>II</v>
      </c>
      <c r="C22" s="9">
        <f t="shared" si="2"/>
        <v>57106.455000000002</v>
      </c>
      <c r="D22" s="11" t="str">
        <f t="shared" si="3"/>
        <v>vis</v>
      </c>
      <c r="E22" s="52">
        <f>VLOOKUP(C22,Active!C$21:E$969,3,FALSE)</f>
        <v>10538.526253399772</v>
      </c>
      <c r="F22" s="13" t="s">
        <v>61</v>
      </c>
      <c r="G22" s="11" t="str">
        <f t="shared" si="4"/>
        <v>57106.455</v>
      </c>
      <c r="H22" s="9">
        <f t="shared" si="5"/>
        <v>5640.5</v>
      </c>
      <c r="I22" s="53" t="s">
        <v>114</v>
      </c>
      <c r="J22" s="54" t="s">
        <v>115</v>
      </c>
      <c r="K22" s="53" t="s">
        <v>116</v>
      </c>
      <c r="L22" s="53" t="s">
        <v>117</v>
      </c>
      <c r="M22" s="54" t="s">
        <v>66</v>
      </c>
      <c r="N22" s="54" t="s">
        <v>89</v>
      </c>
      <c r="O22" s="55" t="s">
        <v>90</v>
      </c>
      <c r="P22" s="56" t="s">
        <v>118</v>
      </c>
    </row>
    <row r="23" spans="1:16" x14ac:dyDescent="0.2">
      <c r="B23" s="13"/>
      <c r="E23" s="52"/>
      <c r="F23" s="13"/>
    </row>
    <row r="24" spans="1:16" x14ac:dyDescent="0.2">
      <c r="B24" s="13"/>
      <c r="E24" s="52"/>
      <c r="F24" s="13"/>
    </row>
    <row r="25" spans="1:16" x14ac:dyDescent="0.2">
      <c r="B25" s="13"/>
      <c r="E25" s="52"/>
      <c r="F25" s="13"/>
    </row>
    <row r="26" spans="1:16" x14ac:dyDescent="0.2">
      <c r="B26" s="13"/>
      <c r="E26" s="52"/>
      <c r="F26" s="13"/>
    </row>
    <row r="27" spans="1:16" x14ac:dyDescent="0.2">
      <c r="B27" s="13"/>
      <c r="E27" s="52"/>
      <c r="F27" s="13"/>
    </row>
    <row r="28" spans="1:16" x14ac:dyDescent="0.2">
      <c r="B28" s="13"/>
      <c r="E28" s="52"/>
      <c r="F28" s="13"/>
    </row>
    <row r="29" spans="1:16" x14ac:dyDescent="0.2">
      <c r="B29" s="13"/>
      <c r="E29" s="52"/>
      <c r="F29" s="13"/>
    </row>
    <row r="30" spans="1:16" x14ac:dyDescent="0.2">
      <c r="B30" s="13"/>
      <c r="E30" s="52"/>
      <c r="F30" s="13"/>
    </row>
    <row r="31" spans="1:16" x14ac:dyDescent="0.2">
      <c r="B31" s="13"/>
      <c r="E31" s="52"/>
      <c r="F31" s="13"/>
    </row>
    <row r="32" spans="1:16" x14ac:dyDescent="0.2">
      <c r="B32" s="13"/>
      <c r="E32" s="52"/>
      <c r="F32" s="13"/>
    </row>
    <row r="33" spans="2:6" x14ac:dyDescent="0.2">
      <c r="B33" s="13"/>
      <c r="E33" s="52"/>
      <c r="F33" s="13"/>
    </row>
    <row r="34" spans="2:6" x14ac:dyDescent="0.2">
      <c r="B34" s="13"/>
      <c r="E34" s="52"/>
      <c r="F34" s="13"/>
    </row>
    <row r="35" spans="2:6" x14ac:dyDescent="0.2">
      <c r="B35" s="13"/>
      <c r="E35" s="52"/>
      <c r="F35" s="13"/>
    </row>
    <row r="36" spans="2:6" x14ac:dyDescent="0.2">
      <c r="B36" s="13"/>
      <c r="E36" s="52"/>
      <c r="F36" s="13"/>
    </row>
    <row r="37" spans="2:6" x14ac:dyDescent="0.2">
      <c r="B37" s="13"/>
      <c r="E37" s="52"/>
      <c r="F37" s="13"/>
    </row>
    <row r="38" spans="2:6" x14ac:dyDescent="0.2">
      <c r="B38" s="13"/>
      <c r="E38" s="52"/>
      <c r="F38" s="13"/>
    </row>
    <row r="39" spans="2:6" x14ac:dyDescent="0.2">
      <c r="B39" s="13"/>
      <c r="E39" s="52"/>
      <c r="F39" s="13"/>
    </row>
    <row r="40" spans="2:6" x14ac:dyDescent="0.2">
      <c r="B40" s="13"/>
      <c r="E40" s="52"/>
      <c r="F40" s="13"/>
    </row>
    <row r="41" spans="2:6" x14ac:dyDescent="0.2">
      <c r="B41" s="13"/>
      <c r="E41" s="52"/>
      <c r="F41" s="13"/>
    </row>
    <row r="42" spans="2:6" x14ac:dyDescent="0.2">
      <c r="B42" s="13"/>
      <c r="E42" s="52"/>
      <c r="F42" s="13"/>
    </row>
    <row r="43" spans="2:6" x14ac:dyDescent="0.2">
      <c r="B43" s="13"/>
      <c r="E43" s="52"/>
      <c r="F43" s="13"/>
    </row>
    <row r="44" spans="2:6" x14ac:dyDescent="0.2">
      <c r="B44" s="13"/>
      <c r="E44" s="52"/>
      <c r="F44" s="13"/>
    </row>
    <row r="45" spans="2:6" x14ac:dyDescent="0.2">
      <c r="B45" s="13"/>
      <c r="E45" s="52"/>
      <c r="F45" s="13"/>
    </row>
    <row r="46" spans="2:6" x14ac:dyDescent="0.2">
      <c r="B46" s="13"/>
      <c r="E46" s="52"/>
      <c r="F46" s="13"/>
    </row>
    <row r="47" spans="2:6" x14ac:dyDescent="0.2">
      <c r="B47" s="13"/>
      <c r="E47" s="52"/>
      <c r="F47" s="13"/>
    </row>
    <row r="48" spans="2:6" x14ac:dyDescent="0.2">
      <c r="B48" s="13"/>
      <c r="E48" s="52"/>
      <c r="F48" s="13"/>
    </row>
    <row r="49" spans="2:6" x14ac:dyDescent="0.2">
      <c r="B49" s="13"/>
      <c r="F49" s="13"/>
    </row>
    <row r="50" spans="2:6" x14ac:dyDescent="0.2">
      <c r="B50" s="13"/>
      <c r="F50" s="13"/>
    </row>
    <row r="51" spans="2:6" x14ac:dyDescent="0.2">
      <c r="B51" s="13"/>
      <c r="F51" s="13"/>
    </row>
    <row r="52" spans="2:6" x14ac:dyDescent="0.2">
      <c r="B52" s="13"/>
      <c r="F52" s="13"/>
    </row>
    <row r="53" spans="2:6" x14ac:dyDescent="0.2">
      <c r="B53" s="13"/>
      <c r="F53" s="13"/>
    </row>
    <row r="54" spans="2:6" x14ac:dyDescent="0.2">
      <c r="B54" s="13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</sheetData>
  <phoneticPr fontId="8" type="noConversion"/>
  <hyperlinks>
    <hyperlink ref="P11" r:id="rId1" display="http://var.astro.cz/oejv/issues/oejv0107.pdf"/>
    <hyperlink ref="P18" r:id="rId2" display="http://var.astro.cz/oejv/issues/oejv0137.pdf"/>
    <hyperlink ref="P19" r:id="rId3" display="http://var.astro.cz/oejv/issues/oejv0137.pdf"/>
    <hyperlink ref="P20" r:id="rId4" display="http://var.astro.cz/oejv/issues/oejv0137.pdf"/>
    <hyperlink ref="P12" r:id="rId5" display="http://www.konkoly.hu/cgi-bin/IBVS?6050"/>
    <hyperlink ref="P13" r:id="rId6" display="http://www.bav-astro.de/sfs/BAVM_link.php?BAVMnr=231"/>
    <hyperlink ref="P14" r:id="rId7" display="http://www.konkoly.hu/cgi-bin/IBVS?6092"/>
    <hyperlink ref="P15" r:id="rId8" display="http://var.astro.cz/oejv/issues/oejv0160.pdf"/>
    <hyperlink ref="P16" r:id="rId9" display="http://var.astro.cz/oejv/issues/oejv0160.pdf"/>
    <hyperlink ref="P17" r:id="rId10" display="http://var.astro.cz/oejv/issues/oejv0160.pdf"/>
    <hyperlink ref="P21" r:id="rId11" display="http://www.konkoly.hu/cgi-bin/IBVS?6131"/>
    <hyperlink ref="P22" r:id="rId1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2023-01-13T07:18:11Z</dcterms:modified>
</cp:coreProperties>
</file>