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ED37A34-0C84-41A3-8435-253BA224B7F1}" xr6:coauthVersionLast="47" xr6:coauthVersionMax="47" xr10:uidLastSave="{00000000-0000-0000-0000-000000000000}"/>
  <bookViews>
    <workbookView xWindow="14595" yWindow="43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 s="1"/>
  <c r="K33" i="1" s="1"/>
  <c r="Q33" i="1"/>
  <c r="E34" i="1"/>
  <c r="F34" i="1"/>
  <c r="G34" i="1" s="1"/>
  <c r="K34" i="1" s="1"/>
  <c r="Q34" i="1"/>
  <c r="E32" i="1"/>
  <c r="F32" i="1"/>
  <c r="G32" i="1"/>
  <c r="K32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Q32" i="1"/>
  <c r="Q31" i="1"/>
  <c r="Q30" i="1"/>
  <c r="Q29" i="1"/>
  <c r="Q27" i="1"/>
  <c r="K27" i="1"/>
  <c r="Q26" i="1"/>
  <c r="Q28" i="1"/>
  <c r="C21" i="1"/>
  <c r="G21" i="1"/>
  <c r="J21" i="1"/>
  <c r="E21" i="1"/>
  <c r="F21" i="1"/>
  <c r="Q22" i="1"/>
  <c r="Q23" i="1"/>
  <c r="Q24" i="1"/>
  <c r="Q25" i="1"/>
  <c r="F16" i="1"/>
  <c r="Q21" i="1"/>
  <c r="C17" i="1"/>
  <c r="C11" i="1"/>
  <c r="C12" i="1"/>
  <c r="O34" i="1" l="1"/>
  <c r="O33" i="1"/>
  <c r="C16" i="1"/>
  <c r="D18" i="1" s="1"/>
  <c r="O25" i="1"/>
  <c r="O24" i="1"/>
  <c r="O27" i="1"/>
  <c r="O30" i="1"/>
  <c r="O28" i="1"/>
  <c r="O31" i="1"/>
  <c r="O23" i="1"/>
  <c r="O22" i="1"/>
  <c r="O32" i="1"/>
  <c r="O21" i="1"/>
  <c r="O29" i="1"/>
  <c r="O26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<sst xmlns="http://schemas.openxmlformats.org/spreadsheetml/2006/main" count="88" uniqueCount="55">
  <si>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</si>
  <si>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</si>
  <si>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</si>
  <si>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</si>
  <si>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</si>
  <si>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</si>
  <si>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</si>
  <si>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</si>
  <si>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</si>
  <si>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</si>
  <si>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</si>
  <si>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</si>
  <si>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</si>
  <si>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</si>
  <si>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</si>
  <si>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</si>
  <si>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</si>
  <si>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</si>
  <si>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</si>
  <si>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</si>
  <si>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</si>
  <si>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</si>
  <si>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</si>
  <si>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</si>
  <si>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</si>
  <si>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</si>
  <si>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</si>
  <si>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</si>
  <si>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</si>
  <si>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</si>
  <si>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</si>
  <si>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</si>
  <si>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</si>
  <si>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</si>
  <si>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</si>
  <si>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</si>
  <si>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</si>
  <si>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</si>
  <si>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</si>
  <si>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</si>
  <si>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</si>
  <si>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</si>
  <si>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</si>
  <si>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HI Dra / GSC 3917-2301</t>
  </si>
  <si>
    <t>EB</t>
  </si>
  <si>
    <t>IBVS 6005</t>
  </si>
  <si>
    <t>II</t>
  </si>
  <si>
    <t>I</t>
  </si>
  <si>
    <t>IBVS 6041</t>
  </si>
  <si>
    <t>IBVS 6075</t>
  </si>
  <si>
    <t>OEJV 0160</t>
  </si>
  <si>
    <t>IBVS 6114</t>
  </si>
  <si>
    <t>vis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</si>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</sst>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31" fillId="0" borderId="0" xfId="41" applyFont="1" applyAlignment="1">
      <alignment horizontal="left"/>
    </xf>
    <xf numFmtId="0" fontId="31" fillId="0" borderId="0" xfId="41" applyFont="1" applyAlignment="1">
      <alignment horizontal="left" wrapText="1"/>
    </xf>
    <xf numFmtId="0" fontId="31" fillId="0" borderId="0" xfId="41" applyFont="1" applyAlignment="1">
      <alignment horizont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Dra - O-C Diagr.</a:t>
            </a:r>
          </a:p>
        </c:rich>
      </c:tx>
      <c:layout>
        <c:manualLayout>
          <c:xMode val="edge"/>
          <c:yMode val="edge"/>
          <c:x val="0.381818181818181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603305785124"/>
          <c:y val="0.14035127795846455"/>
          <c:w val="0.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4-4A7F-98ED-41CF671922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04-4A7F-98ED-41CF671922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04-4A7F-98ED-41CF671922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2.8691500003333203E-2</c:v>
                </c:pt>
                <c:pt idx="2">
                  <c:v>2.7532000000064727E-2</c:v>
                </c:pt>
                <c:pt idx="3">
                  <c:v>2.850649999891175E-2</c:v>
                </c:pt>
                <c:pt idx="4">
                  <c:v>3.4499000001233071E-2</c:v>
                </c:pt>
                <c:pt idx="5">
                  <c:v>2.3862999994889833E-2</c:v>
                </c:pt>
                <c:pt idx="6">
                  <c:v>3.5665000003064051E-2</c:v>
                </c:pt>
                <c:pt idx="7">
                  <c:v>3.1795500006410293E-2</c:v>
                </c:pt>
                <c:pt idx="8">
                  <c:v>3.1828500003030058E-2</c:v>
                </c:pt>
                <c:pt idx="9">
                  <c:v>3.9624000004550908E-2</c:v>
                </c:pt>
                <c:pt idx="10">
                  <c:v>3.6959500001103152E-2</c:v>
                </c:pt>
                <c:pt idx="11">
                  <c:v>3.6148500003037043E-2</c:v>
                </c:pt>
                <c:pt idx="12">
                  <c:v>6.0469000025477726E-2</c:v>
                </c:pt>
                <c:pt idx="13">
                  <c:v>4.926549999800045E-2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04-4A7F-98ED-41CF671922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04-4A7F-98ED-41CF671922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04-4A7F-98ED-41CF671922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04-4A7F-98ED-41CF671922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-2.0571657753919025E-2</c:v>
                </c:pt>
                <c:pt idx="1">
                  <c:v>2.8742786639599935E-2</c:v>
                </c:pt>
                <c:pt idx="2">
                  <c:v>2.8757050558890648E-2</c:v>
                </c:pt>
                <c:pt idx="3">
                  <c:v>2.8763163667158101E-2</c:v>
                </c:pt>
                <c:pt idx="4">
                  <c:v>2.9364285980124014E-2</c:v>
                </c:pt>
                <c:pt idx="5">
                  <c:v>2.9396889224217078E-2</c:v>
                </c:pt>
                <c:pt idx="6">
                  <c:v>3.1247123326498608E-2</c:v>
                </c:pt>
                <c:pt idx="7">
                  <c:v>3.3217581891373318E-2</c:v>
                </c:pt>
                <c:pt idx="8">
                  <c:v>3.399598434409528E-2</c:v>
                </c:pt>
                <c:pt idx="9">
                  <c:v>3.5742295605830157E-2</c:v>
                </c:pt>
                <c:pt idx="10">
                  <c:v>3.5817690607795369E-2</c:v>
                </c:pt>
                <c:pt idx="11">
                  <c:v>4.3328662965735572E-2</c:v>
                </c:pt>
                <c:pt idx="12">
                  <c:v>5.2960883892480916E-2</c:v>
                </c:pt>
                <c:pt idx="13">
                  <c:v>5.3513101339307236E-2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04-4A7F-98ED-41CF671922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04-4A7F-98ED-41CF67192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19008"/>
        <c:axId val="1"/>
      </c:scatterChart>
      <c:valAx>
        <c:axId val="66851900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727272727272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92561983471073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19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81818181818182"/>
          <c:y val="0.92397937099967764"/>
          <c:w val="0.785123966942148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Dra - O-C Diagr.</a:t>
            </a:r>
          </a:p>
        </c:rich>
      </c:tx>
      <c:layout>
        <c:manualLayout>
          <c:xMode val="edge"/>
          <c:yMode val="edge"/>
          <c:x val="0.3811888117945652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6559384281186"/>
          <c:y val="0.13994189017784567"/>
          <c:w val="0.7953808197014550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2D-462F-BD52-48922F18A4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2D-462F-BD52-48922F18A4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2D-462F-BD52-48922F18A4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2.8691500003333203E-2</c:v>
                </c:pt>
                <c:pt idx="2">
                  <c:v>2.7532000000064727E-2</c:v>
                </c:pt>
                <c:pt idx="3">
                  <c:v>2.850649999891175E-2</c:v>
                </c:pt>
                <c:pt idx="4">
                  <c:v>3.4499000001233071E-2</c:v>
                </c:pt>
                <c:pt idx="5">
                  <c:v>2.3862999994889833E-2</c:v>
                </c:pt>
                <c:pt idx="6">
                  <c:v>3.5665000003064051E-2</c:v>
                </c:pt>
                <c:pt idx="7">
                  <c:v>3.1795500006410293E-2</c:v>
                </c:pt>
                <c:pt idx="8">
                  <c:v>3.1828500003030058E-2</c:v>
                </c:pt>
                <c:pt idx="9">
                  <c:v>3.9624000004550908E-2</c:v>
                </c:pt>
                <c:pt idx="10">
                  <c:v>3.6959500001103152E-2</c:v>
                </c:pt>
                <c:pt idx="11">
                  <c:v>3.6148500003037043E-2</c:v>
                </c:pt>
                <c:pt idx="12">
                  <c:v>6.0469000025477726E-2</c:v>
                </c:pt>
                <c:pt idx="13">
                  <c:v>4.926549999800045E-2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2D-462F-BD52-48922F18A4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2D-462F-BD52-48922F18A4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2D-462F-BD52-48922F18A4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2D-462F-BD52-48922F18A4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-2.0571657753919025E-2</c:v>
                </c:pt>
                <c:pt idx="1">
                  <c:v>2.8742786639599935E-2</c:v>
                </c:pt>
                <c:pt idx="2">
                  <c:v>2.8757050558890648E-2</c:v>
                </c:pt>
                <c:pt idx="3">
                  <c:v>2.8763163667158101E-2</c:v>
                </c:pt>
                <c:pt idx="4">
                  <c:v>2.9364285980124014E-2</c:v>
                </c:pt>
                <c:pt idx="5">
                  <c:v>2.9396889224217078E-2</c:v>
                </c:pt>
                <c:pt idx="6">
                  <c:v>3.1247123326498608E-2</c:v>
                </c:pt>
                <c:pt idx="7">
                  <c:v>3.3217581891373318E-2</c:v>
                </c:pt>
                <c:pt idx="8">
                  <c:v>3.399598434409528E-2</c:v>
                </c:pt>
                <c:pt idx="9">
                  <c:v>3.5742295605830157E-2</c:v>
                </c:pt>
                <c:pt idx="10">
                  <c:v>3.5817690607795369E-2</c:v>
                </c:pt>
                <c:pt idx="11">
                  <c:v>4.3328662965735572E-2</c:v>
                </c:pt>
                <c:pt idx="12">
                  <c:v>5.2960883892480916E-2</c:v>
                </c:pt>
                <c:pt idx="13">
                  <c:v>5.3513101339307236E-2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2D-462F-BD52-48922F18A48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2D-462F-BD52-48922F18A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489488"/>
        <c:axId val="1"/>
      </c:scatterChart>
      <c:valAx>
        <c:axId val="6684894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038365253848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8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81882833952684"/>
          <c:y val="0.92419947506561673"/>
          <c:w val="0.78382959555798104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DB26D3F-2F39-1742-EA6F-1378BE571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361950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6E1E3D8-A4F4-C4D2-561D-046043B3A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48500.318599999999</v>
      </c>
      <c r="D7" s="29" t="s">
        <v>42</v>
      </c>
    </row>
    <row r="8" spans="1:6" x14ac:dyDescent="0.2">
      <c r="A8" t="s">
        <v>7</v>
      </c>
      <c r="C8" s="8">
        <v>0.59741699999999998</v>
      </c>
      <c r="D8" s="29" t="s">
        <v>42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-2.0571657753919025E-2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4.0754055116333174E-6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59360.218337063634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0.59742107540551159</v>
      </c>
      <c r="E16" s="14" t="s">
        <v>34</v>
      </c>
      <c r="F16" s="15">
        <f ca="1">NOW()+15018.5+$C$5/24</f>
        <v>59958.601941898145</v>
      </c>
    </row>
    <row r="17" spans="1:21" ht="13.5" thickBot="1" x14ac:dyDescent="0.25">
      <c r="A17" s="14" t="s">
        <v>31</v>
      </c>
      <c r="B17" s="10"/>
      <c r="C17" s="10">
        <f>COUNT(C21:C2191)</f>
        <v>14</v>
      </c>
      <c r="E17" s="14" t="s">
        <v>39</v>
      </c>
      <c r="F17" s="15">
        <f ca="1">ROUND(2*(F16-$C$7)/$C$8,0)/2+F15</f>
        <v>19180.5</v>
      </c>
    </row>
    <row r="18" spans="1:21" ht="14.25" thickTop="1" thickBot="1" x14ac:dyDescent="0.25">
      <c r="A18" s="16" t="s">
        <v>9</v>
      </c>
      <c r="B18" s="10"/>
      <c r="C18" s="19">
        <f ca="1">+C15</f>
        <v>59360.218337063634</v>
      </c>
      <c r="D18" s="20">
        <f ca="1">+C16</f>
        <v>0.59742107540551159</v>
      </c>
      <c r="E18" s="14" t="s">
        <v>40</v>
      </c>
      <c r="F18" s="23">
        <f ca="1">ROUND(2*(F16-$C$15)/$C$16,0)/2+F15</f>
        <v>1002.5</v>
      </c>
    </row>
    <row r="19" spans="1:21" ht="13.5" thickTop="1" x14ac:dyDescent="0.2">
      <c r="E19" s="14" t="s">
        <v>35</v>
      </c>
      <c r="F19" s="18">
        <f ca="1">+$C$15+$C$16*F18-15018.5-$C$5/24</f>
        <v>44941.028798490996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48500.318599999999</v>
      </c>
      <c r="D21" s="8" t="s">
        <v>17</v>
      </c>
      <c r="E21">
        <f t="shared" ref="E21:E31" si="0">+(C21-C$7)/C$8</f>
        <v>0</v>
      </c>
      <c r="F21">
        <f>ROUND(2*E21,0)/2</f>
        <v>0</v>
      </c>
      <c r="G21">
        <f t="shared" ref="G21:G31" si="1">+C21-(C$7+F21*C$8)</f>
        <v>0</v>
      </c>
      <c r="J21">
        <f>+G21</f>
        <v>0</v>
      </c>
      <c r="O21">
        <f t="shared" ref="O21:O31" ca="1" si="2">+C$11+C$12*$F21</f>
        <v>-2.0571657753919025E-2</v>
      </c>
      <c r="Q21" s="2">
        <f t="shared" ref="Q21:Q31" si="3">+C21-15018.5</f>
        <v>33481.818599999999</v>
      </c>
    </row>
    <row r="22" spans="1:21" x14ac:dyDescent="0.2">
      <c r="A22" s="30" t="s">
        <v>45</v>
      </c>
      <c r="B22" s="31" t="s">
        <v>46</v>
      </c>
      <c r="C22" s="30">
        <v>55729.3917</v>
      </c>
      <c r="D22" s="30">
        <v>5.0000000000000001E-4</v>
      </c>
      <c r="E22" s="32">
        <f t="shared" si="0"/>
        <v>12100.548025918248</v>
      </c>
      <c r="F22">
        <f t="shared" ref="F22:F32" si="4">ROUND(2*E22,0)/2</f>
        <v>12100.5</v>
      </c>
      <c r="G22">
        <f t="shared" si="1"/>
        <v>2.8691500003333203E-2</v>
      </c>
      <c r="K22">
        <f t="shared" ref="K22:K32" si="5">+G22</f>
        <v>2.8691500003333203E-2</v>
      </c>
      <c r="O22">
        <f t="shared" ca="1" si="2"/>
        <v>2.8742786639599935E-2</v>
      </c>
      <c r="Q22" s="2">
        <f t="shared" si="3"/>
        <v>40710.8917</v>
      </c>
      <c r="R22" t="s">
        <v>2</v>
      </c>
    </row>
    <row r="23" spans="1:21" x14ac:dyDescent="0.2">
      <c r="A23" s="30" t="s">
        <v>45</v>
      </c>
      <c r="B23" s="31" t="s">
        <v>47</v>
      </c>
      <c r="C23" s="30">
        <v>55731.481500000002</v>
      </c>
      <c r="D23" s="30">
        <v>5.0000000000000001E-4</v>
      </c>
      <c r="E23" s="32">
        <f t="shared" si="0"/>
        <v>12104.046085062868</v>
      </c>
      <c r="F23">
        <f t="shared" si="4"/>
        <v>12104</v>
      </c>
      <c r="G23">
        <f t="shared" si="1"/>
        <v>2.7532000000064727E-2</v>
      </c>
      <c r="K23">
        <f t="shared" si="5"/>
        <v>2.7532000000064727E-2</v>
      </c>
      <c r="O23">
        <f t="shared" ca="1" si="2"/>
        <v>2.8757050558890648E-2</v>
      </c>
      <c r="Q23" s="2">
        <f t="shared" si="3"/>
        <v>40712.981500000002</v>
      </c>
      <c r="R23" t="s">
        <v>2</v>
      </c>
    </row>
    <row r="24" spans="1:21" x14ac:dyDescent="0.2">
      <c r="A24" s="30" t="s">
        <v>45</v>
      </c>
      <c r="B24" s="31" t="s">
        <v>46</v>
      </c>
      <c r="C24" s="30">
        <v>55732.378599999996</v>
      </c>
      <c r="D24" s="30">
        <v>5.9999999999999995E-4</v>
      </c>
      <c r="E24" s="32">
        <f t="shared" si="0"/>
        <v>12105.547716251795</v>
      </c>
      <c r="F24">
        <f t="shared" si="4"/>
        <v>12105.5</v>
      </c>
      <c r="G24">
        <f t="shared" si="1"/>
        <v>2.850649999891175E-2</v>
      </c>
      <c r="K24">
        <f t="shared" si="5"/>
        <v>2.850649999891175E-2</v>
      </c>
      <c r="O24">
        <f t="shared" ca="1" si="2"/>
        <v>2.8763163667158101E-2</v>
      </c>
      <c r="Q24" s="2">
        <f t="shared" si="3"/>
        <v>40713.878599999996</v>
      </c>
      <c r="R24" t="s">
        <v>2</v>
      </c>
    </row>
    <row r="25" spans="1:21" x14ac:dyDescent="0.2">
      <c r="A25" s="33" t="s">
        <v>48</v>
      </c>
      <c r="B25" s="34" t="s">
        <v>47</v>
      </c>
      <c r="C25" s="33">
        <v>55820.503599999996</v>
      </c>
      <c r="D25" s="33">
        <v>1.4E-3</v>
      </c>
      <c r="E25" s="32">
        <f t="shared" si="0"/>
        <v>12253.05774693388</v>
      </c>
      <c r="F25">
        <f t="shared" si="4"/>
        <v>12253</v>
      </c>
      <c r="G25">
        <f t="shared" si="1"/>
        <v>3.4499000001233071E-2</v>
      </c>
      <c r="K25">
        <f t="shared" si="5"/>
        <v>3.4499000001233071E-2</v>
      </c>
      <c r="O25">
        <f t="shared" ca="1" si="2"/>
        <v>2.9364285980124014E-2</v>
      </c>
      <c r="Q25" s="2">
        <f t="shared" si="3"/>
        <v>40802.003599999996</v>
      </c>
      <c r="R25" t="s">
        <v>2</v>
      </c>
    </row>
    <row r="26" spans="1:21" x14ac:dyDescent="0.2">
      <c r="A26" s="35" t="s">
        <v>49</v>
      </c>
      <c r="B26" s="36" t="s">
        <v>47</v>
      </c>
      <c r="C26" s="37">
        <v>55825.272299999997</v>
      </c>
      <c r="D26" s="37">
        <v>4.7000000000000002E-3</v>
      </c>
      <c r="E26" s="40">
        <f t="shared" si="0"/>
        <v>12261.039943623966</v>
      </c>
      <c r="F26">
        <f t="shared" si="4"/>
        <v>12261</v>
      </c>
      <c r="G26">
        <f t="shared" si="1"/>
        <v>2.3862999994889833E-2</v>
      </c>
      <c r="K26">
        <f t="shared" si="5"/>
        <v>2.3862999994889833E-2</v>
      </c>
      <c r="O26">
        <f t="shared" ca="1" si="2"/>
        <v>2.9396889224217078E-2</v>
      </c>
      <c r="Q26" s="2">
        <f t="shared" si="3"/>
        <v>40806.772299999997</v>
      </c>
      <c r="R26" t="s">
        <v>2</v>
      </c>
    </row>
    <row r="27" spans="1:21" x14ac:dyDescent="0.2">
      <c r="A27" s="39" t="s">
        <v>51</v>
      </c>
      <c r="B27" s="38" t="s">
        <v>47</v>
      </c>
      <c r="C27" s="39">
        <v>56096.511420000003</v>
      </c>
      <c r="D27" s="39">
        <v>1.9E-3</v>
      </c>
      <c r="E27" s="40">
        <f t="shared" si="0"/>
        <v>12715.059698669445</v>
      </c>
      <c r="F27">
        <f t="shared" si="4"/>
        <v>12715</v>
      </c>
      <c r="G27">
        <f t="shared" si="1"/>
        <v>3.5665000003064051E-2</v>
      </c>
      <c r="K27">
        <f t="shared" si="5"/>
        <v>3.5665000003064051E-2</v>
      </c>
      <c r="O27">
        <f t="shared" ca="1" si="2"/>
        <v>3.1247123326498608E-2</v>
      </c>
      <c r="Q27" s="2">
        <f t="shared" si="3"/>
        <v>41078.011420000003</v>
      </c>
      <c r="R27" t="s">
        <v>2</v>
      </c>
    </row>
    <row r="28" spans="1:21" x14ac:dyDescent="0.2">
      <c r="A28" s="35" t="s">
        <v>50</v>
      </c>
      <c r="B28" s="38" t="s">
        <v>46</v>
      </c>
      <c r="C28" s="39">
        <v>56385.358670000001</v>
      </c>
      <c r="D28" s="39">
        <v>8.9999999999999998E-4</v>
      </c>
      <c r="E28" s="40">
        <f t="shared" si="0"/>
        <v>13198.553221619075</v>
      </c>
      <c r="F28">
        <f t="shared" si="4"/>
        <v>13198.5</v>
      </c>
      <c r="G28">
        <f t="shared" si="1"/>
        <v>3.1795500006410293E-2</v>
      </c>
      <c r="K28">
        <f t="shared" si="5"/>
        <v>3.1795500006410293E-2</v>
      </c>
      <c r="O28">
        <f t="shared" ca="1" si="2"/>
        <v>3.3217581891373318E-2</v>
      </c>
      <c r="Q28" s="2">
        <f t="shared" si="3"/>
        <v>41366.858670000001</v>
      </c>
      <c r="R28" t="s">
        <v>2</v>
      </c>
    </row>
    <row r="29" spans="1:21" x14ac:dyDescent="0.2">
      <c r="A29" s="39" t="s">
        <v>51</v>
      </c>
      <c r="B29" s="38" t="s">
        <v>46</v>
      </c>
      <c r="C29" s="39">
        <v>56499.465349999999</v>
      </c>
      <c r="D29" s="39">
        <v>3.8999999999999999E-4</v>
      </c>
      <c r="E29" s="40">
        <f t="shared" si="0"/>
        <v>13389.55327685687</v>
      </c>
      <c r="F29">
        <f t="shared" si="4"/>
        <v>13389.5</v>
      </c>
      <c r="G29">
        <f t="shared" si="1"/>
        <v>3.1828500003030058E-2</v>
      </c>
      <c r="K29">
        <f t="shared" si="5"/>
        <v>3.1828500003030058E-2</v>
      </c>
      <c r="O29">
        <f t="shared" ca="1" si="2"/>
        <v>3.399598434409528E-2</v>
      </c>
      <c r="Q29" s="2">
        <f t="shared" si="3"/>
        <v>41480.965349999999</v>
      </c>
      <c r="R29" t="s">
        <v>2</v>
      </c>
    </row>
    <row r="30" spans="1:21" x14ac:dyDescent="0.2">
      <c r="A30" s="39" t="s">
        <v>51</v>
      </c>
      <c r="B30" s="38" t="s">
        <v>47</v>
      </c>
      <c r="C30" s="39">
        <v>56755.466330000003</v>
      </c>
      <c r="D30" s="39">
        <v>7.6000000000000004E-4</v>
      </c>
      <c r="E30" s="40">
        <f t="shared" si="0"/>
        <v>13818.066325531421</v>
      </c>
      <c r="F30">
        <f t="shared" si="4"/>
        <v>13818</v>
      </c>
      <c r="G30">
        <f t="shared" si="1"/>
        <v>3.9624000004550908E-2</v>
      </c>
      <c r="K30">
        <f t="shared" si="5"/>
        <v>3.9624000004550908E-2</v>
      </c>
      <c r="O30">
        <f t="shared" ca="1" si="2"/>
        <v>3.5742295605830157E-2</v>
      </c>
      <c r="Q30" s="2">
        <f t="shared" si="3"/>
        <v>41736.966330000003</v>
      </c>
      <c r="R30" t="s">
        <v>2</v>
      </c>
    </row>
    <row r="31" spans="1:21" x14ac:dyDescent="0.2">
      <c r="A31" s="39" t="s">
        <v>51</v>
      </c>
      <c r="B31" s="38" t="s">
        <v>46</v>
      </c>
      <c r="C31" s="39">
        <v>56766.515879999999</v>
      </c>
      <c r="D31" s="39">
        <v>4.0000000000000002E-4</v>
      </c>
      <c r="E31" s="40">
        <f t="shared" si="0"/>
        <v>13836.561865497635</v>
      </c>
      <c r="F31">
        <f t="shared" si="4"/>
        <v>13836.5</v>
      </c>
      <c r="G31">
        <f t="shared" si="1"/>
        <v>3.6959500001103152E-2</v>
      </c>
      <c r="K31">
        <f t="shared" si="5"/>
        <v>3.6959500001103152E-2</v>
      </c>
      <c r="O31">
        <f t="shared" ca="1" si="2"/>
        <v>3.5817690607795369E-2</v>
      </c>
      <c r="Q31" s="2">
        <f t="shared" si="3"/>
        <v>41748.015879999999</v>
      </c>
      <c r="R31" t="s">
        <v>2</v>
      </c>
    </row>
    <row r="32" spans="1:21" x14ac:dyDescent="0.2">
      <c r="A32" s="41" t="s">
        <v>0</v>
      </c>
      <c r="B32" s="43" t="s">
        <v>47</v>
      </c>
      <c r="C32" s="42">
        <v>57867.554600000003</v>
      </c>
      <c r="D32" s="42">
        <v>1.1999999999999999E-3</v>
      </c>
      <c r="E32" s="40">
        <f>+(C32-C$7)/C$8</f>
        <v>15679.560507986891</v>
      </c>
      <c r="F32">
        <f t="shared" si="4"/>
        <v>15679.5</v>
      </c>
      <c r="G32">
        <f>+C32-(C$7+F32*C$8)</f>
        <v>3.6148500003037043E-2</v>
      </c>
      <c r="K32">
        <f t="shared" si="5"/>
        <v>3.6148500003037043E-2</v>
      </c>
      <c r="O32">
        <f ca="1">+C$11+C$12*$F32</f>
        <v>4.3328662965735572E-2</v>
      </c>
      <c r="Q32" s="2">
        <f>+C32-15018.5</f>
        <v>42849.054600000003</v>
      </c>
      <c r="R32" t="s">
        <v>2</v>
      </c>
    </row>
    <row r="33" spans="1:18" x14ac:dyDescent="0.2">
      <c r="A33" s="44" t="s">
        <v>53</v>
      </c>
      <c r="B33" s="45" t="s">
        <v>47</v>
      </c>
      <c r="C33" s="46">
        <v>59279.574000000022</v>
      </c>
      <c r="D33" s="44">
        <v>1E-3</v>
      </c>
      <c r="E33" s="40">
        <f t="shared" ref="E33:E34" si="6">+(C33-C$7)/C$8</f>
        <v>18043.101217407646</v>
      </c>
      <c r="F33">
        <f t="shared" ref="F33:F34" si="7">ROUND(2*E33,0)/2</f>
        <v>18043</v>
      </c>
      <c r="G33">
        <f t="shared" ref="G33:G34" si="8">+C33-(C$7+F33*C$8)</f>
        <v>6.0469000025477726E-2</v>
      </c>
      <c r="K33">
        <f t="shared" ref="K33:K34" si="9">+G33</f>
        <v>6.0469000025477726E-2</v>
      </c>
      <c r="O33">
        <f t="shared" ref="O33:O34" ca="1" si="10">+C$11+C$12*$F33</f>
        <v>5.2960883892480916E-2</v>
      </c>
      <c r="Q33" s="2">
        <f t="shared" ref="Q33:Q34" si="11">+C33-15018.5</f>
        <v>44261.074000000022</v>
      </c>
      <c r="R33" t="s">
        <v>2</v>
      </c>
    </row>
    <row r="34" spans="1:18" x14ac:dyDescent="0.2">
      <c r="A34" s="44" t="s">
        <v>54</v>
      </c>
      <c r="B34" s="45" t="s">
        <v>47</v>
      </c>
      <c r="C34" s="46">
        <v>59360.512799999997</v>
      </c>
      <c r="D34" s="44">
        <v>1.1999999999999999E-3</v>
      </c>
      <c r="E34" s="40">
        <f t="shared" si="6"/>
        <v>18178.582464174939</v>
      </c>
      <c r="F34">
        <f t="shared" si="7"/>
        <v>18178.5</v>
      </c>
      <c r="G34">
        <f t="shared" si="8"/>
        <v>4.926549999800045E-2</v>
      </c>
      <c r="K34">
        <f t="shared" si="9"/>
        <v>4.926549999800045E-2</v>
      </c>
      <c r="O34">
        <f t="shared" ca="1" si="10"/>
        <v>5.3513101339307236E-2</v>
      </c>
      <c r="Q34" s="2">
        <f t="shared" si="11"/>
        <v>44342.012799999997</v>
      </c>
      <c r="R34" t="s">
        <v>2</v>
      </c>
    </row>
    <row r="35" spans="1:18" x14ac:dyDescent="0.2">
      <c r="C35" s="8"/>
      <c r="D35" s="8"/>
    </row>
    <row r="36" spans="1:18" x14ac:dyDescent="0.2">
      <c r="C36" s="8"/>
      <c r="D36" s="8"/>
    </row>
    <row r="37" spans="1:18" x14ac:dyDescent="0.2">
      <c r="C37" s="8"/>
      <c r="D37" s="8"/>
    </row>
    <row r="38" spans="1:18" x14ac:dyDescent="0.2">
      <c r="C38" s="8"/>
      <c r="D38" s="8"/>
    </row>
    <row r="39" spans="1:18" x14ac:dyDescent="0.2">
      <c r="C39" s="8"/>
      <c r="D39" s="8"/>
    </row>
    <row r="40" spans="1:18" x14ac:dyDescent="0.2">
      <c r="C40" s="8"/>
      <c r="D40" s="8"/>
    </row>
    <row r="41" spans="1:18" x14ac:dyDescent="0.2">
      <c r="C41" s="8"/>
      <c r="D41" s="8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479" r:id="rId1" display="http://vsolj.cetus-net.org/bulletin.html"/>
    <hyperlink ref="H64472" r:id="rId2" display="https://www.aavso.org/ejaavso"/>
    <hyperlink ref="AP623" r:id="rId3" display="http://cdsbib.u-strasbg.fr/cgi-bin/cdsbib?1990RMxAA..21..381G"/>
    <hyperlink ref="AP627" r:id="rId4" display="http://cdsbib.u-strasbg.fr/cgi-bin/cdsbib?1990RMxAA..21..381G"/>
    <hyperlink ref="AP626" r:id="rId5" display="http://cdsbib.u-strasbg.fr/cgi-bin/cdsbib?1990RMxAA..21..381G"/>
    <hyperlink ref="AP607" r:id="rId6" display="http://cdsbib.u-strasbg.fr/cgi-bin/cdsbib?1990RMxAA..21..381G"/>
    <hyperlink ref="I64479" r:id="rId7" display="http://vsolj.cetus-net.org/bulletin.html"/>
    <hyperlink ref="AQ763" r:id="rId8" display="http://cdsbib.u-strasbg.fr/cgi-bin/cdsbib?1990RMxAA..21..381G"/>
    <hyperlink ref="AQ55529" r:id="rId9" display="http://cdsbib.u-strasbg.fr/cgi-bin/cdsbib?1990RMxAA..21..381G"/>
    <hyperlink ref="AQ764" r:id="rId10" display="http://cdsbib.u-strasbg.fr/cgi-bin/cdsbib?1990RMxAA..21..381G"/>
    <hyperlink ref="H64476" r:id="rId11" display="https://www.aavso.org/ejaavso"/>
    <hyperlink ref="H1649" r:id="rId12" display="http://vsolj.cetus-net.org/bulletin.html"/>
    <hyperlink ref="AP2893" r:id="rId13" display="http://cdsbib.u-strasbg.fr/cgi-bin/cdsbib?1990RMxAA..21..381G"/>
    <hyperlink ref="AP2896" r:id="rId14" display="http://cdsbib.u-strasbg.fr/cgi-bin/cdsbib?1990RMxAA..21..381G"/>
    <hyperlink ref="AP2894" r:id="rId15" display="http://cdsbib.u-strasbg.fr/cgi-bin/cdsbib?1990RMxAA..21..381G"/>
    <hyperlink ref="AP2878" r:id="rId16" display="http://cdsbib.u-strasbg.fr/cgi-bin/cdsbib?1990RMxAA..21..381G"/>
    <hyperlink ref="I1649" r:id="rId17" display="http://vsolj.cetus-net.org/bulletin.html"/>
    <hyperlink ref="AQ3107" r:id="rId18" display="http://cdsbib.u-strasbg.fr/cgi-bin/cdsbib?1990RMxAA..21..381G"/>
    <hyperlink ref="AQ65344" r:id="rId19" display="http://cdsbib.u-strasbg.fr/cgi-bin/cdsbib?1990RMxAA..21..381G"/>
    <hyperlink ref="AQ311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2023-01-14T01:26:47Z</dcterms:modified>
</cp:coreProperties>
</file>