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A9F2233-CEFF-40D3-9C86-C76627CB6907}" xr6:coauthVersionLast="47" xr6:coauthVersionMax="47" xr10:uidLastSave="{00000000-0000-0000-0000-000000000000}"/>
  <bookViews>
    <workbookView xWindow="13590" yWindow="34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 s="1"/>
  <c r="G41" i="1" s="1"/>
  <c r="K41" i="1" s="1"/>
  <c r="Q41" i="1"/>
  <c r="E38" i="1"/>
  <c r="F38" i="1" s="1"/>
  <c r="G38" i="1" s="1"/>
  <c r="K38" i="1" s="1"/>
  <c r="Q38" i="1"/>
  <c r="E37" i="1"/>
  <c r="F37" i="1" s="1"/>
  <c r="G37" i="1" s="1"/>
  <c r="K37" i="1" s="1"/>
  <c r="E22" i="1"/>
  <c r="F22" i="1"/>
  <c r="G22" i="1" s="1"/>
  <c r="I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/>
  <c r="G31" i="1" s="1"/>
  <c r="K31" i="1" s="1"/>
  <c r="E32" i="1"/>
  <c r="F32" i="1" s="1"/>
  <c r="G32" i="1" s="1"/>
  <c r="K32" i="1" s="1"/>
  <c r="E33" i="1"/>
  <c r="F33" i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9" i="1"/>
  <c r="F39" i="1"/>
  <c r="G39" i="1" s="1"/>
  <c r="K39" i="1" s="1"/>
  <c r="E27" i="1"/>
  <c r="F27" i="1" s="1"/>
  <c r="U27" i="1" s="1"/>
  <c r="Q37" i="1"/>
  <c r="Q39" i="1"/>
  <c r="E21" i="1"/>
  <c r="F21" i="1" s="1"/>
  <c r="G21" i="1" s="1"/>
  <c r="I21" i="1" s="1"/>
  <c r="D9" i="1"/>
  <c r="C9" i="1"/>
  <c r="Q31" i="1"/>
  <c r="Q35" i="1"/>
  <c r="Q32" i="1"/>
  <c r="Q33" i="1"/>
  <c r="Q34" i="1"/>
  <c r="Q36" i="1"/>
  <c r="Q29" i="1"/>
  <c r="Q30" i="1"/>
  <c r="F16" i="1"/>
  <c r="F17" i="1" s="1"/>
  <c r="C17" i="1"/>
  <c r="Q21" i="1"/>
  <c r="Q22" i="1"/>
  <c r="Q23" i="1"/>
  <c r="Q24" i="1"/>
  <c r="Q25" i="1"/>
  <c r="Q26" i="1"/>
  <c r="Q28" i="1"/>
  <c r="Q27" i="1"/>
  <c r="C11" i="1"/>
  <c r="C12" i="1"/>
  <c r="O41" i="1" l="1"/>
  <c r="O40" i="1"/>
  <c r="C16" i="1"/>
  <c r="D18" i="1" s="1"/>
  <c r="O24" i="1"/>
  <c r="O25" i="1"/>
  <c r="O21" i="1"/>
  <c r="O22" i="1"/>
  <c r="O23" i="1"/>
  <c r="O31" i="1"/>
  <c r="O36" i="1"/>
  <c r="O26" i="1"/>
  <c r="O29" i="1"/>
  <c r="O33" i="1"/>
  <c r="O38" i="1"/>
  <c r="O30" i="1"/>
  <c r="O34" i="1"/>
  <c r="O35" i="1"/>
  <c r="C15" i="1"/>
  <c r="O28" i="1"/>
  <c r="O39" i="1"/>
  <c r="O32" i="1"/>
  <c r="O37" i="1"/>
  <c r="O27" i="1"/>
  <c r="C18" i="1" l="1"/>
  <c r="F18" i="1"/>
  <c r="F19" i="1" s="1"/>
</calcChain>
</file>

<file path=xl/sharedStrings.xml><?xml version="1.0" encoding="utf-8"?>
<sst xmlns="http://schemas.openxmlformats.org/spreadsheetml/2006/main" count="83" uniqueCount="59">
  <si>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</si>
  <si>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</si>
  <si>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</si>
  <si>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</si>
  <si>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</si>
  <si>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</si>
  <si>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</si>
  <si>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</si>
  <si>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</si>
  <si>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</si>
  <si>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</si>
  <si>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</si>
  <si>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</si>
  <si>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</si>
  <si>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</si>
  <si>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</si>
  <si>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</si>
  <si>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</si>
  <si>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</si>
  <si>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</si>
  <si>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</si>
  <si>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</si>
  <si>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</si>
  <si>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</si>
  <si>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</si>
  <si>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</si>
  <si>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</si>
  <si>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</si>
  <si>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</si>
  <si>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</si>
  <si>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</si>
  <si>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</si>
  <si>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</si>
  <si>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</si>
  <si>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</si>
  <si>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</si>
  <si>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</si>
  <si>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</si>
  <si>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</si>
  <si>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Dra</t>
  </si>
  <si>
    <t>EB</t>
  </si>
  <si>
    <t>IBVS 5570</t>
  </si>
  <si>
    <t>not avail.</t>
  </si>
  <si>
    <t>OEJV 116</t>
  </si>
  <si>
    <t>I</t>
  </si>
  <si>
    <t>Add cycle</t>
  </si>
  <si>
    <t>Old Cycle</t>
  </si>
  <si>
    <t>V0372 Dra / GSC 3900-0615</t>
  </si>
  <si>
    <t>IBVS 5966</t>
  </si>
  <si>
    <t>IBVS 6050</t>
  </si>
  <si>
    <t>BAD?</t>
  </si>
  <si>
    <t>IBVS 6131</t>
  </si>
  <si>
    <t>OEJV 0168</t>
  </si>
  <si>
    <t>vis</t>
  </si>
  <si>
    <t>OEJV 0179</t>
  </si>
  <si>
    <t>RHN 2019</t>
  </si>
  <si>
    <t>OEJV 0211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</si>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</sst>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"/>
    <numFmt numFmtId="174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5" xfId="0" applyFont="1" applyBorder="1">
      <alignment vertical="top"/>
    </xf>
    <xf numFmtId="0" fontId="7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Alignment="1">
      <alignment horizontal="left"/>
    </xf>
    <xf numFmtId="172" fontId="0" fillId="0" borderId="0" xfId="0" applyNumberFormat="1" applyBorder="1" applyAlignment="1">
      <alignment horizontal="left"/>
    </xf>
    <xf numFmtId="173" fontId="15" fillId="0" borderId="11" xfId="0" applyNumberFormat="1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17" fillId="0" borderId="0" xfId="42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11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17" fillId="0" borderId="0" xfId="0" applyFont="1" applyAlignment="1"/>
    <xf numFmtId="0" fontId="36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4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Dra - O-C Diagr.</a:t>
            </a:r>
          </a:p>
        </c:rich>
      </c:tx>
      <c:layout>
        <c:manualLayout>
          <c:xMode val="edge"/>
          <c:yMode val="edge"/>
          <c:x val="0.3683414230755401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14035127795846455"/>
          <c:w val="0.814308668528628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6C-4402-9E67-F6DBDA7936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1.0498000003281049E-2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6C-4402-9E67-F6DBDA7936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6C-4402-9E67-F6DBDA7936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1.3462999995681457E-2</c:v>
                </c:pt>
                <c:pt idx="3">
                  <c:v>1.3311499998962972E-2</c:v>
                </c:pt>
                <c:pt idx="4">
                  <c:v>1.4606500000809319E-2</c:v>
                </c:pt>
                <c:pt idx="5">
                  <c:v>1.2638999993214384E-2</c:v>
                </c:pt>
                <c:pt idx="7">
                  <c:v>1.8282499993802048E-2</c:v>
                </c:pt>
                <c:pt idx="8">
                  <c:v>1.9846000002871733E-2</c:v>
                </c:pt>
                <c:pt idx="9">
                  <c:v>2.3335499994573183E-2</c:v>
                </c:pt>
                <c:pt idx="10">
                  <c:v>2.1703999998862855E-2</c:v>
                </c:pt>
                <c:pt idx="11">
                  <c:v>2.5601499997719657E-2</c:v>
                </c:pt>
                <c:pt idx="12">
                  <c:v>2.3065999994287267E-2</c:v>
                </c:pt>
                <c:pt idx="13">
                  <c:v>2.3065999994287267E-2</c:v>
                </c:pt>
                <c:pt idx="14">
                  <c:v>2.2474999997939449E-2</c:v>
                </c:pt>
                <c:pt idx="15">
                  <c:v>2.1396999996795785E-2</c:v>
                </c:pt>
                <c:pt idx="16">
                  <c:v>2.318599999853177E-2</c:v>
                </c:pt>
                <c:pt idx="17">
                  <c:v>2.4037000170210376E-2</c:v>
                </c:pt>
                <c:pt idx="18">
                  <c:v>2.7571499995246995E-2</c:v>
                </c:pt>
                <c:pt idx="19">
                  <c:v>3.1191999805741943E-2</c:v>
                </c:pt>
                <c:pt idx="20">
                  <c:v>2.8904999999213032E-2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6C-4402-9E67-F6DBDA7936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6C-4402-9E67-F6DBDA7936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6C-4402-9E67-F6DBDA7936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6C-4402-9E67-F6DBDA7936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-2.5274794410024594E-3</c:v>
                </c:pt>
                <c:pt idx="1">
                  <c:v>1.2357759577441046E-2</c:v>
                </c:pt>
                <c:pt idx="2">
                  <c:v>1.3961095807960344E-2</c:v>
                </c:pt>
                <c:pt idx="3">
                  <c:v>1.396894430699086E-2</c:v>
                </c:pt>
                <c:pt idx="4">
                  <c:v>1.4069853580240325E-2</c:v>
                </c:pt>
                <c:pt idx="5">
                  <c:v>1.4086671792448571E-2</c:v>
                </c:pt>
                <c:pt idx="6">
                  <c:v>1.6828040382392405E-2</c:v>
                </c:pt>
                <c:pt idx="7">
                  <c:v>1.6886343518047655E-2</c:v>
                </c:pt>
                <c:pt idx="8">
                  <c:v>2.0112076619588928E-2</c:v>
                </c:pt>
                <c:pt idx="9">
                  <c:v>2.0122167546913875E-2</c:v>
                </c:pt>
                <c:pt idx="10">
                  <c:v>2.1520321588492593E-2</c:v>
                </c:pt>
                <c:pt idx="11">
                  <c:v>2.1570776225117324E-2</c:v>
                </c:pt>
                <c:pt idx="12">
                  <c:v>2.237692919696584E-2</c:v>
                </c:pt>
                <c:pt idx="13">
                  <c:v>2.237692919696584E-2</c:v>
                </c:pt>
                <c:pt idx="14">
                  <c:v>2.3092263822889834E-2</c:v>
                </c:pt>
                <c:pt idx="15">
                  <c:v>2.3096748679478699E-2</c:v>
                </c:pt>
                <c:pt idx="16">
                  <c:v>2.4529660359621123E-2</c:v>
                </c:pt>
                <c:pt idx="17">
                  <c:v>2.5159782710356678E-2</c:v>
                </c:pt>
                <c:pt idx="18">
                  <c:v>2.7558059771252329E-2</c:v>
                </c:pt>
                <c:pt idx="19">
                  <c:v>3.055282275846705E-2</c:v>
                </c:pt>
                <c:pt idx="20">
                  <c:v>3.0783792872793602E-2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6C-4402-9E67-F6DBDA79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4696"/>
        <c:axId val="1"/>
      </c:scatterChart>
      <c:valAx>
        <c:axId val="671974696"/>
        <c:scaling>
          <c:orientation val="minMax"/>
          <c:min val="7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14954238026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6394212139004"/>
          <c:y val="0.92397937099967764"/>
          <c:w val="0.6362262251465140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Dra - O-C Diagr.</a:t>
            </a:r>
          </a:p>
        </c:rich>
      </c:tx>
      <c:layout>
        <c:manualLayout>
          <c:xMode val="edge"/>
          <c:yMode val="edge"/>
          <c:x val="0.367781474124245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176297860688358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7-47E1-AED7-F2C525EFE5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1.0498000003281049E-2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7-47E1-AED7-F2C525EFE5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7-47E1-AED7-F2C525EFE5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1.3462999995681457E-2</c:v>
                </c:pt>
                <c:pt idx="3">
                  <c:v>1.3311499998962972E-2</c:v>
                </c:pt>
                <c:pt idx="4">
                  <c:v>1.4606500000809319E-2</c:v>
                </c:pt>
                <c:pt idx="5">
                  <c:v>1.2638999993214384E-2</c:v>
                </c:pt>
                <c:pt idx="7">
                  <c:v>1.8282499993802048E-2</c:v>
                </c:pt>
                <c:pt idx="8">
                  <c:v>1.9846000002871733E-2</c:v>
                </c:pt>
                <c:pt idx="9">
                  <c:v>2.3335499994573183E-2</c:v>
                </c:pt>
                <c:pt idx="10">
                  <c:v>2.1703999998862855E-2</c:v>
                </c:pt>
                <c:pt idx="11">
                  <c:v>2.5601499997719657E-2</c:v>
                </c:pt>
                <c:pt idx="12">
                  <c:v>2.3065999994287267E-2</c:v>
                </c:pt>
                <c:pt idx="13">
                  <c:v>2.3065999994287267E-2</c:v>
                </c:pt>
                <c:pt idx="14">
                  <c:v>2.2474999997939449E-2</c:v>
                </c:pt>
                <c:pt idx="15">
                  <c:v>2.1396999996795785E-2</c:v>
                </c:pt>
                <c:pt idx="16">
                  <c:v>2.318599999853177E-2</c:v>
                </c:pt>
                <c:pt idx="17">
                  <c:v>2.4037000170210376E-2</c:v>
                </c:pt>
                <c:pt idx="18">
                  <c:v>2.7571499995246995E-2</c:v>
                </c:pt>
                <c:pt idx="19">
                  <c:v>3.1191999805741943E-2</c:v>
                </c:pt>
                <c:pt idx="20">
                  <c:v>2.8904999999213032E-2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7-47E1-AED7-F2C525EFE5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7-47E1-AED7-F2C525EFE5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7-47E1-AED7-F2C525EFE5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1.6000000000000001E-3</c:v>
                  </c:pt>
                  <c:pt idx="11">
                    <c:v>2.3999999999999998E-3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2.0999999999999999E-3</c:v>
                  </c:pt>
                  <c:pt idx="15">
                    <c:v>4.0000000000000002E-4</c:v>
                  </c:pt>
                  <c:pt idx="16">
                    <c:v>8.0000000000000004E-4</c:v>
                  </c:pt>
                  <c:pt idx="17">
                    <c:v>1E-4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7-47E1-AED7-F2C525EFE5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-2.5274794410024594E-3</c:v>
                </c:pt>
                <c:pt idx="1">
                  <c:v>1.2357759577441046E-2</c:v>
                </c:pt>
                <c:pt idx="2">
                  <c:v>1.3961095807960344E-2</c:v>
                </c:pt>
                <c:pt idx="3">
                  <c:v>1.396894430699086E-2</c:v>
                </c:pt>
                <c:pt idx="4">
                  <c:v>1.4069853580240325E-2</c:v>
                </c:pt>
                <c:pt idx="5">
                  <c:v>1.4086671792448571E-2</c:v>
                </c:pt>
                <c:pt idx="6">
                  <c:v>1.6828040382392405E-2</c:v>
                </c:pt>
                <c:pt idx="7">
                  <c:v>1.6886343518047655E-2</c:v>
                </c:pt>
                <c:pt idx="8">
                  <c:v>2.0112076619588928E-2</c:v>
                </c:pt>
                <c:pt idx="9">
                  <c:v>2.0122167546913875E-2</c:v>
                </c:pt>
                <c:pt idx="10">
                  <c:v>2.1520321588492593E-2</c:v>
                </c:pt>
                <c:pt idx="11">
                  <c:v>2.1570776225117324E-2</c:v>
                </c:pt>
                <c:pt idx="12">
                  <c:v>2.237692919696584E-2</c:v>
                </c:pt>
                <c:pt idx="13">
                  <c:v>2.237692919696584E-2</c:v>
                </c:pt>
                <c:pt idx="14">
                  <c:v>2.3092263822889834E-2</c:v>
                </c:pt>
                <c:pt idx="15">
                  <c:v>2.3096748679478699E-2</c:v>
                </c:pt>
                <c:pt idx="16">
                  <c:v>2.4529660359621123E-2</c:v>
                </c:pt>
                <c:pt idx="17">
                  <c:v>2.5159782710356678E-2</c:v>
                </c:pt>
                <c:pt idx="18">
                  <c:v>2.7558059771252329E-2</c:v>
                </c:pt>
                <c:pt idx="19">
                  <c:v>3.055282275846705E-2</c:v>
                </c:pt>
                <c:pt idx="20">
                  <c:v>3.0783792872793602E-2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7-47E1-AED7-F2C525EFE5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6638</c:v>
                </c:pt>
                <c:pt idx="2">
                  <c:v>7353</c:v>
                </c:pt>
                <c:pt idx="3">
                  <c:v>7356.5</c:v>
                </c:pt>
                <c:pt idx="4">
                  <c:v>7401.5</c:v>
                </c:pt>
                <c:pt idx="5">
                  <c:v>7409</c:v>
                </c:pt>
                <c:pt idx="6">
                  <c:v>8631.5</c:v>
                </c:pt>
                <c:pt idx="7">
                  <c:v>8657.5</c:v>
                </c:pt>
                <c:pt idx="8">
                  <c:v>10096</c:v>
                </c:pt>
                <c:pt idx="9">
                  <c:v>10100.5</c:v>
                </c:pt>
                <c:pt idx="10">
                  <c:v>10724</c:v>
                </c:pt>
                <c:pt idx="11">
                  <c:v>10746.5</c:v>
                </c:pt>
                <c:pt idx="12">
                  <c:v>11106</c:v>
                </c:pt>
                <c:pt idx="13">
                  <c:v>11106</c:v>
                </c:pt>
                <c:pt idx="14">
                  <c:v>11425</c:v>
                </c:pt>
                <c:pt idx="15">
                  <c:v>11427</c:v>
                </c:pt>
                <c:pt idx="16">
                  <c:v>12066</c:v>
                </c:pt>
                <c:pt idx="17">
                  <c:v>12347</c:v>
                </c:pt>
                <c:pt idx="18">
                  <c:v>13416.5</c:v>
                </c:pt>
                <c:pt idx="19">
                  <c:v>14752</c:v>
                </c:pt>
                <c:pt idx="20">
                  <c:v>14855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-0.10556350000115344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47-47E1-AED7-F2C525EF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1080"/>
        <c:axId val="1"/>
      </c:scatterChart>
      <c:valAx>
        <c:axId val="671951080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733280680341"/>
          <c:y val="0.92419947506561673"/>
          <c:w val="0.7310035181772491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38100</xdr:rowOff>
    </xdr:from>
    <xdr:to>
      <xdr:col>26</xdr:col>
      <xdr:colOff>457200</xdr:colOff>
      <xdr:row>19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21B065E-A5B4-3AA0-91FF-3C3503B1F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28575</xdr:colOff>
      <xdr:row>19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A2049AAE-9072-45E2-E6C7-DA50A1341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47</v>
      </c>
    </row>
    <row r="2" spans="1:6">
      <c r="A2" t="s">
        <v>28</v>
      </c>
      <c r="B2" t="s">
        <v>40</v>
      </c>
      <c r="C2" s="3"/>
      <c r="D2" s="3" t="s">
        <v>39</v>
      </c>
    </row>
    <row r="3" spans="1:6" ht="13.5" thickBot="1"/>
    <row r="4" spans="1:6" ht="14.25" thickTop="1" thickBot="1">
      <c r="A4" s="5" t="s">
        <v>5</v>
      </c>
      <c r="C4" s="8" t="s">
        <v>42</v>
      </c>
      <c r="D4" s="9" t="s">
        <v>42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6</v>
      </c>
    </row>
    <row r="7" spans="1:6">
      <c r="A7" t="s">
        <v>7</v>
      </c>
      <c r="C7">
        <v>51403.845000000001</v>
      </c>
      <c r="D7" s="28" t="s">
        <v>41</v>
      </c>
    </row>
    <row r="8" spans="1:6">
      <c r="A8" t="s">
        <v>8</v>
      </c>
      <c r="C8">
        <v>0.53352900000000003</v>
      </c>
      <c r="D8" s="28" t="s">
        <v>41</v>
      </c>
    </row>
    <row r="9" spans="1:6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-2.5274794410024594E-3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2.2424282944325859E-6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59329.449078792873</v>
      </c>
      <c r="E15" s="16" t="s">
        <v>45</v>
      </c>
      <c r="F15" s="13">
        <v>1</v>
      </c>
    </row>
    <row r="16" spans="1:6">
      <c r="A16" s="18" t="s">
        <v>9</v>
      </c>
      <c r="B16" s="12"/>
      <c r="C16" s="19">
        <f ca="1">+C8+C12</f>
        <v>0.53353124242829442</v>
      </c>
      <c r="E16" s="16" t="s">
        <v>35</v>
      </c>
      <c r="F16" s="17">
        <f ca="1">NOW()+15018.5+$C$5/24</f>
        <v>59958.616874421292</v>
      </c>
    </row>
    <row r="17" spans="1:21" ht="13.5" thickBot="1">
      <c r="A17" s="16" t="s">
        <v>32</v>
      </c>
      <c r="B17" s="12"/>
      <c r="C17" s="12">
        <f>COUNT(C21:C2191)</f>
        <v>21</v>
      </c>
      <c r="E17" s="16" t="s">
        <v>46</v>
      </c>
      <c r="F17" s="17">
        <f ca="1">ROUND(2*(F16-$C$7)/$C$8,0)/2+F15</f>
        <v>16035.5</v>
      </c>
    </row>
    <row r="18" spans="1:21" ht="14.25" thickTop="1" thickBot="1">
      <c r="A18" s="18" t="s">
        <v>10</v>
      </c>
      <c r="B18" s="12"/>
      <c r="C18" s="21">
        <f ca="1">+C15</f>
        <v>59329.449078792873</v>
      </c>
      <c r="D18" s="22">
        <f ca="1">+C16</f>
        <v>0.53353124242829442</v>
      </c>
      <c r="E18" s="16" t="s">
        <v>36</v>
      </c>
      <c r="F18" s="25">
        <f ca="1">ROUND(2*(F16-$C$15)/$C$16,0)/2+F15</f>
        <v>1180.5</v>
      </c>
    </row>
    <row r="19" spans="1:21" ht="13.5" thickTop="1">
      <c r="E19" s="16" t="s">
        <v>37</v>
      </c>
      <c r="F19" s="20">
        <f ca="1">+$C$15+$C$16*F18-15018.5-$C$5/24</f>
        <v>44941.178543812814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37" t="s">
        <v>50</v>
      </c>
    </row>
    <row r="21" spans="1:21">
      <c r="A21" s="28" t="s">
        <v>41</v>
      </c>
      <c r="C21" s="10">
        <v>51403.845000000001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-2.5274794410024594E-3</v>
      </c>
      <c r="Q21" s="2">
        <f>+C21-15018.5</f>
        <v>36385.345000000001</v>
      </c>
    </row>
    <row r="22" spans="1:21">
      <c r="A22" s="31" t="s">
        <v>43</v>
      </c>
      <c r="B22" s="32" t="s">
        <v>44</v>
      </c>
      <c r="C22" s="35">
        <v>54945.421000000002</v>
      </c>
      <c r="D22" s="35">
        <v>5.0000000000000001E-3</v>
      </c>
      <c r="E22">
        <f>+(C22-C$7)/C$8</f>
        <v>6638.0196765311739</v>
      </c>
      <c r="F22">
        <f>ROUND(2*E22,0)/2</f>
        <v>6638</v>
      </c>
      <c r="G22">
        <f>+C22-(C$7+F22*C$8)</f>
        <v>1.0498000003281049E-2</v>
      </c>
      <c r="I22">
        <f>+G22</f>
        <v>1.0498000003281049E-2</v>
      </c>
      <c r="O22">
        <f ca="1">+C$11+C$12*$F22</f>
        <v>1.2357759577441046E-2</v>
      </c>
      <c r="Q22" s="2">
        <f>+C22-15018.5</f>
        <v>39926.921000000002</v>
      </c>
    </row>
    <row r="23" spans="1:21">
      <c r="A23" s="5" t="s">
        <v>48</v>
      </c>
      <c r="C23" s="29">
        <v>55326.897199999999</v>
      </c>
      <c r="D23" s="30">
        <v>1E-4</v>
      </c>
      <c r="E23">
        <f>+(C23-C$7)/C$8</f>
        <v>7353.0252338673208</v>
      </c>
      <c r="F23">
        <f>ROUND(2*E23,0)/2</f>
        <v>7353</v>
      </c>
      <c r="G23">
        <f>+C23-(C$7+F23*C$8)</f>
        <v>1.3462999995681457E-2</v>
      </c>
      <c r="K23">
        <f>+G23</f>
        <v>1.3462999995681457E-2</v>
      </c>
      <c r="O23">
        <f ca="1">+C$11+C$12*$F23</f>
        <v>1.3961095807960344E-2</v>
      </c>
      <c r="Q23" s="2">
        <f>+C23-15018.5</f>
        <v>40308.397199999999</v>
      </c>
    </row>
    <row r="24" spans="1:21">
      <c r="A24" s="5" t="s">
        <v>48</v>
      </c>
      <c r="C24" s="33">
        <v>55328.7644</v>
      </c>
      <c r="D24" s="10">
        <v>2.9999999999999997E-4</v>
      </c>
      <c r="E24">
        <f>+(C24-C$7)/C$8</f>
        <v>7356.5249499089996</v>
      </c>
      <c r="F24">
        <f>ROUND(2*E24,0)/2</f>
        <v>7356.5</v>
      </c>
      <c r="G24">
        <f>+C24-(C$7+F24*C$8)</f>
        <v>1.3311499998962972E-2</v>
      </c>
      <c r="K24">
        <f>+G24</f>
        <v>1.3311499998962972E-2</v>
      </c>
      <c r="O24">
        <f ca="1">+C$11+C$12*$F24</f>
        <v>1.396894430699086E-2</v>
      </c>
      <c r="Q24" s="2">
        <f>+C24-15018.5</f>
        <v>40310.2644</v>
      </c>
    </row>
    <row r="25" spans="1:21">
      <c r="A25" s="5" t="s">
        <v>48</v>
      </c>
      <c r="C25" s="10">
        <v>55352.7745</v>
      </c>
      <c r="D25" s="10">
        <v>4.0000000000000002E-4</v>
      </c>
      <c r="E25">
        <f>+(C25-C$7)/C$8</f>
        <v>7401.5273771435068</v>
      </c>
      <c r="F25">
        <f>ROUND(2*E25,0)/2</f>
        <v>7401.5</v>
      </c>
      <c r="G25">
        <f>+C25-(C$7+F25*C$8)</f>
        <v>1.4606500000809319E-2</v>
      </c>
      <c r="K25">
        <f>+G25</f>
        <v>1.4606500000809319E-2</v>
      </c>
      <c r="O25">
        <f ca="1">+C$11+C$12*$F25</f>
        <v>1.4069853580240325E-2</v>
      </c>
      <c r="Q25" s="2">
        <f>+C25-15018.5</f>
        <v>40334.2745</v>
      </c>
    </row>
    <row r="26" spans="1:21">
      <c r="A26" s="5" t="s">
        <v>48</v>
      </c>
      <c r="C26" s="34">
        <v>55356.773999999998</v>
      </c>
      <c r="D26" s="36">
        <v>1E-4</v>
      </c>
      <c r="E26">
        <f>+(C26-C$7)/C$8</f>
        <v>7409.0236894339314</v>
      </c>
      <c r="F26">
        <f>ROUND(2*E26,0)/2</f>
        <v>7409</v>
      </c>
      <c r="G26">
        <f>+C26-(C$7+F26*C$8)</f>
        <v>1.2638999993214384E-2</v>
      </c>
      <c r="K26">
        <f>+G26</f>
        <v>1.2638999993214384E-2</v>
      </c>
      <c r="O26">
        <f ca="1">+C$11+C$12*$F26</f>
        <v>1.4086671792448571E-2</v>
      </c>
      <c r="Q26" s="2">
        <f>+C26-15018.5</f>
        <v>40338.273999999998</v>
      </c>
    </row>
    <row r="27" spans="1:21">
      <c r="A27" s="38" t="s">
        <v>49</v>
      </c>
      <c r="B27" s="39" t="s">
        <v>44</v>
      </c>
      <c r="C27" s="40">
        <v>56008.894999999997</v>
      </c>
      <c r="D27" s="40">
        <v>2.9999999999999997E-4</v>
      </c>
      <c r="E27">
        <f>+(C27-C$7)/C$8</f>
        <v>8631.3021410270012</v>
      </c>
      <c r="F27">
        <f>ROUND(2*E27,0)/2</f>
        <v>8631.5</v>
      </c>
      <c r="O27">
        <f ca="1">+C$11+C$12*$F27</f>
        <v>1.6828040382392405E-2</v>
      </c>
      <c r="Q27" s="2">
        <f>+C27-15018.5</f>
        <v>40990.394999999997</v>
      </c>
      <c r="U27" s="41">
        <f>+C27-(C$7+F27*C$8)</f>
        <v>-0.10556350000115344</v>
      </c>
    </row>
    <row r="28" spans="1:21">
      <c r="A28" s="5" t="s">
        <v>49</v>
      </c>
      <c r="C28" s="10">
        <v>56022.890599999999</v>
      </c>
      <c r="D28" s="10">
        <v>2.9999999999999997E-4</v>
      </c>
      <c r="E28">
        <f>+(C28-C$7)/C$8</f>
        <v>8657.5342671157468</v>
      </c>
      <c r="F28">
        <f>ROUND(2*E28,0)/2</f>
        <v>8657.5</v>
      </c>
      <c r="G28">
        <f>+C28-(C$7+F28*C$8)</f>
        <v>1.8282499993802048E-2</v>
      </c>
      <c r="K28">
        <f>+G28</f>
        <v>1.8282499993802048E-2</v>
      </c>
      <c r="O28">
        <f ca="1">+C$11+C$12*$F28</f>
        <v>1.6886343518047655E-2</v>
      </c>
      <c r="Q28" s="2">
        <f>+C28-15018.5</f>
        <v>41004.390599999999</v>
      </c>
    </row>
    <row r="29" spans="1:21">
      <c r="A29" s="46" t="s">
        <v>52</v>
      </c>
      <c r="B29" s="47" t="s">
        <v>44</v>
      </c>
      <c r="C29" s="48">
        <v>56790.373630000002</v>
      </c>
      <c r="D29" s="49">
        <v>2.0000000000000001E-4</v>
      </c>
      <c r="E29">
        <f>+(C29-C$7)/C$8</f>
        <v>10096.037197603129</v>
      </c>
      <c r="F29">
        <f>ROUND(2*E29,0)/2</f>
        <v>10096</v>
      </c>
      <c r="G29">
        <f>+C29-(C$7+F29*C$8)</f>
        <v>1.9846000002871733E-2</v>
      </c>
      <c r="K29">
        <f>+G29</f>
        <v>1.9846000002871733E-2</v>
      </c>
      <c r="O29">
        <f ca="1">+C$11+C$12*$F29</f>
        <v>2.0112076619588928E-2</v>
      </c>
      <c r="Q29" s="2">
        <f>+C29-15018.5</f>
        <v>41771.873630000002</v>
      </c>
    </row>
    <row r="30" spans="1:21">
      <c r="A30" s="50" t="s">
        <v>51</v>
      </c>
      <c r="B30" s="51"/>
      <c r="C30" s="42">
        <v>56792.777999999998</v>
      </c>
      <c r="D30" s="43">
        <v>1E-3</v>
      </c>
      <c r="E30">
        <f>+(C30-C$7)/C$8</f>
        <v>10100.543738016109</v>
      </c>
      <c r="F30">
        <f>ROUND(2*E30,0)/2</f>
        <v>10100.5</v>
      </c>
      <c r="G30">
        <f>+C30-(C$7+F30*C$8)</f>
        <v>2.3335499994573183E-2</v>
      </c>
      <c r="K30">
        <f>+G30</f>
        <v>2.3335499994573183E-2</v>
      </c>
      <c r="O30">
        <f ca="1">+C$11+C$12*$F30</f>
        <v>2.0122167546913875E-2</v>
      </c>
      <c r="Q30" s="2">
        <f>+C30-15018.5</f>
        <v>41774.277999999998</v>
      </c>
    </row>
    <row r="31" spans="1:21">
      <c r="A31" s="52" t="s">
        <v>2</v>
      </c>
      <c r="B31" s="53" t="s">
        <v>44</v>
      </c>
      <c r="C31" s="54">
        <v>57125.431700000001</v>
      </c>
      <c r="D31" s="54">
        <v>1.6000000000000001E-3</v>
      </c>
      <c r="E31">
        <f>+(C31-C$7)/C$8</f>
        <v>10724.040680075497</v>
      </c>
      <c r="F31">
        <f>ROUND(2*E31,0)/2</f>
        <v>10724</v>
      </c>
      <c r="G31">
        <f>+C31-(C$7+F31*C$8)</f>
        <v>2.1703999998862855E-2</v>
      </c>
      <c r="K31">
        <f>+G31</f>
        <v>2.1703999998862855E-2</v>
      </c>
      <c r="O31">
        <f ca="1">+C$11+C$12*$F31</f>
        <v>2.1520321588492593E-2</v>
      </c>
      <c r="Q31" s="2">
        <f>+C31-15018.5</f>
        <v>42106.931700000001</v>
      </c>
    </row>
    <row r="32" spans="1:21">
      <c r="A32" s="52" t="s">
        <v>2</v>
      </c>
      <c r="B32" s="53" t="s">
        <v>44</v>
      </c>
      <c r="C32" s="54">
        <v>57137.440000000002</v>
      </c>
      <c r="D32" s="54">
        <v>2.3999999999999998E-3</v>
      </c>
      <c r="E32">
        <f>+(C32-C$7)/C$8</f>
        <v>10746.547985207928</v>
      </c>
      <c r="F32">
        <f>ROUND(2*E32,0)/2</f>
        <v>10746.5</v>
      </c>
      <c r="G32">
        <f>+C32-(C$7+F32*C$8)</f>
        <v>2.5601499997719657E-2</v>
      </c>
      <c r="K32">
        <f>+G32</f>
        <v>2.5601499997719657E-2</v>
      </c>
      <c r="O32">
        <f ca="1">+C$11+C$12*$F32</f>
        <v>2.1570776225117324E-2</v>
      </c>
      <c r="Q32" s="2">
        <f>+C32-15018.5</f>
        <v>42118.94</v>
      </c>
    </row>
    <row r="33" spans="1:17">
      <c r="A33" s="55" t="s">
        <v>54</v>
      </c>
      <c r="B33" s="56" t="s">
        <v>44</v>
      </c>
      <c r="C33" s="57">
        <v>57329.241139999998</v>
      </c>
      <c r="D33" s="57">
        <v>2.9999999999999997E-4</v>
      </c>
      <c r="E33">
        <f>+(C33-C$7)/C$8</f>
        <v>11106.043232888927</v>
      </c>
      <c r="F33">
        <f>ROUND(2*E33,0)/2</f>
        <v>11106</v>
      </c>
      <c r="G33">
        <f>+C33-(C$7+F33*C$8)</f>
        <v>2.3065999994287267E-2</v>
      </c>
      <c r="K33">
        <f>+G33</f>
        <v>2.3065999994287267E-2</v>
      </c>
      <c r="O33">
        <f ca="1">+C$11+C$12*$F33</f>
        <v>2.237692919696584E-2</v>
      </c>
      <c r="Q33" s="2">
        <f>+C33-15018.5</f>
        <v>42310.741139999998</v>
      </c>
    </row>
    <row r="34" spans="1:17">
      <c r="A34" s="55" t="s">
        <v>54</v>
      </c>
      <c r="B34" s="56" t="s">
        <v>44</v>
      </c>
      <c r="C34" s="57">
        <v>57329.241139999998</v>
      </c>
      <c r="D34" s="57">
        <v>2.9999999999999997E-4</v>
      </c>
      <c r="E34">
        <f>+(C34-C$7)/C$8</f>
        <v>11106.043232888927</v>
      </c>
      <c r="F34">
        <f>ROUND(2*E34,0)/2</f>
        <v>11106</v>
      </c>
      <c r="G34">
        <f>+C34-(C$7+F34*C$8)</f>
        <v>2.3065999994287267E-2</v>
      </c>
      <c r="K34">
        <f>+G34</f>
        <v>2.3065999994287267E-2</v>
      </c>
      <c r="O34">
        <f ca="1">+C$11+C$12*$F34</f>
        <v>2.237692919696584E-2</v>
      </c>
      <c r="Q34" s="2">
        <f>+C34-15018.5</f>
        <v>42310.741139999998</v>
      </c>
    </row>
    <row r="35" spans="1:17">
      <c r="A35" s="52" t="s">
        <v>2</v>
      </c>
      <c r="B35" s="53" t="s">
        <v>44</v>
      </c>
      <c r="C35" s="54">
        <v>57499.436300000001</v>
      </c>
      <c r="D35" s="54">
        <v>2.0999999999999999E-3</v>
      </c>
      <c r="E35">
        <f>+(C35-C$7)/C$8</f>
        <v>11425.042125170328</v>
      </c>
      <c r="F35">
        <f>ROUND(2*E35,0)/2</f>
        <v>11425</v>
      </c>
      <c r="G35">
        <f>+C35-(C$7+F35*C$8)</f>
        <v>2.2474999997939449E-2</v>
      </c>
      <c r="K35">
        <f>+G35</f>
        <v>2.2474999997939449E-2</v>
      </c>
      <c r="O35">
        <f ca="1">+C$11+C$12*$F35</f>
        <v>2.3092263822889834E-2</v>
      </c>
      <c r="Q35" s="2">
        <f>+C35-15018.5</f>
        <v>42480.936300000001</v>
      </c>
    </row>
    <row r="36" spans="1:17">
      <c r="A36" s="55" t="s">
        <v>54</v>
      </c>
      <c r="B36" s="56" t="s">
        <v>44</v>
      </c>
      <c r="C36" s="57">
        <v>57500.502280000001</v>
      </c>
      <c r="D36" s="57">
        <v>4.0000000000000002E-4</v>
      </c>
      <c r="E36">
        <f>+(C36-C$7)/C$8</f>
        <v>11427.040104661601</v>
      </c>
      <c r="F36">
        <f>ROUND(2*E36,0)/2</f>
        <v>11427</v>
      </c>
      <c r="G36">
        <f>+C36-(C$7+F36*C$8)</f>
        <v>2.1396999996795785E-2</v>
      </c>
      <c r="K36">
        <f>+G36</f>
        <v>2.1396999996795785E-2</v>
      </c>
      <c r="O36">
        <f ca="1">+C$11+C$12*$F36</f>
        <v>2.3096748679478699E-2</v>
      </c>
      <c r="Q36" s="2">
        <f>+C36-15018.5</f>
        <v>42482.002280000001</v>
      </c>
    </row>
    <row r="37" spans="1:17">
      <c r="A37" s="44" t="s">
        <v>0</v>
      </c>
      <c r="B37" s="58" t="s">
        <v>44</v>
      </c>
      <c r="C37" s="58">
        <v>57841.429100000001</v>
      </c>
      <c r="D37" s="58">
        <v>8.0000000000000004E-4</v>
      </c>
      <c r="E37">
        <f>+(C37-C$7)/C$8</f>
        <v>12066.043457806416</v>
      </c>
      <c r="F37">
        <f>ROUND(2*E37,0)/2</f>
        <v>12066</v>
      </c>
      <c r="G37">
        <f>+C37-(C$7+F37*C$8)</f>
        <v>2.318599999853177E-2</v>
      </c>
      <c r="K37">
        <f>+G37</f>
        <v>2.318599999853177E-2</v>
      </c>
      <c r="O37">
        <f ca="1">+C$11+C$12*$F37</f>
        <v>2.4529660359621123E-2</v>
      </c>
      <c r="Q37" s="2">
        <f>+C37-15018.5</f>
        <v>42822.929100000001</v>
      </c>
    </row>
    <row r="38" spans="1:17">
      <c r="A38" s="59" t="s">
        <v>56</v>
      </c>
      <c r="B38" s="60" t="s">
        <v>44</v>
      </c>
      <c r="C38" s="61">
        <v>57991.351600000169</v>
      </c>
      <c r="D38" s="61">
        <v>1E-4</v>
      </c>
      <c r="E38">
        <f>+(C38-C$7)/C$8</f>
        <v>12347.045052846552</v>
      </c>
      <c r="F38">
        <f>ROUND(2*E38,0)/2</f>
        <v>12347</v>
      </c>
      <c r="G38">
        <f>+C38-(C$7+F38*C$8)</f>
        <v>2.4037000170210376E-2</v>
      </c>
      <c r="K38">
        <f>+G38</f>
        <v>2.4037000170210376E-2</v>
      </c>
      <c r="O38">
        <f ca="1">+C$11+C$12*$F38</f>
        <v>2.5159782710356678E-2</v>
      </c>
      <c r="Q38" s="2">
        <f>+C38-15018.5</f>
        <v>42972.851600000169</v>
      </c>
    </row>
    <row r="39" spans="1:17">
      <c r="A39" s="45" t="s">
        <v>55</v>
      </c>
      <c r="C39" s="10">
        <v>58561.964399999997</v>
      </c>
      <c r="D39" s="10">
        <v>4.0000000000000002E-4</v>
      </c>
      <c r="E39">
        <f>+(C39-C$7)/C$8</f>
        <v>13416.551677603271</v>
      </c>
      <c r="F39">
        <f>ROUND(2*E39,0)/2</f>
        <v>13416.5</v>
      </c>
      <c r="G39">
        <f>+C39-(C$7+F39*C$8)</f>
        <v>2.7571499995246995E-2</v>
      </c>
      <c r="K39">
        <f>+G39</f>
        <v>2.7571499995246995E-2</v>
      </c>
      <c r="O39">
        <f ca="1">+C$11+C$12*$F39</f>
        <v>2.7558059771252329E-2</v>
      </c>
      <c r="Q39" s="2">
        <f>+C39-15018.5</f>
        <v>43543.464399999997</v>
      </c>
    </row>
    <row r="40" spans="1:17">
      <c r="A40" s="62" t="s">
        <v>57</v>
      </c>
      <c r="B40" s="63" t="s">
        <v>44</v>
      </c>
      <c r="C40" s="64">
        <v>59274.49599999981</v>
      </c>
      <c r="D40" s="62">
        <v>1E-3</v>
      </c>
      <c r="E40">
        <f>+(C40-C$7)/C$8</f>
        <v>14752.058463550826</v>
      </c>
      <c r="F40">
        <f>ROUND(2*E40,0)/2</f>
        <v>14752</v>
      </c>
      <c r="G40">
        <f>+C40-(C$7+F40*C$8)</f>
        <v>3.1191999805741943E-2</v>
      </c>
      <c r="K40">
        <f>+G40</f>
        <v>3.1191999805741943E-2</v>
      </c>
      <c r="O40">
        <f ca="1">+C$11+C$12*$F40</f>
        <v>3.055282275846705E-2</v>
      </c>
      <c r="Q40" s="2">
        <f>+C40-15018.5</f>
        <v>44255.99599999981</v>
      </c>
    </row>
    <row r="41" spans="1:17">
      <c r="A41" s="62" t="s">
        <v>58</v>
      </c>
      <c r="B41" s="63" t="s">
        <v>44</v>
      </c>
      <c r="C41" s="64">
        <v>59329.447200000002</v>
      </c>
      <c r="D41" s="62">
        <v>6.9999999999999999E-4</v>
      </c>
      <c r="E41">
        <f>+(C41-C$7)/C$8</f>
        <v>14855.054176998814</v>
      </c>
      <c r="F41">
        <f>ROUND(2*E41,0)/2</f>
        <v>14855</v>
      </c>
      <c r="G41">
        <f>+C41-(C$7+F41*C$8)</f>
        <v>2.8904999999213032E-2</v>
      </c>
      <c r="K41">
        <f>+G41</f>
        <v>2.8904999999213032E-2</v>
      </c>
      <c r="O41">
        <f ca="1">+C$11+C$12*$F41</f>
        <v>3.0783792872793602E-2</v>
      </c>
      <c r="Q41" s="2">
        <f>+C41-15018.5</f>
        <v>44310.947200000002</v>
      </c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39:D39" name="Range1"/>
  </protectedRanges>
  <sortState xmlns:xlrd2="http://schemas.microsoft.com/office/spreadsheetml/2017/richdata2" ref="A21:U42">
    <sortCondition ref="C21:C42"/>
  </sortState>
  <phoneticPr fontId="8" type="noConversion"/>
  <hyperlinks>
    <hyperlink ref="H595" r:id="rId1" display="http://vsolj.cetus-net.org/bulletin.html"/>
    <hyperlink ref="H64464" r:id="rId2" display="http://vsolj.cetus-net.org/bulletin.html"/>
    <hyperlink ref="H64457" r:id="rId3" display="https://www.aavso.org/ejaavso"/>
    <hyperlink ref="AP608" r:id="rId4" display="http://cdsbib.u-strasbg.fr/cgi-bin/cdsbib?1990RMxAA..21..381G"/>
    <hyperlink ref="AP612" r:id="rId5" display="http://cdsbib.u-strasbg.fr/cgi-bin/cdsbib?1990RMxAA..21..381G"/>
    <hyperlink ref="AP611" r:id="rId6" display="http://cdsbib.u-strasbg.fr/cgi-bin/cdsbib?1990RMxAA..21..381G"/>
    <hyperlink ref="AP592" r:id="rId7" display="http://cdsbib.u-strasbg.fr/cgi-bin/cdsbib?1990RMxAA..21..381G"/>
    <hyperlink ref="I64464" r:id="rId8" display="http://vsolj.cetus-net.org/bulletin.html"/>
    <hyperlink ref="AQ748" r:id="rId9" display="http://cdsbib.u-strasbg.fr/cgi-bin/cdsbib?1990RMxAA..21..381G"/>
    <hyperlink ref="AQ55514" r:id="rId10" display="http://cdsbib.u-strasbg.fr/cgi-bin/cdsbib?1990RMxAA..21..381G"/>
    <hyperlink ref="AQ749" r:id="rId11" display="http://cdsbib.u-strasbg.fr/cgi-bin/cdsbib?1990RMxAA..21..381G"/>
    <hyperlink ref="H64461" r:id="rId12" display="https://www.aavso.org/ejaavso"/>
    <hyperlink ref="H1634" r:id="rId13" display="http://vsolj.cetus-net.org/bulletin.html"/>
    <hyperlink ref="AP2878" r:id="rId14" display="http://cdsbib.u-strasbg.fr/cgi-bin/cdsbib?1990RMxAA..21..381G"/>
    <hyperlink ref="AP2881" r:id="rId15" display="http://cdsbib.u-strasbg.fr/cgi-bin/cdsbib?1990RMxAA..21..381G"/>
    <hyperlink ref="AP2879" r:id="rId16" display="http://cdsbib.u-strasbg.fr/cgi-bin/cdsbib?1990RMxAA..21..381G"/>
    <hyperlink ref="AP2863" r:id="rId17" display="http://cdsbib.u-strasbg.fr/cgi-bin/cdsbib?1990RMxAA..21..381G"/>
    <hyperlink ref="I1634" r:id="rId18" display="http://vsolj.cetus-net.org/bulletin.html"/>
    <hyperlink ref="AQ3092" r:id="rId19" display="http://cdsbib.u-strasbg.fr/cgi-bin/cdsbib?1990RMxAA..21..381G"/>
    <hyperlink ref="AQ65329" r:id="rId20" display="http://cdsbib.u-strasbg.fr/cgi-bin/cdsbib?1990RMxAA..21..381G"/>
    <hyperlink ref="AQ309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2023-01-14T01:48:17Z</dcterms:modified>
</cp:coreProperties>
</file>