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86A83F2-9709-43AD-A969-1A4CAD6AC736}" xr6:coauthVersionLast="47" xr6:coauthVersionMax="47" xr10:uidLastSave="{00000000-0000-0000-0000-000000000000}"/>
  <bookViews>
    <workbookView xWindow="13485" yWindow="5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Q24" i="1"/>
  <c r="D9" i="1"/>
  <c r="C9" i="1"/>
  <c r="Q23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C8" i="1"/>
  <c r="C7" i="1"/>
  <c r="B2" i="1"/>
  <c r="A1" i="1"/>
  <c r="D8" i="1"/>
  <c r="F16" i="1"/>
  <c r="F17" i="1" s="1"/>
  <c r="C17" i="1"/>
  <c r="Q21" i="1"/>
  <c r="G21" i="1"/>
  <c r="K21" i="1"/>
  <c r="E21" i="1"/>
  <c r="F21" i="1"/>
  <c r="E22" i="1"/>
  <c r="F22" i="1"/>
  <c r="G22" i="1"/>
  <c r="E23" i="1"/>
  <c r="F23" i="1"/>
  <c r="G23" i="1"/>
  <c r="K23" i="1"/>
  <c r="K22" i="1"/>
  <c r="C11" i="1"/>
  <c r="C12" i="1"/>
  <c r="O24" i="1" l="1"/>
  <c r="C16" i="1"/>
  <c r="D18" i="1" s="1"/>
  <c r="O22" i="1"/>
  <c r="O23" i="1"/>
  <c r="O21" i="1"/>
  <c r="C15" i="1"/>
  <c r="F18" i="1" l="1"/>
  <c r="F19" i="1" s="1"/>
  <c r="C18" i="1"/>
</calcChain>
</file>

<file path=xl/sharedStrings.xml><?xml version="1.0" encoding="utf-8"?>
<sst xmlns="http://schemas.openxmlformats.org/spreadsheetml/2006/main" count="424" uniqueCount="64">
  <si>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</si>
  <si>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</si>
  <si>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</si>
  <si>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</si>
  <si>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</si>
  <si>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</si>
  <si>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</si>
  <si>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</si>
  <si>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</si>
  <si>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</si>
  <si>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</si>
  <si>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</si>
  <si>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</si>
  <si>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</si>
  <si>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</si>
  <si>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</si>
  <si>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</si>
  <si>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</si>
  <si>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</si>
  <si>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</si>
  <si>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</si>
  <si>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</si>
  <si>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</si>
  <si>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</si>
  <si>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</si>
  <si>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</si>
  <si>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</si>
  <si>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</si>
  <si>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</si>
  <si>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</si>
  <si>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</si>
  <si>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</si>
  <si>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</si>
  <si>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</si>
  <si>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</si>
  <si>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</si>
  <si>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</si>
  <si>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</si>
  <si>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</si>
  <si>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</si>
  <si>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</si>
  <si>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</si>
  <si>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</si>
  <si>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</si>
  <si>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</si>
  <si>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</si>
  <si>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</si>
  <si>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</si>
  <si>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</si>
  <si>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</si>
  <si>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</si>
  <si>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</si>
  <si>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</si>
  <si>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</si>
  <si>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</si>
  <si>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</si>
  <si>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</si>
  <si>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</si>
  <si>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V0391 Dra</t>
  </si>
  <si>
    <t>G3914-0118</t>
  </si>
  <si>
    <t>EA/RS</t>
  </si>
  <si>
    <t>GCVS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</si>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</sst>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0" fillId="26" borderId="0" xfId="0" applyFill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V391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0-4022-BE8B-88DCC29778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C0-4022-BE8B-88DCC29778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C0-4022-BE8B-88DCC29778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0.35300000000279397</c:v>
                </c:pt>
                <c:pt idx="2">
                  <c:v>0.3952999999964959</c:v>
                </c:pt>
                <c:pt idx="3">
                  <c:v>0.47910000000410946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C0-4022-BE8B-88DCC29778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C0-4022-BE8B-88DCC29778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C0-4022-BE8B-88DCC29778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C0-4022-BE8B-88DCC29778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1.3790794747782109E-2</c:v>
                </c:pt>
                <c:pt idx="1">
                  <c:v>0.35325806400954557</c:v>
                </c:pt>
                <c:pt idx="2">
                  <c:v>0.39491443487454408</c:v>
                </c:pt>
                <c:pt idx="3">
                  <c:v>0.47922750111930962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C0-4022-BE8B-88DCC29778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C0-4022-BE8B-88DCC297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3712"/>
        <c:axId val="1"/>
      </c:scatterChart>
      <c:valAx>
        <c:axId val="67197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7347CC-F7D6-D4D0-CD05-E96C83F3C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tr">
        <f>F1&amp;" / GSC "&amp;RIGHT(I1,9)</f>
        <v>V0391 Dra / GSC 3914-0118</v>
      </c>
      <c r="F1" s="50" t="s">
        <v>58</v>
      </c>
      <c r="G1" s="30"/>
      <c r="H1" s="51"/>
      <c r="I1" s="52" t="s">
        <v>59</v>
      </c>
      <c r="J1" s="50" t="s">
        <v>58</v>
      </c>
      <c r="K1" s="32">
        <v>17.591034700000002</v>
      </c>
      <c r="L1" s="33">
        <v>58.425941000000002</v>
      </c>
      <c r="M1" s="34">
        <v>51310.693599999999</v>
      </c>
      <c r="N1" s="34">
        <v>1.2314000000000001</v>
      </c>
      <c r="O1" s="31" t="s">
        <v>60</v>
      </c>
    </row>
    <row r="2" spans="1:15" x14ac:dyDescent="0.2">
      <c r="A2" t="s">
        <v>25</v>
      </c>
      <c r="B2" t="str">
        <f>O1</f>
        <v>EA/RS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6" t="s">
        <v>39</v>
      </c>
      <c r="D4" s="27" t="s">
        <v>39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f>M1</f>
        <v>51310.693599999999</v>
      </c>
      <c r="D7" s="28" t="s">
        <v>61</v>
      </c>
    </row>
    <row r="8" spans="1:15" x14ac:dyDescent="0.2">
      <c r="A8" t="s">
        <v>5</v>
      </c>
      <c r="C8" s="8">
        <f>N1</f>
        <v>1.2314000000000001</v>
      </c>
      <c r="D8" s="28" t="str">
        <f>D7</f>
        <v>GCVS</v>
      </c>
    </row>
    <row r="9" spans="1:15" x14ac:dyDescent="0.2">
      <c r="A9" s="24" t="s">
        <v>34</v>
      </c>
      <c r="B9" s="53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INTERCEPT(INDIRECT($D$9):G992,INDIRECT($C$9):F992)</f>
        <v>1.3790794747782109E-2</v>
      </c>
      <c r="D11" s="3"/>
      <c r="E11" s="10"/>
    </row>
    <row r="12" spans="1:15" x14ac:dyDescent="0.2">
      <c r="A12" s="10" t="s">
        <v>18</v>
      </c>
      <c r="B12" s="10"/>
      <c r="C12" s="21">
        <f ca="1">SLOPE(INDIRECT($D$9):G992,INDIRECT($C$9):F992)</f>
        <v>7.1451751054886012E-5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59332.512427501119</v>
      </c>
      <c r="E15" s="14" t="s">
        <v>36</v>
      </c>
      <c r="F15" s="35">
        <v>1</v>
      </c>
    </row>
    <row r="16" spans="1:15" x14ac:dyDescent="0.2">
      <c r="A16" s="16" t="s">
        <v>6</v>
      </c>
      <c r="B16" s="10"/>
      <c r="C16" s="17">
        <f ca="1">+C8+C12</f>
        <v>1.231471451751055</v>
      </c>
      <c r="E16" s="14" t="s">
        <v>32</v>
      </c>
      <c r="F16" s="36">
        <f ca="1">NOW()+15018.5+$C$5/24</f>
        <v>59958.623967824074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7024</v>
      </c>
    </row>
    <row r="18" spans="1:21" ht="14.25" thickTop="1" thickBot="1" x14ac:dyDescent="0.25">
      <c r="A18" s="16" t="s">
        <v>7</v>
      </c>
      <c r="B18" s="10"/>
      <c r="C18" s="19">
        <f ca="1">+C15</f>
        <v>59332.512427501119</v>
      </c>
      <c r="D18" s="20">
        <f ca="1">+C16</f>
        <v>1.231471451751055</v>
      </c>
      <c r="E18" s="14" t="s">
        <v>38</v>
      </c>
      <c r="F18" s="23">
        <f ca="1">ROUND(2*(F16-$C$15)/$C$16,0)/2+F15</f>
        <v>509.5</v>
      </c>
    </row>
    <row r="19" spans="1:21" ht="13.5" thickTop="1" x14ac:dyDescent="0.2">
      <c r="E19" s="14" t="s">
        <v>33</v>
      </c>
      <c r="F19" s="18">
        <f ca="1">+$C$15+$C$16*F18-15018.5-$C$5/24</f>
        <v>44941.842965501615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61</v>
      </c>
      <c r="C21" s="8">
        <v>51310.693599999999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1.3790794747782109E-2</v>
      </c>
      <c r="Q21" s="2">
        <f>+C21-15018.5</f>
        <v>36292.193599999999</v>
      </c>
    </row>
    <row r="22" spans="1:21" x14ac:dyDescent="0.2">
      <c r="A22" s="54" t="s">
        <v>62</v>
      </c>
      <c r="B22" s="55"/>
      <c r="C22" s="54">
        <v>57161.428</v>
      </c>
      <c r="D22" s="54">
        <v>4.0000000000000002E-4</v>
      </c>
      <c r="E22">
        <f>+(C22-C$7)/C$8</f>
        <v>4751.2866655838889</v>
      </c>
      <c r="F22" s="58">
        <f>ROUND(2*E22,0)/2-0.5</f>
        <v>4751</v>
      </c>
      <c r="G22">
        <f>+C22-(C$7+F22*C$8)</f>
        <v>0.35300000000279397</v>
      </c>
      <c r="K22">
        <f>+G22</f>
        <v>0.35300000000279397</v>
      </c>
      <c r="O22">
        <f ca="1">+C$11+C$12*$F22</f>
        <v>0.35325806400954557</v>
      </c>
      <c r="Q22" s="2">
        <f>+C22-15018.5</f>
        <v>42142.928</v>
      </c>
    </row>
    <row r="23" spans="1:21" x14ac:dyDescent="0.2">
      <c r="A23" s="56" t="s">
        <v>0</v>
      </c>
      <c r="B23" s="57" t="s">
        <v>1</v>
      </c>
      <c r="C23" s="57">
        <v>57879.376499999998</v>
      </c>
      <c r="D23" s="57">
        <v>2.7000000000000001E-3</v>
      </c>
      <c r="E23">
        <f>+(C23-C$7)/C$8</f>
        <v>5334.3210167289262</v>
      </c>
      <c r="F23" s="58">
        <f>ROUND(2*E23,0)/2-0.5</f>
        <v>5334</v>
      </c>
      <c r="G23">
        <f>+C23-(C$7+F23*C$8)</f>
        <v>0.3952999999964959</v>
      </c>
      <c r="K23">
        <f>+G23</f>
        <v>0.3952999999964959</v>
      </c>
      <c r="O23">
        <f ca="1">+C$11+C$12*$F23</f>
        <v>0.39491443487454408</v>
      </c>
      <c r="Q23" s="2">
        <f>+C23-15018.5</f>
        <v>42860.876499999998</v>
      </c>
    </row>
    <row r="24" spans="1:21" x14ac:dyDescent="0.2">
      <c r="A24" s="59" t="s">
        <v>63</v>
      </c>
      <c r="B24" s="60" t="s">
        <v>1</v>
      </c>
      <c r="C24" s="61">
        <v>59332.512300000002</v>
      </c>
      <c r="D24" s="59">
        <v>1E-3</v>
      </c>
      <c r="E24">
        <f>+(C24-C$7)/C$8</f>
        <v>6514.3890693519597</v>
      </c>
      <c r="F24" s="58">
        <f>ROUND(2*E24,0)/2-0.5</f>
        <v>6514</v>
      </c>
      <c r="G24">
        <f>+C24-(C$7+F24*C$8)</f>
        <v>0.47910000000410946</v>
      </c>
      <c r="K24">
        <f>+G24</f>
        <v>0.47910000000410946</v>
      </c>
      <c r="O24">
        <f ca="1">+C$11+C$12*$F24</f>
        <v>0.47922750111930962</v>
      </c>
      <c r="Q24" s="2">
        <f>+C24-15018.5</f>
        <v>44314.012300000002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44" r:id="rId1" display="http://vsolj.cetus-net.org/bulletin.html"/>
    <hyperlink ref="H64437" r:id="rId2" display="https://www.aavso.org/ejaavso"/>
    <hyperlink ref="AP588" r:id="rId3" display="http://cdsbib.u-strasbg.fr/cgi-bin/cdsbib?1990RMxAA..21..381G"/>
    <hyperlink ref="AP592" r:id="rId4" display="http://cdsbib.u-strasbg.fr/cgi-bin/cdsbib?1990RMxAA..21..381G"/>
    <hyperlink ref="AP591" r:id="rId5" display="http://cdsbib.u-strasbg.fr/cgi-bin/cdsbib?1990RMxAA..21..381G"/>
    <hyperlink ref="AP572" r:id="rId6" display="http://cdsbib.u-strasbg.fr/cgi-bin/cdsbib?1990RMxAA..21..381G"/>
    <hyperlink ref="I64444" r:id="rId7" display="http://vsolj.cetus-net.org/bulletin.html"/>
    <hyperlink ref="AQ728" r:id="rId8" display="http://cdsbib.u-strasbg.fr/cgi-bin/cdsbib?1990RMxAA..21..381G"/>
    <hyperlink ref="AQ55494" r:id="rId9" display="http://cdsbib.u-strasbg.fr/cgi-bin/cdsbib?1990RMxAA..21..381G"/>
    <hyperlink ref="AQ729" r:id="rId10" display="http://cdsbib.u-strasbg.fr/cgi-bin/cdsbib?1990RMxAA..21..381G"/>
    <hyperlink ref="H64441" r:id="rId11" display="https://www.aavso.org/ejaavso"/>
    <hyperlink ref="H1614" r:id="rId12" display="http://vsolj.cetus-net.org/bulletin.html"/>
    <hyperlink ref="AP2858" r:id="rId13" display="http://cdsbib.u-strasbg.fr/cgi-bin/cdsbib?1990RMxAA..21..381G"/>
    <hyperlink ref="AP2861" r:id="rId14" display="http://cdsbib.u-strasbg.fr/cgi-bin/cdsbib?1990RMxAA..21..381G"/>
    <hyperlink ref="AP2859" r:id="rId15" display="http://cdsbib.u-strasbg.fr/cgi-bin/cdsbib?1990RMxAA..21..381G"/>
    <hyperlink ref="AP2843" r:id="rId16" display="http://cdsbib.u-strasbg.fr/cgi-bin/cdsbib?1990RMxAA..21..381G"/>
    <hyperlink ref="I1614" r:id="rId17" display="http://vsolj.cetus-net.org/bulletin.html"/>
    <hyperlink ref="AQ3072" r:id="rId18" display="http://cdsbib.u-strasbg.fr/cgi-bin/cdsbib?1990RMxAA..21..381G"/>
    <hyperlink ref="AQ65309" r:id="rId19" display="http://cdsbib.u-strasbg.fr/cgi-bin/cdsbib?1990RMxAA..21..381G"/>
    <hyperlink ref="AQ30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44</v>
      </c>
      <c r="I1" s="38" t="s">
        <v>45</v>
      </c>
      <c r="J1" s="39" t="s">
        <v>43</v>
      </c>
    </row>
    <row r="2" spans="1:16" x14ac:dyDescent="0.2">
      <c r="I2" s="40" t="s">
        <v>46</v>
      </c>
      <c r="J2" s="41" t="s">
        <v>42</v>
      </c>
    </row>
    <row r="3" spans="1:16" x14ac:dyDescent="0.2">
      <c r="A3" s="42" t="s">
        <v>47</v>
      </c>
      <c r="I3" s="40" t="s">
        <v>48</v>
      </c>
      <c r="J3" s="41" t="s">
        <v>40</v>
      </c>
    </row>
    <row r="4" spans="1:16" x14ac:dyDescent="0.2">
      <c r="I4" s="40" t="s">
        <v>49</v>
      </c>
      <c r="J4" s="41" t="s">
        <v>40</v>
      </c>
    </row>
    <row r="5" spans="1:16" ht="13.5" thickBot="1" x14ac:dyDescent="0.25">
      <c r="I5" s="43" t="s">
        <v>50</v>
      </c>
      <c r="J5" s="44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52</v>
      </c>
      <c r="J11" s="47" t="s">
        <v>53</v>
      </c>
      <c r="K11" s="46">
        <v>-3273</v>
      </c>
      <c r="L11" s="46" t="s">
        <v>54</v>
      </c>
      <c r="M11" s="47" t="s">
        <v>55</v>
      </c>
      <c r="N11" s="47"/>
      <c r="O11" s="48" t="s">
        <v>56</v>
      </c>
      <c r="P11" s="48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2023-01-14T01:58:30Z</dcterms:modified>
</cp:coreProperties>
</file>