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574FCF3-8048-4EC8-B318-5BC45547EF45}" xr6:coauthVersionLast="47" xr6:coauthVersionMax="47" xr10:uidLastSave="{00000000-0000-0000-0000-000000000000}"/>
  <bookViews>
    <workbookView xWindow="13245" yWindow="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6" i="1" l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Q40" i="1"/>
  <c r="Q35" i="1"/>
  <c r="E22" i="1"/>
  <c r="F22" i="1" s="1"/>
  <c r="G22" i="1" s="1"/>
  <c r="K22" i="1" s="1"/>
  <c r="E32" i="1"/>
  <c r="F32" i="1"/>
  <c r="G32" i="1" s="1"/>
  <c r="L32" i="1" s="1"/>
  <c r="Q23" i="1"/>
  <c r="Q24" i="1"/>
  <c r="Q26" i="1"/>
  <c r="Q27" i="1"/>
  <c r="Q34" i="1"/>
  <c r="Q28" i="1"/>
  <c r="C8" i="1"/>
  <c r="E36" i="1" s="1"/>
  <c r="F36" i="1" s="1"/>
  <c r="G36" i="1" s="1"/>
  <c r="K36" i="1" s="1"/>
  <c r="E23" i="1"/>
  <c r="F23" i="1"/>
  <c r="G23" i="1" s="1"/>
  <c r="I23" i="1" s="1"/>
  <c r="D9" i="1"/>
  <c r="C9" i="1"/>
  <c r="Q33" i="1"/>
  <c r="Q21" i="1"/>
  <c r="Q25" i="1"/>
  <c r="Q32" i="1"/>
  <c r="Q29" i="1"/>
  <c r="Q31" i="1"/>
  <c r="Q30" i="1"/>
  <c r="D8" i="1"/>
  <c r="F16" i="1"/>
  <c r="F17" i="1" s="1"/>
  <c r="C17" i="1"/>
  <c r="Q22" i="1"/>
  <c r="E26" i="1"/>
  <c r="F26" i="1" s="1"/>
  <c r="G26" i="1" s="1"/>
  <c r="K26" i="1" s="1"/>
  <c r="E29" i="1"/>
  <c r="F29" i="1" s="1"/>
  <c r="G29" i="1" s="1"/>
  <c r="K29" i="1" s="1"/>
  <c r="E34" i="1"/>
  <c r="F34" i="1"/>
  <c r="G34" i="1" s="1"/>
  <c r="L34" i="1" s="1"/>
  <c r="E31" i="1"/>
  <c r="F31" i="1" s="1"/>
  <c r="G31" i="1" s="1"/>
  <c r="K31" i="1" s="1"/>
  <c r="E24" i="1"/>
  <c r="F24" i="1"/>
  <c r="G24" i="1"/>
  <c r="I24" i="1" s="1"/>
  <c r="E21" i="1"/>
  <c r="F21" i="1" s="1"/>
  <c r="U21" i="1" s="1"/>
  <c r="E28" i="1"/>
  <c r="F28" i="1" s="1"/>
  <c r="G28" i="1" s="1"/>
  <c r="K28" i="1" s="1"/>
  <c r="E33" i="1"/>
  <c r="F33" i="1" s="1"/>
  <c r="G33" i="1" s="1"/>
  <c r="K33" i="1" s="1"/>
  <c r="E27" i="1"/>
  <c r="F27" i="1" s="1"/>
  <c r="U27" i="1" s="1"/>
  <c r="E30" i="1"/>
  <c r="F30" i="1" s="1"/>
  <c r="G30" i="1" s="1"/>
  <c r="K30" i="1" s="1"/>
  <c r="E35" i="1"/>
  <c r="F35" i="1" s="1"/>
  <c r="G35" i="1" s="1"/>
  <c r="L35" i="1" s="1"/>
  <c r="E37" i="1" l="1"/>
  <c r="F37" i="1" s="1"/>
  <c r="G37" i="1" s="1"/>
  <c r="K37" i="1" s="1"/>
  <c r="E25" i="1"/>
  <c r="F25" i="1" s="1"/>
  <c r="E40" i="1"/>
  <c r="F40" i="1" s="1"/>
  <c r="G40" i="1" s="1"/>
  <c r="K40" i="1" s="1"/>
  <c r="C12" i="1"/>
  <c r="C11" i="1"/>
  <c r="O31" i="1" l="1"/>
  <c r="C15" i="1"/>
  <c r="O28" i="1"/>
  <c r="O32" i="1"/>
  <c r="O35" i="1"/>
  <c r="O24" i="1"/>
  <c r="O37" i="1"/>
  <c r="O29" i="1"/>
  <c r="O26" i="1"/>
  <c r="O39" i="1"/>
  <c r="O25" i="1"/>
  <c r="O30" i="1"/>
  <c r="O36" i="1"/>
  <c r="O27" i="1"/>
  <c r="O23" i="1"/>
  <c r="O40" i="1"/>
  <c r="O21" i="1"/>
  <c r="O34" i="1"/>
  <c r="O38" i="1"/>
  <c r="O33" i="1"/>
  <c r="O22" i="1"/>
  <c r="C16" i="1"/>
  <c r="D18" i="1" s="1"/>
  <c r="U25" i="1"/>
  <c r="C18" i="1"/>
  <c r="F18" i="1" l="1"/>
  <c r="F19" i="1" s="1"/>
</calcChain>
</file>

<file path=xl/sharedStrings.xml><?xml version="1.0" encoding="utf-8"?>
<sst xmlns="http://schemas.openxmlformats.org/spreadsheetml/2006/main" count="86" uniqueCount="62">
  <si>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</si>
  <si>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</si>
  <si>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</si>
  <si>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</si>
  <si>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</si>
  <si>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</si>
  <si>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</si>
  <si>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</si>
  <si>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</si>
  <si>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</si>
  <si>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</si>
  <si>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</si>
  <si>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</si>
  <si>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</si>
  <si>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</si>
  <si>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</si>
  <si>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</si>
  <si>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</si>
  <si>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</si>
  <si>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</si>
  <si>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</si>
  <si>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</si>
  <si>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</si>
  <si>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</si>
  <si>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</si>
  <si>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</si>
  <si>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</si>
  <si>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</si>
  <si>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</si>
  <si>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</si>
  <si>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</si>
  <si>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</si>
  <si>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</si>
  <si>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</si>
  <si>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</si>
  <si>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</si>
  <si>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</si>
  <si>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</si>
  <si>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</si>
  <si>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</si>
  <si>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V0450 Dra  </t>
  </si>
  <si>
    <t>2017K</t>
  </si>
  <si>
    <t>G4391-0491</t>
  </si>
  <si>
    <t xml:space="preserve">EW        </t>
  </si>
  <si>
    <t>pr_6</t>
  </si>
  <si>
    <t xml:space="preserve">F5               </t>
  </si>
  <si>
    <t>V0450 Dra   / GSC 4391-0491</t>
  </si>
  <si>
    <t>I</t>
  </si>
  <si>
    <t>OEJV 0181</t>
  </si>
  <si>
    <t>II</t>
  </si>
  <si>
    <t>GCVS</t>
  </si>
  <si>
    <t>OEJV 0147</t>
  </si>
  <si>
    <t>OEJV 0172</t>
  </si>
  <si>
    <t>RHN 2018</t>
  </si>
  <si>
    <t>BAD?</t>
  </si>
  <si>
    <t>OEJV 0116</t>
  </si>
  <si>
    <t>OEJV 0160</t>
  </si>
  <si>
    <t>RHN 2019</t>
  </si>
  <si>
    <t>Nelson</t>
  </si>
  <si>
    <t>RHN 2021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</si>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</sst>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6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4" fillId="0" borderId="0" xfId="43" applyFont="1"/>
    <xf numFmtId="0" fontId="14" fillId="0" borderId="0" xfId="0" applyFont="1">
      <alignment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14" fillId="0" borderId="0" xfId="41" applyFont="1"/>
    <xf numFmtId="0" fontId="9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0" fontId="12" fillId="0" borderId="0" xfId="41" applyFont="1" applyAlignment="1">
      <alignment horizontal="left" vertical="center"/>
    </xf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 vertical="center"/>
    </xf>
    <xf numFmtId="0" fontId="5" fillId="0" borderId="5" xfId="41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43" applyFo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3" fontId="33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C-4600-94D8-2BB82E2184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6.7779999997583218E-2</c:v>
                </c:pt>
                <c:pt idx="3">
                  <c:v>7.2162000004027504E-2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C-4600-94D8-2BB82E2184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C-4600-94D8-2BB82E2184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</c:v>
                </c:pt>
                <c:pt idx="5">
                  <c:v>6.6518000006908551E-2</c:v>
                </c:pt>
                <c:pt idx="7">
                  <c:v>6.3979999998991843E-2</c:v>
                </c:pt>
                <c:pt idx="8">
                  <c:v>5.6296000002475921E-2</c:v>
                </c:pt>
                <c:pt idx="9">
                  <c:v>6.9516999996267259E-2</c:v>
                </c:pt>
                <c:pt idx="10">
                  <c:v>6.8816000006336253E-2</c:v>
                </c:pt>
                <c:pt idx="12">
                  <c:v>7.4378000004799105E-2</c:v>
                </c:pt>
                <c:pt idx="15">
                  <c:v>8.5381000004417729E-2</c:v>
                </c:pt>
                <c:pt idx="16">
                  <c:v>8.4179999998013955E-2</c:v>
                </c:pt>
                <c:pt idx="17">
                  <c:v>8.3608000000822358E-2</c:v>
                </c:pt>
                <c:pt idx="18">
                  <c:v>8.2906999996339437E-2</c:v>
                </c:pt>
                <c:pt idx="19">
                  <c:v>8.1815999990794808E-2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C-4600-94D8-2BB82E2184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1">
                  <c:v>7.3653999999805819E-2</c:v>
                </c:pt>
                <c:pt idx="13">
                  <c:v>7.7352000007522292E-2</c:v>
                </c:pt>
                <c:pt idx="14">
                  <c:v>8.3787999996275175E-2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C-4600-94D8-2BB82E2184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C-4600-94D8-2BB82E2184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C-4600-94D8-2BB82E2184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1.6659235910472907E-2</c:v>
                </c:pt>
                <c:pt idx="1">
                  <c:v>3.1574933014513827E-2</c:v>
                </c:pt>
                <c:pt idx="2">
                  <c:v>4.7230650992078599E-2</c:v>
                </c:pt>
                <c:pt idx="3">
                  <c:v>4.7264119272790728E-2</c:v>
                </c:pt>
                <c:pt idx="4">
                  <c:v>5.6270805482211597E-2</c:v>
                </c:pt>
                <c:pt idx="5">
                  <c:v>5.6270805482211597E-2</c:v>
                </c:pt>
                <c:pt idx="6">
                  <c:v>6.0433887733015342E-2</c:v>
                </c:pt>
                <c:pt idx="7">
                  <c:v>6.5452270490906947E-2</c:v>
                </c:pt>
                <c:pt idx="8">
                  <c:v>6.8955283872110279E-2</c:v>
                </c:pt>
                <c:pt idx="9">
                  <c:v>7.1705260937290599E-2</c:v>
                </c:pt>
                <c:pt idx="10">
                  <c:v>7.1707120286219048E-2</c:v>
                </c:pt>
                <c:pt idx="11">
                  <c:v>7.4983293098151244E-2</c:v>
                </c:pt>
                <c:pt idx="12">
                  <c:v>7.5124603616713581E-2</c:v>
                </c:pt>
                <c:pt idx="13">
                  <c:v>7.7776035188685949E-2</c:v>
                </c:pt>
                <c:pt idx="14">
                  <c:v>8.3659015198307679E-2</c:v>
                </c:pt>
                <c:pt idx="15">
                  <c:v>8.3857965533652032E-2</c:v>
                </c:pt>
                <c:pt idx="16">
                  <c:v>8.385982488258048E-2</c:v>
                </c:pt>
                <c:pt idx="17">
                  <c:v>8.3993698005429024E-2</c:v>
                </c:pt>
                <c:pt idx="18">
                  <c:v>8.3995557354357472E-2</c:v>
                </c:pt>
                <c:pt idx="19">
                  <c:v>8.4722562785382149E-2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C-4600-94D8-2BB82E2184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5.9622000007948373E-2</c:v>
                </c:pt>
                <c:pt idx="4">
                  <c:v>6.6518000006908551E-2</c:v>
                </c:pt>
                <c:pt idx="6">
                  <c:v>-6.6541000000142958E-2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BC-4600-94D8-2BB82E21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1280"/>
        <c:axId val="1"/>
      </c:scatterChart>
      <c:valAx>
        <c:axId val="71818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1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25C816-CA20-7147-D795-3FDB35A59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s://www.aavso.org/ejaavso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vsolj.cetus-net.org/bulletin.html" TargetMode="External"/><Relationship Id="rId50" Type="http://schemas.openxmlformats.org/officeDocument/2006/relationships/hyperlink" Target="http://vsolj.cetus-net.org/bulletin.html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hyperlink" Target="http://cdsbib.u-strasbg.fr/cgi-bin/cdsbib?1990RMxAA..21..381G" TargetMode="External"/><Relationship Id="rId68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s://www.aavso.org/ejaavso" TargetMode="External"/><Relationship Id="rId6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vsolj.cetus-net.org/bulletin.html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s://www.aavso.org/ejaavso" TargetMode="External"/><Relationship Id="rId3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7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3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11.1128</v>
      </c>
      <c r="L1" s="32">
        <v>73.0655</v>
      </c>
      <c r="M1" s="33">
        <v>53081.501799999998</v>
      </c>
      <c r="N1" s="33">
        <v>0.43940200000000001</v>
      </c>
      <c r="O1" s="31" t="s">
        <v>43</v>
      </c>
      <c r="P1" s="42">
        <v>8.86</v>
      </c>
      <c r="Q1" s="42">
        <v>9.23</v>
      </c>
      <c r="R1" s="43" t="s">
        <v>44</v>
      </c>
      <c r="S1" s="31" t="s">
        <v>45</v>
      </c>
    </row>
    <row r="2" spans="1:19" x14ac:dyDescent="0.2">
      <c r="A2" t="s">
        <v>24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53081.501799999998</v>
      </c>
      <c r="D4" s="27">
        <v>0.43940200000000001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53081.501799999998</v>
      </c>
      <c r="D7" s="28" t="s">
        <v>50</v>
      </c>
    </row>
    <row r="8" spans="1:19" x14ac:dyDescent="0.2">
      <c r="A8" t="s">
        <v>4</v>
      </c>
      <c r="C8" s="8">
        <f>N1</f>
        <v>0.43940200000000001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INTERCEPT(INDIRECT($D$9):G985,INDIRECT($C$9):F985)</f>
        <v>3.1574933014513827E-2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SLOPE(INDIRECT($D$9):G985,INDIRECT($C$9):F985)</f>
        <v>3.7186978569037451E-6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(C7+C11)+(C8+C12)*INT(MAX(F21:F3526))</f>
        <v>59361.519906562782</v>
      </c>
      <c r="E15" s="14" t="s">
        <v>33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0.43940571869785694</v>
      </c>
      <c r="E16" s="14" t="s">
        <v>30</v>
      </c>
      <c r="F16" s="35">
        <f ca="1">NOW()+15018.5+$C$5/24</f>
        <v>59958.632040972218</v>
      </c>
    </row>
    <row r="17" spans="1:21" ht="13.5" thickBot="1" x14ac:dyDescent="0.25">
      <c r="A17" s="14" t="s">
        <v>27</v>
      </c>
      <c r="B17" s="10"/>
      <c r="C17" s="10">
        <f>COUNT(C21:C2184)</f>
        <v>20</v>
      </c>
      <c r="E17" s="14" t="s">
        <v>34</v>
      </c>
      <c r="F17" s="15">
        <f ca="1">ROUND(2*(F16-$C$7)/$C$8,0)/2+F15</f>
        <v>15652</v>
      </c>
    </row>
    <row r="18" spans="1:21" ht="14.25" thickTop="1" thickBot="1" x14ac:dyDescent="0.25">
      <c r="A18" s="16" t="s">
        <v>6</v>
      </c>
      <c r="B18" s="10"/>
      <c r="C18" s="19">
        <f ca="1">+C15</f>
        <v>59361.519906562782</v>
      </c>
      <c r="D18" s="20">
        <f ca="1">+C16</f>
        <v>0.43940571869785694</v>
      </c>
      <c r="E18" s="14" t="s">
        <v>35</v>
      </c>
      <c r="F18" s="23">
        <f ca="1">ROUND(2*(F16-$C$15)/$C$16,0)/2+F15</f>
        <v>1360</v>
      </c>
    </row>
    <row r="19" spans="1:21" ht="13.5" thickTop="1" x14ac:dyDescent="0.2">
      <c r="E19" s="14" t="s">
        <v>31</v>
      </c>
      <c r="F19" s="18">
        <f ca="1">+$C$15+$C$16*F18-15018.5-$C$5/24</f>
        <v>44941.007517325204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58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25" t="s">
        <v>54</v>
      </c>
    </row>
    <row r="21" spans="1:21" x14ac:dyDescent="0.2">
      <c r="A21" s="44" t="s">
        <v>51</v>
      </c>
      <c r="C21" s="8">
        <v>51319.12</v>
      </c>
      <c r="D21" s="8" t="s">
        <v>14</v>
      </c>
      <c r="E21">
        <f>+(C21-C$7)/C$8</f>
        <v>-4010.8643110409043</v>
      </c>
      <c r="F21">
        <f>ROUND(2*E21,0)/2</f>
        <v>-4011</v>
      </c>
      <c r="O21">
        <f ca="1">+C$11+C$12*$F21</f>
        <v>1.6659235910472907E-2</v>
      </c>
      <c r="Q21" s="2">
        <f>+C21-15018.5</f>
        <v>36300.620000000003</v>
      </c>
      <c r="U21">
        <f>+C21-(C$7+F21*C$8)</f>
        <v>5.9622000007948373E-2</v>
      </c>
    </row>
    <row r="22" spans="1:21" x14ac:dyDescent="0.2">
      <c r="A22" t="s">
        <v>50</v>
      </c>
      <c r="C22" s="66">
        <v>53081.501799999998</v>
      </c>
      <c r="D22" s="8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3.1574933014513827E-2</v>
      </c>
      <c r="Q22" s="2">
        <f>+C22-15018.5</f>
        <v>38063.001799999998</v>
      </c>
    </row>
    <row r="23" spans="1:21" x14ac:dyDescent="0.2">
      <c r="A23" s="23" t="s">
        <v>55</v>
      </c>
      <c r="B23" s="23"/>
      <c r="C23" s="67">
        <v>54931.451999999997</v>
      </c>
      <c r="D23" s="60">
        <v>0.01</v>
      </c>
      <c r="E23">
        <f>+(C23-C$7)/C$8</f>
        <v>4210.1542551012499</v>
      </c>
      <c r="F23">
        <f>ROUND(2*E23,0)/2</f>
        <v>4210</v>
      </c>
      <c r="G23">
        <f>+C23-(C$7+F23*C$8)</f>
        <v>6.7779999997583218E-2</v>
      </c>
      <c r="I23">
        <f>+G23</f>
        <v>6.7779999997583218E-2</v>
      </c>
      <c r="O23">
        <f ca="1">+C$11+C$12*$F23</f>
        <v>4.7230650992078599E-2</v>
      </c>
      <c r="Q23" s="2">
        <f>+C23-15018.5</f>
        <v>39912.951999999997</v>
      </c>
    </row>
    <row r="24" spans="1:21" x14ac:dyDescent="0.2">
      <c r="A24" s="23" t="s">
        <v>55</v>
      </c>
      <c r="B24" s="23"/>
      <c r="C24" s="67">
        <v>54935.411</v>
      </c>
      <c r="D24" s="60">
        <v>5.0000000000000001E-3</v>
      </c>
      <c r="E24">
        <f>+(C24-C$7)/C$8</f>
        <v>4219.164227745895</v>
      </c>
      <c r="F24">
        <f>ROUND(2*E24,0)/2</f>
        <v>4219</v>
      </c>
      <c r="G24">
        <f>+C24-(C$7+F24*C$8)</f>
        <v>7.2162000004027504E-2</v>
      </c>
      <c r="I24">
        <f>+G24</f>
        <v>7.2162000004027504E-2</v>
      </c>
      <c r="O24">
        <f ca="1">+C$11+C$12*$F24</f>
        <v>4.7264119272790728E-2</v>
      </c>
      <c r="Q24" s="2">
        <f>+C24-15018.5</f>
        <v>39916.911</v>
      </c>
    </row>
    <row r="25" spans="1:21" x14ac:dyDescent="0.2">
      <c r="A25" s="57" t="s">
        <v>51</v>
      </c>
      <c r="B25" s="51" t="s">
        <v>47</v>
      </c>
      <c r="C25" s="50">
        <v>55999.637000000002</v>
      </c>
      <c r="D25" s="50">
        <v>4.0000000000000001E-3</v>
      </c>
      <c r="E25">
        <f>+(C25-C$7)/C$8</f>
        <v>6641.1513830160175</v>
      </c>
      <c r="F25">
        <f>ROUND(2*E25,0)/2</f>
        <v>6641</v>
      </c>
      <c r="O25">
        <f ca="1">+C$11+C$12*$F25</f>
        <v>5.6270805482211597E-2</v>
      </c>
      <c r="Q25" s="2">
        <f>+C25-15018.5</f>
        <v>40981.137000000002</v>
      </c>
      <c r="U25">
        <f>+C25-(C$7+F25*C$8)</f>
        <v>6.6518000006908551E-2</v>
      </c>
    </row>
    <row r="26" spans="1:21" x14ac:dyDescent="0.2">
      <c r="A26" s="55" t="s">
        <v>51</v>
      </c>
      <c r="B26" s="61" t="s">
        <v>47</v>
      </c>
      <c r="C26" s="64">
        <v>55999.637000000002</v>
      </c>
      <c r="D26" s="62">
        <v>4.0000000000000001E-3</v>
      </c>
      <c r="E26">
        <f>+(C26-C$7)/C$8</f>
        <v>6641.1513830160175</v>
      </c>
      <c r="F26">
        <f>ROUND(2*E26,0)/2</f>
        <v>6641</v>
      </c>
      <c r="G26">
        <f>+C26-(C$7+F26*C$8)</f>
        <v>6.6518000006908551E-2</v>
      </c>
      <c r="K26">
        <f>+G26</f>
        <v>6.6518000006908551E-2</v>
      </c>
      <c r="O26">
        <f ca="1">+C$11+C$12*$F26</f>
        <v>5.6270805482211597E-2</v>
      </c>
      <c r="Q26" s="2">
        <f>+C26-15018.5</f>
        <v>40981.137000000002</v>
      </c>
    </row>
    <row r="27" spans="1:21" x14ac:dyDescent="0.2">
      <c r="A27" s="65" t="s">
        <v>56</v>
      </c>
      <c r="B27" s="63" t="s">
        <v>47</v>
      </c>
      <c r="C27" s="64">
        <v>56491.414479999999</v>
      </c>
      <c r="D27" s="64">
        <v>2.9999999999999997E-4</v>
      </c>
      <c r="E27">
        <f>+(C27-C$7)/C$8</f>
        <v>7760.3485646401268</v>
      </c>
      <c r="F27">
        <f>ROUND(2*E27,0)/2</f>
        <v>7760.5</v>
      </c>
      <c r="O27">
        <f ca="1">+C$11+C$12*$F27</f>
        <v>6.0433887733015342E-2</v>
      </c>
      <c r="Q27" s="2">
        <f>+C27-15018.5</f>
        <v>41472.914479999999</v>
      </c>
      <c r="U27">
        <f>+C27-(C$7+F27*C$8)</f>
        <v>-6.6541000000142958E-2</v>
      </c>
    </row>
    <row r="28" spans="1:21" x14ac:dyDescent="0.2">
      <c r="A28" s="58" t="s">
        <v>52</v>
      </c>
      <c r="B28" s="52" t="s">
        <v>47</v>
      </c>
      <c r="C28" s="53">
        <v>57084.517999999996</v>
      </c>
      <c r="D28" s="53">
        <v>5.0000000000000001E-3</v>
      </c>
      <c r="E28">
        <f>+(C28-C$7)/C$8</f>
        <v>9110.1456069840333</v>
      </c>
      <c r="F28">
        <f>ROUND(2*E28,0)/2</f>
        <v>9110</v>
      </c>
      <c r="G28">
        <f>+C28-(C$7+F28*C$8)</f>
        <v>6.3979999998991843E-2</v>
      </c>
      <c r="K28">
        <f>+G28</f>
        <v>6.3979999998991843E-2</v>
      </c>
      <c r="O28">
        <f ca="1">+C$11+C$12*$F28</f>
        <v>6.5452270490906947E-2</v>
      </c>
      <c r="Q28" s="2">
        <f>+C28-15018.5</f>
        <v>42066.017999999996</v>
      </c>
    </row>
    <row r="29" spans="1:21" x14ac:dyDescent="0.2">
      <c r="A29" s="59" t="s">
        <v>48</v>
      </c>
      <c r="B29" s="54" t="s">
        <v>47</v>
      </c>
      <c r="C29" s="55">
        <v>57498.427000000003</v>
      </c>
      <c r="D29" s="55">
        <v>0.01</v>
      </c>
      <c r="E29">
        <f>+(C29-C$7)/C$8</f>
        <v>10052.128119580715</v>
      </c>
      <c r="F29">
        <f>ROUND(2*E29,0)/2</f>
        <v>10052</v>
      </c>
      <c r="G29">
        <f>+C29-(C$7+F29*C$8)</f>
        <v>5.6296000002475921E-2</v>
      </c>
      <c r="K29">
        <f>+G29</f>
        <v>5.6296000002475921E-2</v>
      </c>
      <c r="O29">
        <f ca="1">+C$11+C$12*$F29</f>
        <v>6.8955283872110279E-2</v>
      </c>
      <c r="Q29" s="2">
        <f>+C29-15018.5</f>
        <v>42479.927000000003</v>
      </c>
    </row>
    <row r="30" spans="1:21" x14ac:dyDescent="0.2">
      <c r="A30" s="59" t="s">
        <v>48</v>
      </c>
      <c r="B30" s="54" t="s">
        <v>49</v>
      </c>
      <c r="C30" s="55">
        <v>57823.377999999997</v>
      </c>
      <c r="D30" s="55">
        <v>3.0000000000000001E-3</v>
      </c>
      <c r="E30">
        <f>+(C30-C$7)/C$8</f>
        <v>10791.658208201143</v>
      </c>
      <c r="F30">
        <f>ROUND(2*E30,0)/2</f>
        <v>10791.5</v>
      </c>
      <c r="G30">
        <f>+C30-(C$7+F30*C$8)</f>
        <v>6.9516999996267259E-2</v>
      </c>
      <c r="K30">
        <f>+G30</f>
        <v>6.9516999996267259E-2</v>
      </c>
      <c r="O30">
        <f ca="1">+C$11+C$12*$F30</f>
        <v>7.1705260937290599E-2</v>
      </c>
      <c r="Q30" s="2">
        <f>+C30-15018.5</f>
        <v>42804.877999999997</v>
      </c>
    </row>
    <row r="31" spans="1:21" x14ac:dyDescent="0.2">
      <c r="A31" s="59" t="s">
        <v>48</v>
      </c>
      <c r="B31" s="54" t="s">
        <v>47</v>
      </c>
      <c r="C31" s="55">
        <v>57823.597000000002</v>
      </c>
      <c r="D31" s="55">
        <v>3.0000000000000001E-3</v>
      </c>
      <c r="E31">
        <f>+(C31-C$7)/C$8</f>
        <v>10792.156612851109</v>
      </c>
      <c r="F31">
        <f>ROUND(2*E31,0)/2</f>
        <v>10792</v>
      </c>
      <c r="G31">
        <f>+C31-(C$7+F31*C$8)</f>
        <v>6.8816000006336253E-2</v>
      </c>
      <c r="K31">
        <f>+G31</f>
        <v>6.8816000006336253E-2</v>
      </c>
      <c r="O31">
        <f ca="1">+C$11+C$12*$F31</f>
        <v>7.1707120286219048E-2</v>
      </c>
      <c r="Q31" s="2">
        <f>+C31-15018.5</f>
        <v>42805.097000000002</v>
      </c>
    </row>
    <row r="32" spans="1:21" x14ac:dyDescent="0.2">
      <c r="A32" s="5" t="s">
        <v>53</v>
      </c>
      <c r="C32" s="68">
        <v>58210.714999999997</v>
      </c>
      <c r="D32" s="8">
        <v>1E-3</v>
      </c>
      <c r="E32">
        <f>+(C32-C$7)/C$8</f>
        <v>11673.167623269803</v>
      </c>
      <c r="F32">
        <f>ROUND(2*E32,0)/2</f>
        <v>11673</v>
      </c>
      <c r="G32">
        <f>+C32-(C$7+F32*C$8)</f>
        <v>7.3653999999805819E-2</v>
      </c>
      <c r="L32">
        <f>+G32</f>
        <v>7.3653999999805819E-2</v>
      </c>
      <c r="O32">
        <f ca="1">+C$11+C$12*$F32</f>
        <v>7.4983293098151244E-2</v>
      </c>
      <c r="Q32" s="2">
        <f>+C32-15018.5</f>
        <v>43192.214999999997</v>
      </c>
    </row>
    <row r="33" spans="1:17" x14ac:dyDescent="0.2">
      <c r="A33" s="56" t="s">
        <v>0</v>
      </c>
      <c r="B33" s="45" t="s">
        <v>47</v>
      </c>
      <c r="C33" s="46">
        <v>58227.413</v>
      </c>
      <c r="D33" s="46">
        <v>5.0000000000000001E-3</v>
      </c>
      <c r="E33">
        <f>+(C33-C$7)/C$8</f>
        <v>11711.169270963725</v>
      </c>
      <c r="F33">
        <f>ROUND(2*E33,0)/2</f>
        <v>11711</v>
      </c>
      <c r="G33">
        <f>+C33-(C$7+F33*C$8)</f>
        <v>7.4378000004799105E-2</v>
      </c>
      <c r="K33">
        <f>+G33</f>
        <v>7.4378000004799105E-2</v>
      </c>
      <c r="O33">
        <f ca="1">+C$11+C$12*$F33</f>
        <v>7.5124603616713581E-2</v>
      </c>
      <c r="Q33" s="2">
        <f>+C33-15018.5</f>
        <v>43208.913</v>
      </c>
    </row>
    <row r="34" spans="1:17" x14ac:dyDescent="0.2">
      <c r="A34" s="5" t="s">
        <v>57</v>
      </c>
      <c r="C34" s="50">
        <v>58540.709600000002</v>
      </c>
      <c r="D34" s="50">
        <v>2.0000000000000001E-4</v>
      </c>
      <c r="E34">
        <f>+(C34-C$7)/C$8</f>
        <v>12424.176039253358</v>
      </c>
      <c r="F34">
        <f>ROUND(2*E34,0)/2</f>
        <v>12424</v>
      </c>
      <c r="G34">
        <f>+C34-(C$7+F34*C$8)</f>
        <v>7.7352000007522292E-2</v>
      </c>
      <c r="L34">
        <f>+G34</f>
        <v>7.7352000007522292E-2</v>
      </c>
      <c r="O34">
        <f ca="1">+C$11+C$12*$F34</f>
        <v>7.7776035188685949E-2</v>
      </c>
      <c r="Q34" s="2">
        <f>+C34-15018.5</f>
        <v>43522.209600000002</v>
      </c>
    </row>
    <row r="35" spans="1:17" x14ac:dyDescent="0.2">
      <c r="A35" s="69" t="s">
        <v>59</v>
      </c>
      <c r="C35" s="8">
        <v>59235.85</v>
      </c>
      <c r="D35" s="50">
        <v>2.0000000000000001E-4</v>
      </c>
      <c r="E35">
        <f>+(C35-C$7)/C$8</f>
        <v>14006.190686432925</v>
      </c>
      <c r="F35">
        <f>ROUND(2*E35,0)/2</f>
        <v>14006</v>
      </c>
      <c r="G35">
        <f>+C35-(C$7+F35*C$8)</f>
        <v>8.3787999996275175E-2</v>
      </c>
      <c r="L35">
        <f>+G35</f>
        <v>8.3787999996275175E-2</v>
      </c>
      <c r="O35">
        <f ca="1">+C$11+C$12*$F35</f>
        <v>8.3659015198307679E-2</v>
      </c>
      <c r="Q35" s="2">
        <f>+C35-15018.5</f>
        <v>44217.35</v>
      </c>
    </row>
    <row r="36" spans="1:17" x14ac:dyDescent="0.2">
      <c r="A36" s="70" t="s">
        <v>60</v>
      </c>
      <c r="B36" s="71" t="s">
        <v>47</v>
      </c>
      <c r="C36" s="72">
        <v>59259.359600000003</v>
      </c>
      <c r="D36" s="70">
        <v>5.0000000000000001E-4</v>
      </c>
      <c r="E36">
        <f>+(C36-C$7)/C$8</f>
        <v>14059.694311814705</v>
      </c>
      <c r="F36">
        <f>ROUND(2*E36,0)/2</f>
        <v>14059.5</v>
      </c>
      <c r="G36">
        <f>+C36-(C$7+F36*C$8)</f>
        <v>8.5381000004417729E-2</v>
      </c>
      <c r="K36">
        <f>+G36</f>
        <v>8.5381000004417729E-2</v>
      </c>
      <c r="O36">
        <f ca="1">+C$11+C$12*$F36</f>
        <v>8.3857965533652032E-2</v>
      </c>
      <c r="Q36" s="2">
        <f>+C36-15018.5</f>
        <v>44240.859600000003</v>
      </c>
    </row>
    <row r="37" spans="1:17" x14ac:dyDescent="0.2">
      <c r="A37" s="70" t="s">
        <v>60</v>
      </c>
      <c r="B37" s="71" t="s">
        <v>47</v>
      </c>
      <c r="C37" s="72">
        <v>59259.578099999999</v>
      </c>
      <c r="D37" s="70">
        <v>5.0000000000000001E-4</v>
      </c>
      <c r="E37">
        <f>+(C37-C$7)/C$8</f>
        <v>14060.191578554492</v>
      </c>
      <c r="F37">
        <f>ROUND(2*E37,0)/2</f>
        <v>14060</v>
      </c>
      <c r="G37">
        <f>+C37-(C$7+F37*C$8)</f>
        <v>8.4179999998013955E-2</v>
      </c>
      <c r="K37">
        <f>+G37</f>
        <v>8.4179999998013955E-2</v>
      </c>
      <c r="O37">
        <f ca="1">+C$11+C$12*$F37</f>
        <v>8.385982488258048E-2</v>
      </c>
      <c r="Q37" s="2">
        <f>+C37-15018.5</f>
        <v>44241.078099999999</v>
      </c>
    </row>
    <row r="38" spans="1:17" x14ac:dyDescent="0.2">
      <c r="A38" s="70" t="s">
        <v>60</v>
      </c>
      <c r="B38" s="71" t="s">
        <v>47</v>
      </c>
      <c r="C38" s="72">
        <v>59275.396000000001</v>
      </c>
      <c r="D38" s="70">
        <v>1.4E-3</v>
      </c>
      <c r="E38">
        <f>+(C38-C$7)/C$8</f>
        <v>14096.190276785272</v>
      </c>
      <c r="F38">
        <f>ROUND(2*E38,0)/2</f>
        <v>14096</v>
      </c>
      <c r="G38">
        <f>+C38-(C$7+F38*C$8)</f>
        <v>8.3608000000822358E-2</v>
      </c>
      <c r="K38">
        <f>+G38</f>
        <v>8.3608000000822358E-2</v>
      </c>
      <c r="O38">
        <f ca="1">+C$11+C$12*$F38</f>
        <v>8.3993698005429024E-2</v>
      </c>
      <c r="Q38" s="2">
        <f>+C38-15018.5</f>
        <v>44256.896000000001</v>
      </c>
    </row>
    <row r="39" spans="1:17" x14ac:dyDescent="0.2">
      <c r="A39" s="70" t="s">
        <v>60</v>
      </c>
      <c r="B39" s="71" t="s">
        <v>47</v>
      </c>
      <c r="C39" s="72">
        <v>59275.614999999998</v>
      </c>
      <c r="D39" s="70">
        <v>5.0000000000000001E-4</v>
      </c>
      <c r="E39">
        <f>+(C39-C$7)/C$8</f>
        <v>14096.688681435222</v>
      </c>
      <c r="F39">
        <f>ROUND(2*E39,0)/2</f>
        <v>14096.5</v>
      </c>
      <c r="G39">
        <f>+C39-(C$7+F39*C$8)</f>
        <v>8.2906999996339437E-2</v>
      </c>
      <c r="K39">
        <f>+G39</f>
        <v>8.2906999996339437E-2</v>
      </c>
      <c r="O39">
        <f ca="1">+C$11+C$12*$F39</f>
        <v>8.3995557354357472E-2</v>
      </c>
      <c r="Q39" s="2">
        <f>+C39-15018.5</f>
        <v>44257.114999999998</v>
      </c>
    </row>
    <row r="40" spans="1:17" x14ac:dyDescent="0.2">
      <c r="A40" s="70" t="s">
        <v>61</v>
      </c>
      <c r="B40" s="71" t="s">
        <v>47</v>
      </c>
      <c r="C40" s="72">
        <v>59361.516999999993</v>
      </c>
      <c r="D40" s="70">
        <v>0.01</v>
      </c>
      <c r="E40">
        <f>+(C40-C$7)/C$8</f>
        <v>14292.186198515241</v>
      </c>
      <c r="F40">
        <f>ROUND(2*E40,0)/2</f>
        <v>14292</v>
      </c>
      <c r="G40">
        <f>+C40-(C$7+F40*C$8)</f>
        <v>8.1815999990794808E-2</v>
      </c>
      <c r="K40">
        <f>+G40</f>
        <v>8.1815999990794808E-2</v>
      </c>
      <c r="O40">
        <f ca="1">+C$11+C$12*$F40</f>
        <v>8.4722562785382149E-2</v>
      </c>
      <c r="Q40" s="2">
        <f>+C40-15018.5</f>
        <v>44343.016999999993</v>
      </c>
    </row>
    <row r="41" spans="1:17" x14ac:dyDescent="0.2">
      <c r="A41" s="47"/>
      <c r="B41" s="48"/>
      <c r="C41" s="49"/>
      <c r="D41" s="49"/>
      <c r="Q41" s="2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</sheetData>
  <sortState xmlns:xlrd2="http://schemas.microsoft.com/office/spreadsheetml/2017/richdata2" ref="A21:U40">
    <sortCondition ref="C21:C40"/>
  </sortState>
  <phoneticPr fontId="8" type="noConversion"/>
  <hyperlinks>
    <hyperlink ref="H64023" r:id="rId1" display="http://vsolj.cetus-net.org/bulletin.html"/>
    <hyperlink ref="H64016" r:id="rId2" display="https://www.aavso.org/ejaavso"/>
    <hyperlink ref="AP874" r:id="rId3" display="http://cdsbib.u-strasbg.fr/cgi-bin/cdsbib?1990RMxAA..21..381G"/>
    <hyperlink ref="AP871" r:id="rId4" display="http://cdsbib.u-strasbg.fr/cgi-bin/cdsbib?1990RMxAA..21..381G"/>
    <hyperlink ref="AP873" r:id="rId5" display="http://cdsbib.u-strasbg.fr/cgi-bin/cdsbib?1990RMxAA..21..381G"/>
    <hyperlink ref="AP849" r:id="rId6" display="http://cdsbib.u-strasbg.fr/cgi-bin/cdsbib?1990RMxAA..21..381G"/>
    <hyperlink ref="I64023" r:id="rId7" display="http://vsolj.cetus-net.org/bulletin.html"/>
    <hyperlink ref="AQ1010" r:id="rId8" display="http://cdsbib.u-strasbg.fr/cgi-bin/cdsbib?1990RMxAA..21..381G"/>
    <hyperlink ref="AQ2654" r:id="rId9" display="http://cdsbib.u-strasbg.fr/cgi-bin/cdsbib?1990RMxAA..21..381G"/>
    <hyperlink ref="AQ1011" r:id="rId10" display="http://cdsbib.u-strasbg.fr/cgi-bin/cdsbib?1990RMxAA..21..381G"/>
    <hyperlink ref="H64020" r:id="rId11" display="https://www.aavso.org/ejaavso"/>
    <hyperlink ref="H1861" r:id="rId12" display="http://vsolj.cetus-net.org/bulletin.html"/>
    <hyperlink ref="AP5099" r:id="rId13" display="http://cdsbib.u-strasbg.fr/cgi-bin/cdsbib?1990RMxAA..21..381G"/>
    <hyperlink ref="AP5102" r:id="rId14" display="http://cdsbib.u-strasbg.fr/cgi-bin/cdsbib?1990RMxAA..21..381G"/>
    <hyperlink ref="AP5100" r:id="rId15" display="http://cdsbib.u-strasbg.fr/cgi-bin/cdsbib?1990RMxAA..21..381G"/>
    <hyperlink ref="AP5078" r:id="rId16" display="http://cdsbib.u-strasbg.fr/cgi-bin/cdsbib?1990RMxAA..21..381G"/>
    <hyperlink ref="I1861" r:id="rId17" display="http://vsolj.cetus-net.org/bulletin.html"/>
    <hyperlink ref="AQ5212" r:id="rId18" display="http://cdsbib.u-strasbg.fr/cgi-bin/cdsbib?1990RMxAA..21..381G"/>
    <hyperlink ref="AQ65300" r:id="rId19" display="http://cdsbib.u-strasbg.fr/cgi-bin/cdsbib?1990RMxAA..21..381G"/>
    <hyperlink ref="AQ5213" r:id="rId20" display="http://cdsbib.u-strasbg.fr/cgi-bin/cdsbib?1990RMxAA..21..381G"/>
    <hyperlink ref="L41" r:id="rId21" display="https://www.aavso.org/ejaavso"/>
    <hyperlink ref="AT2417" r:id="rId22" display="http://cdsbib.u-strasbg.fr/cgi-bin/cdsbib?1990RMxAA..21..381G"/>
    <hyperlink ref="AT2414" r:id="rId23" display="http://cdsbib.u-strasbg.fr/cgi-bin/cdsbib?1990RMxAA..21..381G"/>
    <hyperlink ref="AT2416" r:id="rId24" display="http://cdsbib.u-strasbg.fr/cgi-bin/cdsbib?1990RMxAA..21..381G"/>
    <hyperlink ref="AT2392" r:id="rId25" display="http://cdsbib.u-strasbg.fr/cgi-bin/cdsbib?1990RMxAA..21..381G"/>
    <hyperlink ref="AU2553" r:id="rId26" display="http://cdsbib.u-strasbg.fr/cgi-bin/cdsbib?1990RMxAA..21..381G"/>
    <hyperlink ref="AU4197" r:id="rId27" display="http://cdsbib.u-strasbg.fr/cgi-bin/cdsbib?1990RMxAA..21..381G"/>
    <hyperlink ref="AU2554" r:id="rId28" display="http://cdsbib.u-strasbg.fr/cgi-bin/cdsbib?1990RMxAA..21..381G"/>
    <hyperlink ref="L3404" r:id="rId29" display="http://vsolj.cetus-net.org/bulletin.html"/>
    <hyperlink ref="AT6642" r:id="rId30" display="http://cdsbib.u-strasbg.fr/cgi-bin/cdsbib?1990RMxAA..21..381G"/>
    <hyperlink ref="AT6645" r:id="rId31" display="http://cdsbib.u-strasbg.fr/cgi-bin/cdsbib?1990RMxAA..21..381G"/>
    <hyperlink ref="AT6643" r:id="rId32" display="http://cdsbib.u-strasbg.fr/cgi-bin/cdsbib?1990RMxAA..21..381G"/>
    <hyperlink ref="AT6621" r:id="rId33" display="http://cdsbib.u-strasbg.fr/cgi-bin/cdsbib?1990RMxAA..21..381G"/>
    <hyperlink ref="M3404" r:id="rId34" display="http://vsolj.cetus-net.org/bulletin.html"/>
    <hyperlink ref="AU6755" r:id="rId35" display="http://cdsbib.u-strasbg.fr/cgi-bin/cdsbib?1990RMxAA..21..381G"/>
    <hyperlink ref="AU1307" r:id="rId36" display="http://cdsbib.u-strasbg.fr/cgi-bin/cdsbib?1990RMxAA..21..381G"/>
    <hyperlink ref="AU6756" r:id="rId37" display="http://cdsbib.u-strasbg.fr/cgi-bin/cdsbib?1990RMxAA..21..381G"/>
    <hyperlink ref="AT2418" r:id="rId38" display="http://cdsbib.u-strasbg.fr/cgi-bin/cdsbib?1990RMxAA..21..381G"/>
    <hyperlink ref="AT2415" r:id="rId39" display="http://cdsbib.u-strasbg.fr/cgi-bin/cdsbib?1990RMxAA..21..381G"/>
    <hyperlink ref="AT2393" r:id="rId40" display="http://cdsbib.u-strasbg.fr/cgi-bin/cdsbib?1990RMxAA..21..381G"/>
    <hyperlink ref="AU4198" r:id="rId41" display="http://cdsbib.u-strasbg.fr/cgi-bin/cdsbib?1990RMxAA..21..381G"/>
    <hyperlink ref="AU2555" r:id="rId42" display="http://cdsbib.u-strasbg.fr/cgi-bin/cdsbib?1990RMxAA..21..381G"/>
    <hyperlink ref="L3405" r:id="rId43" display="http://vsolj.cetus-net.org/bulletin.html"/>
    <hyperlink ref="AT6646" r:id="rId44" display="http://cdsbib.u-strasbg.fr/cgi-bin/cdsbib?1990RMxAA..21..381G"/>
    <hyperlink ref="AT6644" r:id="rId45" display="http://cdsbib.u-strasbg.fr/cgi-bin/cdsbib?1990RMxAA..21..381G"/>
    <hyperlink ref="AT6622" r:id="rId46" display="http://cdsbib.u-strasbg.fr/cgi-bin/cdsbib?1990RMxAA..21..381G"/>
    <hyperlink ref="M3405" r:id="rId47" display="http://vsolj.cetus-net.org/bulletin.html"/>
    <hyperlink ref="AU1308" r:id="rId48" display="http://cdsbib.u-strasbg.fr/cgi-bin/cdsbib?1990RMxAA..21..381G"/>
    <hyperlink ref="AU6757" r:id="rId49" display="http://cdsbib.u-strasbg.fr/cgi-bin/cdsbib?1990RMxAA..21..381G"/>
    <hyperlink ref="L2711" r:id="rId50" display="http://vsolj.cetus-net.org/bulletin.html"/>
    <hyperlink ref="L2704" r:id="rId51" display="https://www.aavso.org/ejaavso"/>
    <hyperlink ref="AT5098" r:id="rId52" display="http://cdsbib.u-strasbg.fr/cgi-bin/cdsbib?1990RMxAA..21..381G"/>
    <hyperlink ref="AT5095" r:id="rId53" display="http://cdsbib.u-strasbg.fr/cgi-bin/cdsbib?1990RMxAA..21..381G"/>
    <hyperlink ref="AT5097" r:id="rId54" display="http://cdsbib.u-strasbg.fr/cgi-bin/cdsbib?1990RMxAA..21..381G"/>
    <hyperlink ref="AT5073" r:id="rId55" display="http://cdsbib.u-strasbg.fr/cgi-bin/cdsbib?1990RMxAA..21..381G"/>
    <hyperlink ref="M2711" r:id="rId56" display="http://vsolj.cetus-net.org/bulletin.html"/>
    <hyperlink ref="AU5234" r:id="rId57" display="http://cdsbib.u-strasbg.fr/cgi-bin/cdsbib?1990RMxAA..21..381G"/>
    <hyperlink ref="AU6878" r:id="rId58" display="http://cdsbib.u-strasbg.fr/cgi-bin/cdsbib?1990RMxAA..21..381G"/>
    <hyperlink ref="AU5235" r:id="rId59" display="http://cdsbib.u-strasbg.fr/cgi-bin/cdsbib?1990RMxAA..21..381G"/>
    <hyperlink ref="L2708" r:id="rId60" display="https://www.aavso.org/ejaavso"/>
    <hyperlink ref="L6085" r:id="rId61" display="http://vsolj.cetus-net.org/bulletin.html"/>
    <hyperlink ref="AT9323" r:id="rId62" display="http://cdsbib.u-strasbg.fr/cgi-bin/cdsbib?1990RMxAA..21..381G"/>
    <hyperlink ref="AT9326" r:id="rId63" display="http://cdsbib.u-strasbg.fr/cgi-bin/cdsbib?1990RMxAA..21..381G"/>
    <hyperlink ref="AT9324" r:id="rId64" display="http://cdsbib.u-strasbg.fr/cgi-bin/cdsbib?1990RMxAA..21..381G"/>
    <hyperlink ref="AT9302" r:id="rId65" display="http://cdsbib.u-strasbg.fr/cgi-bin/cdsbib?1990RMxAA..21..381G"/>
    <hyperlink ref="M6085" r:id="rId66" display="http://vsolj.cetus-net.org/bulletin.html"/>
    <hyperlink ref="AU9436" r:id="rId67" display="http://cdsbib.u-strasbg.fr/cgi-bin/cdsbib?1990RMxAA..21..381G"/>
    <hyperlink ref="AU3988" r:id="rId68" display="http://cdsbib.u-strasbg.fr/cgi-bin/cdsbib?1990RMxAA..21..381G"/>
    <hyperlink ref="AU9437" r:id="rId69" display="http://cdsbib.u-strasbg.fr/cgi-bin/cdsbib?1990RMxAA..21..381G"/>
  </hyperlinks>
  <pageMargins left="0.75" right="0.75" top="1" bottom="1" header="0.5" footer="0.5"/>
  <headerFooter alignWithMargins="0"/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2023-01-14T02:10:08Z</dcterms:modified>
</cp:coreProperties>
</file>