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92632D3-7B20-4016-B4C3-F000C915D5B9}" xr6:coauthVersionLast="47" xr6:coauthVersionMax="47" xr10:uidLastSave="{00000000-0000-0000-0000-000000000000}"/>
  <bookViews>
    <workbookView xWindow="13980" yWindow="54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7" i="1"/>
  <c r="F37" i="1"/>
  <c r="G37" i="1"/>
  <c r="L37" i="1" s="1"/>
  <c r="Q37" i="1"/>
  <c r="E38" i="1"/>
  <c r="F38" i="1"/>
  <c r="G38" i="1" s="1"/>
  <c r="L38" i="1" s="1"/>
  <c r="Q38" i="1"/>
  <c r="E36" i="1"/>
  <c r="F36" i="1"/>
  <c r="G36" i="1"/>
  <c r="L36" i="1" s="1"/>
  <c r="D9" i="1"/>
  <c r="C9" i="1"/>
  <c r="Q36" i="1"/>
  <c r="E31" i="1"/>
  <c r="F31" i="1" s="1"/>
  <c r="G31" i="1" s="1"/>
  <c r="L31" i="1" s="1"/>
  <c r="Q31" i="1"/>
  <c r="E22" i="1"/>
  <c r="F22" i="1"/>
  <c r="G22" i="1" s="1"/>
  <c r="K22" i="1" s="1"/>
  <c r="E23" i="1"/>
  <c r="F23" i="1"/>
  <c r="G23" i="1"/>
  <c r="K23" i="1"/>
  <c r="E24" i="1"/>
  <c r="F24" i="1"/>
  <c r="G24" i="1"/>
  <c r="L24" i="1" s="1"/>
  <c r="E25" i="1"/>
  <c r="F25" i="1"/>
  <c r="G25" i="1"/>
  <c r="L25" i="1"/>
  <c r="E27" i="1"/>
  <c r="F27" i="1"/>
  <c r="G27" i="1"/>
  <c r="I27" i="1" s="1"/>
  <c r="E28" i="1"/>
  <c r="F28" i="1" s="1"/>
  <c r="G28" i="1" s="1"/>
  <c r="I28" i="1" s="1"/>
  <c r="E29" i="1"/>
  <c r="F29" i="1"/>
  <c r="G29" i="1"/>
  <c r="I29" i="1" s="1"/>
  <c r="E30" i="1"/>
  <c r="F30" i="1"/>
  <c r="G30" i="1" s="1"/>
  <c r="L30" i="1" s="1"/>
  <c r="E21" i="1"/>
  <c r="F21" i="1"/>
  <c r="G21" i="1"/>
  <c r="I21" i="1" s="1"/>
  <c r="E26" i="1"/>
  <c r="F26" i="1"/>
  <c r="G26" i="1"/>
  <c r="K26" i="1" s="1"/>
  <c r="Q22" i="1"/>
  <c r="Q23" i="1"/>
  <c r="Q24" i="1"/>
  <c r="Q25" i="1"/>
  <c r="Q27" i="1"/>
  <c r="Q28" i="1"/>
  <c r="Q29" i="1"/>
  <c r="Q30" i="1"/>
  <c r="Q26" i="1"/>
  <c r="F16" i="1"/>
  <c r="C17" i="1"/>
  <c r="Q21" i="1"/>
  <c r="C12" i="1"/>
  <c r="C11" i="1"/>
  <c r="O32" i="1" l="1"/>
  <c r="O37" i="1"/>
  <c r="O35" i="1"/>
  <c r="O34" i="1"/>
  <c r="O33" i="1"/>
  <c r="O38" i="1"/>
  <c r="O22" i="1"/>
  <c r="O36" i="1"/>
  <c r="O23" i="1"/>
  <c r="O31" i="1"/>
  <c r="O28" i="1"/>
  <c r="O27" i="1"/>
  <c r="O30" i="1"/>
  <c r="O26" i="1"/>
  <c r="O21" i="1"/>
  <c r="C15" i="1"/>
  <c r="O29" i="1"/>
  <c r="O25" i="1"/>
  <c r="O24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<sst xmlns="http://schemas.openxmlformats.org/spreadsheetml/2006/main" count="87" uniqueCount="64">
  <si>
    <t>OEJV 0181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</si>
  <si>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</si>
  <si>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</si>
  <si>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</si>
  <si>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</si>
  <si>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</si>
  <si>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</si>
  <si>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</si>
  <si>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</si>
  <si>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</si>
  <si>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</si>
  <si>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</si>
  <si>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</si>
  <si>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</si>
  <si>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</si>
  <si>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</si>
  <si>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</si>
  <si>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</si>
  <si>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</si>
  <si>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</si>
  <si>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</si>
  <si>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</si>
  <si>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</si>
  <si>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</si>
  <si>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</si>
  <si>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</si>
  <si>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</si>
  <si>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</si>
  <si>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</si>
  <si>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</si>
  <si>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</si>
  <si>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</si>
  <si>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</si>
  <si>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</si>
  <si>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</si>
  <si>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</si>
  <si>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</si>
  <si>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</si>
  <si>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</si>
  <si>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</si>
  <si>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</si>
  <si>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</si>
  <si>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</si>
  <si>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V0550 Dra</t>
  </si>
  <si>
    <t>2019G</t>
  </si>
  <si>
    <t>G3870-1172</t>
  </si>
  <si>
    <t>EW</t>
  </si>
  <si>
    <t>pr_</t>
  </si>
  <si>
    <t>V0550</t>
  </si>
  <si>
    <t>0550</t>
  </si>
  <si>
    <t>Dra</t>
  </si>
  <si>
    <t>yes</t>
  </si>
  <si>
    <t>V0550 Dra / GSC 3870-1172</t>
  </si>
  <si>
    <t>GCVS</t>
  </si>
  <si>
    <t>as of 2019-07-08</t>
  </si>
  <si>
    <t>VSX</t>
  </si>
  <si>
    <t>IBVS 6010</t>
  </si>
  <si>
    <t>IBVS 6195</t>
  </si>
  <si>
    <t>Nelson</t>
  </si>
  <si>
    <t>IBVS 6262</t>
  </si>
  <si>
    <t>OEJV 0212</t>
  </si>
  <si>
    <t>RHN 2021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</si>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</sst>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5" fillId="0" borderId="0" xfId="41" applyFont="1"/>
    <xf numFmtId="0" fontId="35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5" fillId="0" borderId="0" xfId="41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0-4F1E-BDC6-22CA8F4E9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-5.3943998645991087E-3</c:v>
                </c:pt>
                <c:pt idx="6">
                  <c:v>-1.7287999944528565E-3</c:v>
                </c:pt>
                <c:pt idx="7">
                  <c:v>-2.7223999932175502E-3</c:v>
                </c:pt>
                <c:pt idx="8">
                  <c:v>-1.0487999970791861E-3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0-4F1E-BDC6-22CA8F4E9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0-4F1E-BDC6-22CA8F4E9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-4.3703999981516972E-3</c:v>
                </c:pt>
                <c:pt idx="2">
                  <c:v>-5.2967999945394695E-3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0-4F1E-BDC6-22CA8F4E9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3">
                  <c:v>-2.1127999934833497E-3</c:v>
                </c:pt>
                <c:pt idx="4">
                  <c:v>-1.5328000008594245E-3</c:v>
                </c:pt>
                <c:pt idx="9">
                  <c:v>-9.8079999588662758E-4</c:v>
                </c:pt>
                <c:pt idx="10">
                  <c:v>4.5544000022346154E-3</c:v>
                </c:pt>
                <c:pt idx="11">
                  <c:v>7.3480001592542976E-3</c:v>
                </c:pt>
                <c:pt idx="12">
                  <c:v>6.5271999701508321E-3</c:v>
                </c:pt>
                <c:pt idx="13">
                  <c:v>6.2008001477806829E-3</c:v>
                </c:pt>
                <c:pt idx="14">
                  <c:v>9.2176000034669414E-3</c:v>
                </c:pt>
                <c:pt idx="15">
                  <c:v>8.5056000025360845E-3</c:v>
                </c:pt>
                <c:pt idx="16">
                  <c:v>8.868000004440546E-3</c:v>
                </c:pt>
                <c:pt idx="17">
                  <c:v>8.641599997645244E-3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0-4F1E-BDC6-22CA8F4E9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0-4F1E-BDC6-22CA8F4E9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0-4F1E-BDC6-22CA8F4E9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-4.4873312175685583E-2</c:v>
                </c:pt>
                <c:pt idx="1">
                  <c:v>-1.9700349734113411E-2</c:v>
                </c:pt>
                <c:pt idx="2">
                  <c:v>-1.9699235393146542E-2</c:v>
                </c:pt>
                <c:pt idx="3">
                  <c:v>-5.0010780401435811E-3</c:v>
                </c:pt>
                <c:pt idx="4">
                  <c:v>-4.6667757500828619E-3</c:v>
                </c:pt>
                <c:pt idx="5">
                  <c:v>-3.9168242793799811E-3</c:v>
                </c:pt>
                <c:pt idx="6">
                  <c:v>-2.2820860809830636E-3</c:v>
                </c:pt>
                <c:pt idx="7">
                  <c:v>-2.2274833736064792E-3</c:v>
                </c:pt>
                <c:pt idx="8">
                  <c:v>-2.2263690326396104E-3</c:v>
                </c:pt>
                <c:pt idx="9">
                  <c:v>2.8646984765012991E-4</c:v>
                </c:pt>
                <c:pt idx="10">
                  <c:v>5.2530875369855507E-3</c:v>
                </c:pt>
                <c:pt idx="11">
                  <c:v>7.4271667633470954E-3</c:v>
                </c:pt>
                <c:pt idx="12">
                  <c:v>7.563116361305122E-3</c:v>
                </c:pt>
                <c:pt idx="13">
                  <c:v>7.5642307022719913E-3</c:v>
                </c:pt>
                <c:pt idx="14">
                  <c:v>7.8294438523868262E-3</c:v>
                </c:pt>
                <c:pt idx="15">
                  <c:v>8.0578837505949873E-3</c:v>
                </c:pt>
                <c:pt idx="16">
                  <c:v>8.0679128192968075E-3</c:v>
                </c:pt>
                <c:pt idx="17">
                  <c:v>8.0690271602636768E-3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0-4F1E-BDC6-22CA8F4E9A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0-4F1E-BDC6-22CA8F4E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1072"/>
        <c:axId val="1"/>
      </c:scatterChart>
      <c:valAx>
        <c:axId val="26009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93D42A-5285-5FAF-8D4B-118E5756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4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52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15.471</v>
      </c>
      <c r="L1" s="37">
        <v>53.021000000000001</v>
      </c>
      <c r="M1" s="38">
        <v>51604.89000000013</v>
      </c>
      <c r="N1" s="38">
        <v>0.32666000000000001</v>
      </c>
      <c r="O1" s="41" t="s">
        <v>46</v>
      </c>
      <c r="P1">
        <v>9.6999999999999993</v>
      </c>
      <c r="Q1">
        <v>12.2</v>
      </c>
      <c r="R1" t="s">
        <v>47</v>
      </c>
      <c r="S1" t="s">
        <v>16</v>
      </c>
      <c r="T1" t="s">
        <v>48</v>
      </c>
      <c r="U1" t="s">
        <v>49</v>
      </c>
      <c r="V1" t="s">
        <v>50</v>
      </c>
      <c r="W1" t="s">
        <v>51</v>
      </c>
    </row>
    <row r="2" spans="1:23" x14ac:dyDescent="0.2">
      <c r="A2" t="s">
        <v>26</v>
      </c>
      <c r="B2" t="s">
        <v>46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3</v>
      </c>
      <c r="C4" s="27">
        <v>57607.793899999997</v>
      </c>
      <c r="D4" s="28">
        <v>0.32665280000000002</v>
      </c>
      <c r="E4" s="42" t="s">
        <v>54</v>
      </c>
    </row>
    <row r="5" spans="1:23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3" x14ac:dyDescent="0.2">
      <c r="A6" s="5" t="s">
        <v>4</v>
      </c>
    </row>
    <row r="7" spans="1:23" x14ac:dyDescent="0.2">
      <c r="A7" t="s">
        <v>5</v>
      </c>
      <c r="C7" s="8">
        <v>57607.793899999997</v>
      </c>
      <c r="D7" s="29" t="s">
        <v>53</v>
      </c>
    </row>
    <row r="8" spans="1:23" x14ac:dyDescent="0.2">
      <c r="A8" t="s">
        <v>6</v>
      </c>
      <c r="C8" s="8">
        <v>0.32665280000000002</v>
      </c>
      <c r="D8" s="29" t="s">
        <v>53</v>
      </c>
    </row>
    <row r="9" spans="1:23" x14ac:dyDescent="0.2">
      <c r="A9" s="24" t="s">
        <v>34</v>
      </c>
      <c r="B9" s="25">
        <v>27</v>
      </c>
      <c r="C9" s="22" t="str">
        <f>"F"&amp;B9</f>
        <v>F27</v>
      </c>
      <c r="D9" s="23" t="str">
        <f>"G"&amp;B9</f>
        <v>G27</v>
      </c>
    </row>
    <row r="10" spans="1:23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3" x14ac:dyDescent="0.2">
      <c r="A11" s="10" t="s">
        <v>18</v>
      </c>
      <c r="B11" s="10"/>
      <c r="C11" s="21">
        <f ca="1">INTERCEPT(INDIRECT($D$9):G986,INDIRECT($C$9):F986)</f>
        <v>-3.9168242793799811E-3</v>
      </c>
      <c r="D11" s="3"/>
      <c r="E11" s="10"/>
    </row>
    <row r="12" spans="1:23" x14ac:dyDescent="0.2">
      <c r="A12" s="10" t="s">
        <v>19</v>
      </c>
      <c r="B12" s="10"/>
      <c r="C12" s="21">
        <f ca="1">SLOPE(INDIRECT($D$9):G986,INDIRECT($C$9):F986)</f>
        <v>2.228681933738129E-6</v>
      </c>
      <c r="D12" s="3"/>
      <c r="E12" s="10"/>
    </row>
    <row r="13" spans="1:23" x14ac:dyDescent="0.2">
      <c r="A13" s="10" t="s">
        <v>21</v>
      </c>
      <c r="B13" s="10"/>
      <c r="C13" s="3" t="s">
        <v>16</v>
      </c>
    </row>
    <row r="14" spans="1:23" x14ac:dyDescent="0.2">
      <c r="A14" s="10"/>
      <c r="B14" s="10"/>
      <c r="C14" s="10"/>
    </row>
    <row r="15" spans="1:23" x14ac:dyDescent="0.2">
      <c r="A15" s="12" t="s">
        <v>20</v>
      </c>
      <c r="B15" s="10"/>
      <c r="C15" s="13">
        <f ca="1">(C7+C11)+(C8+C12)*INT(MAX(F21:F3527))</f>
        <v>59364.540727427157</v>
      </c>
      <c r="E15" s="14" t="s">
        <v>36</v>
      </c>
      <c r="F15" s="39">
        <v>1</v>
      </c>
    </row>
    <row r="16" spans="1:23" x14ac:dyDescent="0.2">
      <c r="A16" s="16" t="s">
        <v>7</v>
      </c>
      <c r="B16" s="10"/>
      <c r="C16" s="17">
        <f ca="1">+C8+C12</f>
        <v>0.32665502868193375</v>
      </c>
      <c r="E16" s="14" t="s">
        <v>32</v>
      </c>
      <c r="F16" s="40">
        <f ca="1">NOW()+15018.5+$C$5/24</f>
        <v>59958.643078009256</v>
      </c>
    </row>
    <row r="17" spans="1:21" ht="13.5" thickBot="1" x14ac:dyDescent="0.25">
      <c r="A17" s="14" t="s">
        <v>29</v>
      </c>
      <c r="B17" s="10"/>
      <c r="C17" s="10">
        <f>COUNT(C21:C2185)</f>
        <v>18</v>
      </c>
      <c r="E17" s="14" t="s">
        <v>37</v>
      </c>
      <c r="F17" s="15">
        <f ca="1">ROUND(2*(F16-$C$7)/$C$8,0)/2+F15</f>
        <v>7198</v>
      </c>
    </row>
    <row r="18" spans="1:21" ht="14.25" thickTop="1" thickBot="1" x14ac:dyDescent="0.25">
      <c r="A18" s="16" t="s">
        <v>8</v>
      </c>
      <c r="B18" s="10"/>
      <c r="C18" s="19">
        <f ca="1">+C15</f>
        <v>59364.540727427157</v>
      </c>
      <c r="D18" s="20">
        <f ca="1">+C16</f>
        <v>0.32665502868193375</v>
      </c>
      <c r="E18" s="14" t="s">
        <v>38</v>
      </c>
      <c r="F18" s="23">
        <f ca="1">ROUND(2*(F16-$C$15)/$C$16,0)/2+F15</f>
        <v>1819.5</v>
      </c>
    </row>
    <row r="19" spans="1:21" ht="13.5" thickTop="1" x14ac:dyDescent="0.2">
      <c r="E19" s="14" t="s">
        <v>33</v>
      </c>
      <c r="F19" s="18">
        <f ca="1">+$C$15+$C$16*F18-15018.5-$C$5/24</f>
        <v>44940.785385447271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58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6" t="s">
        <v>35</v>
      </c>
    </row>
    <row r="21" spans="1:21" x14ac:dyDescent="0.2">
      <c r="A21" t="s">
        <v>55</v>
      </c>
      <c r="C21" s="8">
        <v>51604.89000000013</v>
      </c>
      <c r="D21" s="8" t="s">
        <v>16</v>
      </c>
      <c r="E21">
        <f>+(C21-C$7)/C$8</f>
        <v>-18377.016514169987</v>
      </c>
      <c r="F21">
        <f>ROUND(2*E21,0)/2</f>
        <v>-18377</v>
      </c>
      <c r="G21">
        <f>+C21-(C$7+F21*C$8)</f>
        <v>-5.3943998645991087E-3</v>
      </c>
      <c r="I21">
        <f>+G21</f>
        <v>-5.3943998645991087E-3</v>
      </c>
      <c r="O21">
        <f ca="1">+C$11+C$12*$F21</f>
        <v>-4.4873312175685583E-2</v>
      </c>
      <c r="Q21" s="2">
        <f>+C21-15018.5</f>
        <v>36586.39000000013</v>
      </c>
    </row>
    <row r="22" spans="1:21" x14ac:dyDescent="0.2">
      <c r="A22" s="43" t="s">
        <v>56</v>
      </c>
      <c r="B22" s="44" t="s">
        <v>1</v>
      </c>
      <c r="C22" s="43">
        <v>55294.434399999998</v>
      </c>
      <c r="D22" s="43">
        <v>1E-4</v>
      </c>
      <c r="E22">
        <f>+(C22-C$7)/C$8</f>
        <v>-7082.0133793434452</v>
      </c>
      <c r="F22">
        <f>ROUND(2*E22,0)/2</f>
        <v>-7082</v>
      </c>
      <c r="G22">
        <f>+C22-(C$7+F22*C$8)</f>
        <v>-4.3703999981516972E-3</v>
      </c>
      <c r="K22">
        <f>+G22</f>
        <v>-4.3703999981516972E-3</v>
      </c>
      <c r="O22">
        <f ca="1">+C$11+C$12*$F22</f>
        <v>-1.9700349734113411E-2</v>
      </c>
      <c r="Q22" s="2">
        <f>+C22-15018.5</f>
        <v>40275.934399999998</v>
      </c>
    </row>
    <row r="23" spans="1:21" x14ac:dyDescent="0.2">
      <c r="A23" s="43" t="s">
        <v>56</v>
      </c>
      <c r="B23" s="44" t="s">
        <v>1</v>
      </c>
      <c r="C23" s="43">
        <v>55294.596799999999</v>
      </c>
      <c r="D23" s="43">
        <v>2.0000000000000001E-4</v>
      </c>
      <c r="E23">
        <f>+(C23-C$7)/C$8</f>
        <v>-7081.5162153821957</v>
      </c>
      <c r="F23">
        <f>ROUND(2*E23,0)/2</f>
        <v>-7081.5</v>
      </c>
      <c r="G23">
        <f>+C23-(C$7+F23*C$8)</f>
        <v>-5.2967999945394695E-3</v>
      </c>
      <c r="K23">
        <f>+G23</f>
        <v>-5.2967999945394695E-3</v>
      </c>
      <c r="O23">
        <f ca="1">+C$11+C$12*$F23</f>
        <v>-1.9699235393146542E-2</v>
      </c>
      <c r="Q23" s="2">
        <f>+C23-15018.5</f>
        <v>40276.096799999999</v>
      </c>
    </row>
    <row r="24" spans="1:21" x14ac:dyDescent="0.2">
      <c r="A24" s="5" t="s">
        <v>57</v>
      </c>
      <c r="C24" s="8">
        <v>57448.875200000002</v>
      </c>
      <c r="D24" s="8">
        <v>2.0000000000000001E-4</v>
      </c>
      <c r="E24">
        <f>+(C24-C$7)/C$8</f>
        <v>-486.50646802964707</v>
      </c>
      <c r="F24">
        <f>ROUND(2*E24,0)/2</f>
        <v>-486.5</v>
      </c>
      <c r="G24">
        <f>+C24-(C$7+F24*C$8)</f>
        <v>-2.1127999934833497E-3</v>
      </c>
      <c r="L24">
        <f>+G24</f>
        <v>-2.1127999934833497E-3</v>
      </c>
      <c r="O24">
        <f ca="1">+C$11+C$12*$F24</f>
        <v>-5.0010780401435811E-3</v>
      </c>
      <c r="Q24" s="2">
        <f>+C24-15018.5</f>
        <v>42430.375200000002</v>
      </c>
    </row>
    <row r="25" spans="1:21" x14ac:dyDescent="0.2">
      <c r="A25" s="5" t="s">
        <v>57</v>
      </c>
      <c r="B25" s="45"/>
      <c r="C25" s="46">
        <v>57497.873699999996</v>
      </c>
      <c r="D25" s="46"/>
      <c r="E25">
        <f>+(C25-C$7)/C$8</f>
        <v>-336.50469244408885</v>
      </c>
      <c r="F25">
        <f>ROUND(2*E25,0)/2</f>
        <v>-336.5</v>
      </c>
      <c r="G25">
        <f>+C25-(C$7+F25*C$8)</f>
        <v>-1.5328000008594245E-3</v>
      </c>
      <c r="L25">
        <f>+G25</f>
        <v>-1.5328000008594245E-3</v>
      </c>
      <c r="O25">
        <f ca="1">+C$11+C$12*$F25</f>
        <v>-4.6667757500828619E-3</v>
      </c>
      <c r="Q25" s="2">
        <f>+C25-15018.5</f>
        <v>42479.373699999996</v>
      </c>
    </row>
    <row r="26" spans="1:21" x14ac:dyDescent="0.2">
      <c r="A26" t="s">
        <v>53</v>
      </c>
      <c r="C26" s="8">
        <v>57607.793899999997</v>
      </c>
      <c r="D26" s="8"/>
      <c r="E26">
        <f>+(C26-C$7)/C$8</f>
        <v>0</v>
      </c>
      <c r="F26">
        <f>ROUND(2*E26,0)/2</f>
        <v>0</v>
      </c>
      <c r="G26">
        <f>+C26-(C$7+F26*C$8)</f>
        <v>0</v>
      </c>
      <c r="K26">
        <f>+G26</f>
        <v>0</v>
      </c>
      <c r="O26">
        <f ca="1">+C$11+C$12*$F26</f>
        <v>-3.9168242793799811E-3</v>
      </c>
      <c r="Q26" s="2">
        <f>+C26-15018.5</f>
        <v>42589.293899999997</v>
      </c>
    </row>
    <row r="27" spans="1:21" x14ac:dyDescent="0.2">
      <c r="A27" s="47" t="s">
        <v>0</v>
      </c>
      <c r="B27" s="48" t="s">
        <v>2</v>
      </c>
      <c r="C27" s="49">
        <v>57847.392</v>
      </c>
      <c r="D27" s="50">
        <v>4.0000000000000001E-3</v>
      </c>
      <c r="E27">
        <f>+(C27-C$7)/C$8</f>
        <v>733.49470753045091</v>
      </c>
      <c r="F27">
        <f>ROUND(2*E27,0)/2</f>
        <v>733.5</v>
      </c>
      <c r="G27">
        <f>+C27-(C$7+F27*C$8)</f>
        <v>-1.7287999944528565E-3</v>
      </c>
      <c r="I27">
        <f>+G27</f>
        <v>-1.7287999944528565E-3</v>
      </c>
      <c r="O27">
        <f ca="1">+C$11+C$12*$F27</f>
        <v>-2.2820860809830636E-3</v>
      </c>
      <c r="Q27" s="2">
        <f>+C27-15018.5</f>
        <v>42828.892</v>
      </c>
    </row>
    <row r="28" spans="1:21" x14ac:dyDescent="0.2">
      <c r="A28" s="47" t="s">
        <v>0</v>
      </c>
      <c r="B28" s="48" t="s">
        <v>1</v>
      </c>
      <c r="C28" s="49">
        <v>57855.394</v>
      </c>
      <c r="D28" s="50">
        <v>5.0000000000000001E-3</v>
      </c>
      <c r="E28">
        <f>+(C28-C$7)/C$8</f>
        <v>757.99166576867935</v>
      </c>
      <c r="F28">
        <f>ROUND(2*E28,0)/2</f>
        <v>758</v>
      </c>
      <c r="G28">
        <f>+C28-(C$7+F28*C$8)</f>
        <v>-2.7223999932175502E-3</v>
      </c>
      <c r="I28">
        <f>+G28</f>
        <v>-2.7223999932175502E-3</v>
      </c>
      <c r="O28">
        <f ca="1">+C$11+C$12*$F28</f>
        <v>-2.2274833736064792E-3</v>
      </c>
      <c r="Q28" s="2">
        <f>+C28-15018.5</f>
        <v>42836.894</v>
      </c>
    </row>
    <row r="29" spans="1:21" x14ac:dyDescent="0.2">
      <c r="A29" s="47" t="s">
        <v>0</v>
      </c>
      <c r="B29" s="48" t="s">
        <v>2</v>
      </c>
      <c r="C29" s="49">
        <v>57855.559000000001</v>
      </c>
      <c r="D29" s="50">
        <v>7.0000000000000001E-3</v>
      </c>
      <c r="E29">
        <f>+(C29-C$7)/C$8</f>
        <v>758.49678925147487</v>
      </c>
      <c r="F29">
        <f>ROUND(2*E29,0)/2</f>
        <v>758.5</v>
      </c>
      <c r="G29">
        <f>+C29-(C$7+F29*C$8)</f>
        <v>-1.0487999970791861E-3</v>
      </c>
      <c r="I29">
        <f>+G29</f>
        <v>-1.0487999970791861E-3</v>
      </c>
      <c r="O29">
        <f ca="1">+C$11+C$12*$F29</f>
        <v>-2.2263690326396104E-3</v>
      </c>
      <c r="Q29" s="2">
        <f>+C29-15018.5</f>
        <v>42837.059000000001</v>
      </c>
    </row>
    <row r="30" spans="1:21" x14ac:dyDescent="0.2">
      <c r="A30" s="51" t="s">
        <v>59</v>
      </c>
      <c r="C30" s="8">
        <v>58223.860099999998</v>
      </c>
      <c r="D30" s="8">
        <v>2.0000000000000001E-4</v>
      </c>
      <c r="E30">
        <f>+(C30-C$7)/C$8</f>
        <v>1885.9969974235673</v>
      </c>
      <c r="F30">
        <f>ROUND(2*E30,0)/2</f>
        <v>1886</v>
      </c>
      <c r="G30">
        <f>+C30-(C$7+F30*C$8)</f>
        <v>-9.8079999588662758E-4</v>
      </c>
      <c r="L30">
        <f>+G30</f>
        <v>-9.8079999588662758E-4</v>
      </c>
      <c r="O30">
        <f ca="1">+C$11+C$12*$F30</f>
        <v>2.8646984765012991E-4</v>
      </c>
      <c r="Q30" s="2">
        <f>+C30-15018.5</f>
        <v>43205.360099999998</v>
      </c>
    </row>
    <row r="31" spans="1:21" x14ac:dyDescent="0.2">
      <c r="A31" s="51" t="s">
        <v>60</v>
      </c>
      <c r="C31" s="8">
        <v>58951.811399999999</v>
      </c>
      <c r="D31" s="8">
        <v>4.0000000000000002E-4</v>
      </c>
      <c r="E31">
        <f>+(C31-C$7)/C$8</f>
        <v>4114.5139426326723</v>
      </c>
      <c r="F31">
        <f>ROUND(2*E31,0)/2</f>
        <v>4114.5</v>
      </c>
      <c r="G31">
        <f>+C31-(C$7+F31*C$8)</f>
        <v>4.5544000022346154E-3</v>
      </c>
      <c r="L31">
        <f>+G31</f>
        <v>4.5544000022346154E-3</v>
      </c>
      <c r="O31">
        <f ca="1">+C$11+C$12*$F31</f>
        <v>5.2530875369855507E-3</v>
      </c>
      <c r="Q31" s="2">
        <f>+C31-15018.5</f>
        <v>43933.311399999999</v>
      </c>
    </row>
    <row r="32" spans="1:21" x14ac:dyDescent="0.2">
      <c r="A32" s="52" t="s">
        <v>62</v>
      </c>
      <c r="B32" s="53" t="s">
        <v>1</v>
      </c>
      <c r="C32" s="54">
        <v>59270.464000000153</v>
      </c>
      <c r="D32" s="52">
        <v>1E-3</v>
      </c>
      <c r="E32">
        <f>+(C32-C$7)/C$8</f>
        <v>5090.0224948329105</v>
      </c>
      <c r="F32">
        <f>ROUND(2*E32,0)/2</f>
        <v>5090</v>
      </c>
      <c r="G32">
        <f>+C32-(C$7+F32*C$8)</f>
        <v>7.3480001592542976E-3</v>
      </c>
      <c r="L32">
        <f>+G32</f>
        <v>7.3480001592542976E-3</v>
      </c>
      <c r="O32">
        <f ca="1">+C$11+C$12*$F32</f>
        <v>7.4271667633470954E-3</v>
      </c>
      <c r="Q32" s="2">
        <f>+C32-15018.5</f>
        <v>44251.964000000153</v>
      </c>
    </row>
    <row r="33" spans="1:17" x14ac:dyDescent="0.2">
      <c r="A33" s="52" t="s">
        <v>62</v>
      </c>
      <c r="B33" s="53" t="s">
        <v>1</v>
      </c>
      <c r="C33" s="54">
        <v>59290.388999999966</v>
      </c>
      <c r="D33" s="52">
        <v>3.0000000000000001E-3</v>
      </c>
      <c r="E33">
        <f>+(C33-C$7)/C$8</f>
        <v>5151.0199820726148</v>
      </c>
      <c r="F33">
        <f>ROUND(2*E33,0)/2</f>
        <v>5151</v>
      </c>
      <c r="G33">
        <f>+C33-(C$7+F33*C$8)</f>
        <v>6.5271999701508321E-3</v>
      </c>
      <c r="L33">
        <f>+G33</f>
        <v>6.5271999701508321E-3</v>
      </c>
      <c r="O33">
        <f ca="1">+C$11+C$12*$F33</f>
        <v>7.563116361305122E-3</v>
      </c>
      <c r="Q33" s="2">
        <f>+C33-15018.5</f>
        <v>44271.888999999966</v>
      </c>
    </row>
    <row r="34" spans="1:17" x14ac:dyDescent="0.2">
      <c r="A34" s="52" t="s">
        <v>62</v>
      </c>
      <c r="B34" s="53" t="s">
        <v>2</v>
      </c>
      <c r="C34" s="54">
        <v>59290.552000000142</v>
      </c>
      <c r="D34" s="52">
        <v>2E-3</v>
      </c>
      <c r="E34">
        <f>+(C34-C$7)/C$8</f>
        <v>5151.5189828470611</v>
      </c>
      <c r="F34">
        <f>ROUND(2*E34,0)/2</f>
        <v>5151.5</v>
      </c>
      <c r="G34">
        <f>+C34-(C$7+F34*C$8)</f>
        <v>6.2008001477806829E-3</v>
      </c>
      <c r="L34">
        <f>+G34</f>
        <v>6.2008001477806829E-3</v>
      </c>
      <c r="O34">
        <f ca="1">+C$11+C$12*$F34</f>
        <v>7.5642307022719913E-3</v>
      </c>
      <c r="Q34" s="2">
        <f>+C34-15018.5</f>
        <v>44272.052000000142</v>
      </c>
    </row>
    <row r="35" spans="1:17" x14ac:dyDescent="0.2">
      <c r="A35" s="52" t="s">
        <v>63</v>
      </c>
      <c r="B35" s="53" t="s">
        <v>1</v>
      </c>
      <c r="C35" s="54">
        <v>59329.426700000004</v>
      </c>
      <c r="D35" s="52">
        <v>8.0000000000000004E-4</v>
      </c>
      <c r="E35">
        <f>+(C35-C$7)/C$8</f>
        <v>5270.5282183407171</v>
      </c>
      <c r="F35">
        <f>ROUND(2*E35,0)/2</f>
        <v>5270.5</v>
      </c>
      <c r="G35">
        <f>+C35-(C$7+F35*C$8)</f>
        <v>9.2176000034669414E-3</v>
      </c>
      <c r="L35">
        <f>+G35</f>
        <v>9.2176000034669414E-3</v>
      </c>
      <c r="O35">
        <f ca="1">+C$11+C$12*$F35</f>
        <v>7.8294438523868262E-3</v>
      </c>
      <c r="Q35" s="2">
        <f>+C35-15018.5</f>
        <v>44310.926700000004</v>
      </c>
    </row>
    <row r="36" spans="1:17" x14ac:dyDescent="0.2">
      <c r="A36" s="51" t="s">
        <v>61</v>
      </c>
      <c r="C36" s="8">
        <v>59362.907899999998</v>
      </c>
      <c r="D36" s="8">
        <v>2.9999999999999997E-4</v>
      </c>
      <c r="E36">
        <f>+(C36-C$7)/C$8</f>
        <v>5373.0260386563386</v>
      </c>
      <c r="F36">
        <f>ROUND(2*E36,0)/2</f>
        <v>5373</v>
      </c>
      <c r="G36">
        <f>+C36-(C$7+F36*C$8)</f>
        <v>8.5056000025360845E-3</v>
      </c>
      <c r="L36">
        <f>+G36</f>
        <v>8.5056000025360845E-3</v>
      </c>
      <c r="O36">
        <f ca="1">+C$11+C$12*$F36</f>
        <v>8.0578837505949873E-3</v>
      </c>
      <c r="Q36" s="2">
        <f>+C36-15018.5</f>
        <v>44344.407899999998</v>
      </c>
    </row>
    <row r="37" spans="1:17" x14ac:dyDescent="0.2">
      <c r="A37" s="52" t="s">
        <v>63</v>
      </c>
      <c r="B37" s="53" t="s">
        <v>1</v>
      </c>
      <c r="C37" s="54">
        <v>59364.378199999999</v>
      </c>
      <c r="D37" s="52">
        <v>1.9E-3</v>
      </c>
      <c r="E37">
        <f>+(C37-C$7)/C$8</f>
        <v>5377.5271480911906</v>
      </c>
      <c r="F37">
        <f>ROUND(2*E37,0)/2</f>
        <v>5377.5</v>
      </c>
      <c r="G37">
        <f>+C37-(C$7+F37*C$8)</f>
        <v>8.868000004440546E-3</v>
      </c>
      <c r="L37">
        <f>+G37</f>
        <v>8.868000004440546E-3</v>
      </c>
      <c r="O37">
        <f ca="1">+C$11+C$12*$F37</f>
        <v>8.0679128192968075E-3</v>
      </c>
      <c r="Q37" s="2">
        <f>+C37-15018.5</f>
        <v>44345.878199999999</v>
      </c>
    </row>
    <row r="38" spans="1:17" x14ac:dyDescent="0.2">
      <c r="A38" s="52" t="s">
        <v>63</v>
      </c>
      <c r="B38" s="53" t="s">
        <v>1</v>
      </c>
      <c r="C38" s="54">
        <v>59364.541299999997</v>
      </c>
      <c r="D38" s="52">
        <v>5.9999999999999995E-4</v>
      </c>
      <c r="E38">
        <f>+(C38-C$7)/C$8</f>
        <v>5378.0264550005395</v>
      </c>
      <c r="F38">
        <f>ROUND(2*E38,0)/2</f>
        <v>5378</v>
      </c>
      <c r="G38">
        <f>+C38-(C$7+F38*C$8)</f>
        <v>8.641599997645244E-3</v>
      </c>
      <c r="L38">
        <f>+G38</f>
        <v>8.641599997645244E-3</v>
      </c>
      <c r="O38">
        <f ca="1">+C$11+C$12*$F38</f>
        <v>8.0690271602636768E-3</v>
      </c>
      <c r="Q38" s="2">
        <f>+C38-15018.5</f>
        <v>44346.041299999997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</sheetData>
  <sortState xmlns:xlrd2="http://schemas.microsoft.com/office/spreadsheetml/2017/richdata2" ref="A21:Q38">
    <sortCondition ref="C21:C38"/>
  </sortState>
  <phoneticPr fontId="7" type="noConversion"/>
  <hyperlinks>
    <hyperlink ref="H63774" r:id="rId1" display="http://vsolj.cetus-net.org/bulletin.html"/>
    <hyperlink ref="H63767" r:id="rId2" display="https://www.aavso.org/ejaavso"/>
    <hyperlink ref="I63774" r:id="rId3" display="http://vsolj.cetus-net.org/bulletin.html"/>
    <hyperlink ref="AR57417" r:id="rId4" display="http://cdsbib.u-strasbg.fr/cgi-bin/cdsbib?1990RMxAA..21..381G"/>
    <hyperlink ref="H63771" r:id="rId5" display="https://www.aavso.org/ejaavso"/>
    <hyperlink ref="AQ4781" r:id="rId6" display="http://cdsbib.u-strasbg.fr/cgi-bin/cdsbib?1990RMxAA..21..381G"/>
    <hyperlink ref="AQ4784" r:id="rId7" display="http://cdsbib.u-strasbg.fr/cgi-bin/cdsbib?1990RMxAA..21..381G"/>
    <hyperlink ref="AQ4782" r:id="rId8" display="http://cdsbib.u-strasbg.fr/cgi-bin/cdsbib?1990RMxAA..21..381G"/>
    <hyperlink ref="AQ4766" r:id="rId9" display="http://cdsbib.u-strasbg.fr/cgi-bin/cdsbib?1990RMxAA..21..381G"/>
    <hyperlink ref="AR4995" r:id="rId10" display="http://cdsbib.u-strasbg.fr/cgi-bin/cdsbib?1990RMxAA..21..381G"/>
    <hyperlink ref="AR4999" r:id="rId11" display="http://cdsbib.u-strasbg.fr/cgi-bin/cdsbib?1990RMxAA..21..381G"/>
    <hyperlink ref="AR1327" r:id="rId12" display="http://cdsbib.u-strasbg.fr/cgi-bin/cdsbib?1990RMxAA..21..381G"/>
    <hyperlink ref="I65514" r:id="rId13" display="http://vsolj.cetus-net.org/bulletin.html"/>
    <hyperlink ref="AR663" r:id="rId14" display="http://cdsbib.u-strasbg.fr/cgi-bin/cdsbib?1990RMxAA..21..381G"/>
    <hyperlink ref="AR662" r:id="rId15" display="http://cdsbib.u-strasbg.fr/cgi-bin/cdsbib?1990RMxAA..21..381G"/>
    <hyperlink ref="AQ3057" r:id="rId16" display="http://cdsbib.u-strasbg.fr/cgi-bin/cdsbib?1990RMxAA..21..381G"/>
    <hyperlink ref="AQ3075" r:id="rId17" display="http://cdsbib.u-strasbg.fr/cgi-bin/cdsbib?1990RMxAA..21..381G"/>
    <hyperlink ref="AQ3076" r:id="rId18" display="http://cdsbib.u-strasbg.fr/cgi-bin/cdsbib?1990RMxAA..21..381G"/>
    <hyperlink ref="AQ3072" r:id="rId19" display="http://cdsbib.u-strasbg.fr/cgi-bin/cdsbib?1990RMxAA..21..381G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2023-01-14T02:26:01Z</dcterms:modified>
</cp:coreProperties>
</file>