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2C9801E5-9D63-41F4-B3D0-AA6F806185B1}" xr6:coauthVersionLast="47" xr6:coauthVersionMax="47" xr10:uidLastSave="{00000000-0000-0000-0000-000000000000}"/>
  <bookViews>
    <workbookView xWindow="13305" yWindow="870" windowWidth="12975" windowHeight="146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0" i="1" l="1"/>
  <c r="F40" i="1" s="1"/>
  <c r="G40" i="1" s="1"/>
  <c r="L40" i="1" s="1"/>
  <c r="Q40" i="1"/>
  <c r="Q39" i="1"/>
  <c r="E39" i="1"/>
  <c r="F39" i="1"/>
  <c r="G39" i="1"/>
  <c r="L39" i="1"/>
  <c r="D9" i="1"/>
  <c r="C9" i="1"/>
  <c r="E21" i="1"/>
  <c r="F21" i="1"/>
  <c r="G21" i="1"/>
  <c r="I21" i="1"/>
  <c r="E23" i="1"/>
  <c r="F23" i="1"/>
  <c r="G23" i="1"/>
  <c r="K23" i="1"/>
  <c r="E24" i="1"/>
  <c r="F24" i="1"/>
  <c r="G24" i="1"/>
  <c r="K24" i="1"/>
  <c r="E25" i="1"/>
  <c r="F25" i="1"/>
  <c r="G25" i="1"/>
  <c r="K25" i="1"/>
  <c r="E26" i="1"/>
  <c r="F26" i="1"/>
  <c r="G26" i="1"/>
  <c r="K26" i="1"/>
  <c r="E27" i="1"/>
  <c r="F27" i="1"/>
  <c r="G27" i="1"/>
  <c r="K27" i="1"/>
  <c r="E28" i="1"/>
  <c r="F28" i="1"/>
  <c r="G28" i="1"/>
  <c r="K28" i="1"/>
  <c r="E29" i="1"/>
  <c r="F29" i="1"/>
  <c r="G29" i="1"/>
  <c r="K29" i="1"/>
  <c r="E30" i="1"/>
  <c r="F30" i="1"/>
  <c r="G30" i="1"/>
  <c r="K30" i="1"/>
  <c r="E31" i="1"/>
  <c r="F31" i="1"/>
  <c r="G31" i="1"/>
  <c r="K31" i="1"/>
  <c r="E32" i="1"/>
  <c r="F32" i="1"/>
  <c r="G32" i="1"/>
  <c r="K32" i="1"/>
  <c r="E33" i="1"/>
  <c r="F33" i="1"/>
  <c r="G33" i="1"/>
  <c r="K33" i="1"/>
  <c r="E34" i="1"/>
  <c r="F34" i="1"/>
  <c r="G34" i="1"/>
  <c r="K34" i="1"/>
  <c r="E35" i="1"/>
  <c r="F35" i="1"/>
  <c r="G35" i="1"/>
  <c r="L35" i="1"/>
  <c r="E37" i="1"/>
  <c r="F37" i="1"/>
  <c r="G37" i="1"/>
  <c r="L37" i="1"/>
  <c r="E22" i="1"/>
  <c r="F22" i="1"/>
  <c r="G22" i="1"/>
  <c r="K22" i="1"/>
  <c r="E38" i="1"/>
  <c r="F38" i="1"/>
  <c r="G38" i="1"/>
  <c r="K38" i="1"/>
  <c r="E36" i="1"/>
  <c r="F36" i="1"/>
  <c r="G36" i="1"/>
  <c r="K36" i="1"/>
  <c r="Q21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7" i="1"/>
  <c r="Q38" i="1"/>
  <c r="Q36" i="1"/>
  <c r="F16" i="1"/>
  <c r="F17" i="1" s="1"/>
  <c r="C17" i="1"/>
  <c r="Q22" i="1"/>
  <c r="C12" i="1"/>
  <c r="C11" i="1"/>
  <c r="O40" i="1" l="1"/>
  <c r="O31" i="1"/>
  <c r="O26" i="1"/>
  <c r="O36" i="1"/>
  <c r="O38" i="1"/>
  <c r="O34" i="1"/>
  <c r="O33" i="1"/>
  <c r="O30" i="1"/>
  <c r="O27" i="1"/>
  <c r="O29" i="1"/>
  <c r="O23" i="1"/>
  <c r="O25" i="1"/>
  <c r="O35" i="1"/>
  <c r="C15" i="1"/>
  <c r="O21" i="1"/>
  <c r="O32" i="1"/>
  <c r="O39" i="1"/>
  <c r="O37" i="1"/>
  <c r="O28" i="1"/>
  <c r="O24" i="1"/>
  <c r="O22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<sst xmlns="http://schemas.openxmlformats.org/spreadsheetml/2006/main" count="92" uniqueCount="63">
  <si>
    <t>RHN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</si>
  <si>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</si>
  <si>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</si>
  <si>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</si>
  <si>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</si>
  <si>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</si>
  <si>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</si>
  <si>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</si>
  <si>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</si>
  <si>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</si>
  <si>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</si>
  <si>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</si>
  <si>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</si>
  <si>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</si>
  <si>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</si>
  <si>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</si>
  <si>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</si>
  <si>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</si>
  <si>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</si>
  <si>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</si>
  <si>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</si>
  <si>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</si>
  <si>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</si>
  <si>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</si>
  <si>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</si>
  <si>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</si>
  <si>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</si>
  <si>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</si>
  <si>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</si>
  <si>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</si>
  <si>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</si>
  <si>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</si>
  <si>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</si>
  <si>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</si>
  <si>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</si>
  <si>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</si>
  <si>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</si>
  <si>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</si>
  <si>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</si>
  <si>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</si>
  <si>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</si>
  <si>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V0551 Dra</t>
  </si>
  <si>
    <t>2019G</t>
  </si>
  <si>
    <t>G3881-0579</t>
  </si>
  <si>
    <t>EW</t>
  </si>
  <si>
    <t>pr_</t>
  </si>
  <si>
    <t>V0551</t>
  </si>
  <si>
    <t>0551</t>
  </si>
  <si>
    <t>Dra</t>
  </si>
  <si>
    <t>yes</t>
  </si>
  <si>
    <t>V0551 Dra / GSC 3881-0579</t>
  </si>
  <si>
    <t>VSX</t>
  </si>
  <si>
    <t>as of 2019-07-08</t>
  </si>
  <si>
    <t>GCVS</t>
  </si>
  <si>
    <t>BRNO</t>
  </si>
  <si>
    <t>IBVS 6033</t>
  </si>
  <si>
    <t>I</t>
  </si>
  <si>
    <t>II</t>
  </si>
  <si>
    <t>RHN 2013 (unpub)</t>
  </si>
  <si>
    <t>IBVS 6195</t>
  </si>
  <si>
    <t>RHN 2020</t>
  </si>
  <si>
    <t>Nelson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</si>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</sst>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i/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5" fillId="0" borderId="0"/>
    <xf numFmtId="0" fontId="16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5" fillId="24" borderId="5" xfId="0" applyFont="1" applyFill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6" fillId="24" borderId="5" xfId="0" applyFont="1" applyFill="1" applyBorder="1" applyAlignment="1">
      <alignment vertical="center"/>
    </xf>
    <xf numFmtId="0" fontId="18" fillId="0" borderId="5" xfId="0" applyNumberFormat="1" applyFont="1" applyBorder="1" applyAlignment="1">
      <alignment horizontal="left" vertical="center"/>
    </xf>
    <xf numFmtId="0" fontId="16" fillId="0" borderId="5" xfId="0" applyNumberFormat="1" applyFont="1" applyBorder="1" applyAlignment="1">
      <alignment horizontal="left" vertical="center"/>
    </xf>
    <xf numFmtId="0" fontId="16" fillId="25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6" fillId="0" borderId="5" xfId="0" applyFont="1" applyFill="1" applyBorder="1" applyAlignment="1">
      <alignment horizontal="left" vertical="center"/>
    </xf>
    <xf numFmtId="0" fontId="19" fillId="0" borderId="0" xfId="0" applyFont="1">
      <alignment vertical="top"/>
    </xf>
    <xf numFmtId="0" fontId="34" fillId="0" borderId="0" xfId="41" applyFont="1" applyAlignment="1">
      <alignment horizontal="left" vertical="center"/>
    </xf>
    <xf numFmtId="0" fontId="34" fillId="0" borderId="0" xfId="41" applyFont="1" applyAlignment="1">
      <alignment horizontal="center" vertical="center"/>
    </xf>
    <xf numFmtId="0" fontId="34" fillId="0" borderId="0" xfId="41" applyFont="1" applyAlignment="1">
      <alignment horizontal="left"/>
    </xf>
    <xf numFmtId="0" fontId="35" fillId="0" borderId="0" xfId="0" applyFont="1" applyAlignment="1">
      <alignment wrapText="1"/>
    </xf>
    <xf numFmtId="0" fontId="35" fillId="0" borderId="0" xfId="0" applyFont="1" applyAlignment="1">
      <alignment horizontal="center" wrapText="1"/>
    </xf>
    <xf numFmtId="0" fontId="35" fillId="0" borderId="0" xfId="0" applyFont="1" applyAlignment="1">
      <alignment horizontal="left" wrapText="1"/>
    </xf>
    <xf numFmtId="0" fontId="15" fillId="0" borderId="0" xfId="0" applyFont="1" applyAlignment="1">
      <alignment wrapText="1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172" fontId="37" fillId="0" borderId="0" xfId="0" applyNumberFormat="1" applyFont="1" applyAlignment="1">
      <alignment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V0551 Dra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1.2999999999999999E-3</c:v>
                  </c:pt>
                  <c:pt idx="10">
                    <c:v>1.2999999999999999E-3</c:v>
                  </c:pt>
                  <c:pt idx="11">
                    <c:v>5.0000000000000001E-4</c:v>
                  </c:pt>
                  <c:pt idx="12">
                    <c:v>5.9999999999999995E-4</c:v>
                  </c:pt>
                  <c:pt idx="13">
                    <c:v>5.0000000000000001E-4</c:v>
                  </c:pt>
                  <c:pt idx="14">
                    <c:v>3.0000000000000001E-3</c:v>
                  </c:pt>
                  <c:pt idx="16">
                    <c:v>1E-4</c:v>
                  </c:pt>
                  <c:pt idx="18">
                    <c:v>2.9999999999999997E-4</c:v>
                  </c:pt>
                  <c:pt idx="19">
                    <c:v>1.5E-3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1.2999999999999999E-3</c:v>
                  </c:pt>
                  <c:pt idx="10">
                    <c:v>1.2999999999999999E-3</c:v>
                  </c:pt>
                  <c:pt idx="11">
                    <c:v>5.0000000000000001E-4</c:v>
                  </c:pt>
                  <c:pt idx="12">
                    <c:v>5.9999999999999995E-4</c:v>
                  </c:pt>
                  <c:pt idx="13">
                    <c:v>5.0000000000000001E-4</c:v>
                  </c:pt>
                  <c:pt idx="14">
                    <c:v>3.0000000000000001E-3</c:v>
                  </c:pt>
                  <c:pt idx="16">
                    <c:v>1E-4</c:v>
                  </c:pt>
                  <c:pt idx="18">
                    <c:v>2.9999999999999997E-4</c:v>
                  </c:pt>
                  <c:pt idx="19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8031</c:v>
                </c:pt>
                <c:pt idx="3">
                  <c:v>8763</c:v>
                </c:pt>
                <c:pt idx="4">
                  <c:v>8763.5</c:v>
                </c:pt>
                <c:pt idx="5">
                  <c:v>8766</c:v>
                </c:pt>
                <c:pt idx="6">
                  <c:v>8766.5</c:v>
                </c:pt>
                <c:pt idx="7">
                  <c:v>8769</c:v>
                </c:pt>
                <c:pt idx="8">
                  <c:v>8769.5</c:v>
                </c:pt>
                <c:pt idx="9">
                  <c:v>8796.5</c:v>
                </c:pt>
                <c:pt idx="10">
                  <c:v>8797</c:v>
                </c:pt>
                <c:pt idx="11">
                  <c:v>8839.5</c:v>
                </c:pt>
                <c:pt idx="12">
                  <c:v>8848</c:v>
                </c:pt>
                <c:pt idx="13">
                  <c:v>8899.5</c:v>
                </c:pt>
                <c:pt idx="14">
                  <c:v>9891</c:v>
                </c:pt>
                <c:pt idx="15">
                  <c:v>13170.5</c:v>
                </c:pt>
                <c:pt idx="16">
                  <c:v>13170.5</c:v>
                </c:pt>
                <c:pt idx="17">
                  <c:v>13574</c:v>
                </c:pt>
                <c:pt idx="18">
                  <c:v>17658</c:v>
                </c:pt>
                <c:pt idx="19">
                  <c:v>18935.5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CC-4615-A77C-4E854274678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1.2999999999999999E-3</c:v>
                  </c:pt>
                  <c:pt idx="10">
                    <c:v>1.2999999999999999E-3</c:v>
                  </c:pt>
                  <c:pt idx="11">
                    <c:v>5.0000000000000001E-4</c:v>
                  </c:pt>
                  <c:pt idx="12">
                    <c:v>5.9999999999999995E-4</c:v>
                  </c:pt>
                  <c:pt idx="13">
                    <c:v>5.0000000000000001E-4</c:v>
                  </c:pt>
                  <c:pt idx="14">
                    <c:v>3.0000000000000001E-3</c:v>
                  </c:pt>
                  <c:pt idx="16">
                    <c:v>1E-4</c:v>
                  </c:pt>
                  <c:pt idx="18">
                    <c:v>2.9999999999999997E-4</c:v>
                  </c:pt>
                  <c:pt idx="19">
                    <c:v>1.5E-3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1.2999999999999999E-3</c:v>
                  </c:pt>
                  <c:pt idx="10">
                    <c:v>1.2999999999999999E-3</c:v>
                  </c:pt>
                  <c:pt idx="11">
                    <c:v>5.0000000000000001E-4</c:v>
                  </c:pt>
                  <c:pt idx="12">
                    <c:v>5.9999999999999995E-4</c:v>
                  </c:pt>
                  <c:pt idx="13">
                    <c:v>5.0000000000000001E-4</c:v>
                  </c:pt>
                  <c:pt idx="14">
                    <c:v>3.0000000000000001E-3</c:v>
                  </c:pt>
                  <c:pt idx="16">
                    <c:v>1E-4</c:v>
                  </c:pt>
                  <c:pt idx="18">
                    <c:v>2.9999999999999997E-4</c:v>
                  </c:pt>
                  <c:pt idx="19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8031</c:v>
                </c:pt>
                <c:pt idx="3">
                  <c:v>8763</c:v>
                </c:pt>
                <c:pt idx="4">
                  <c:v>8763.5</c:v>
                </c:pt>
                <c:pt idx="5">
                  <c:v>8766</c:v>
                </c:pt>
                <c:pt idx="6">
                  <c:v>8766.5</c:v>
                </c:pt>
                <c:pt idx="7">
                  <c:v>8769</c:v>
                </c:pt>
                <c:pt idx="8">
                  <c:v>8769.5</c:v>
                </c:pt>
                <c:pt idx="9">
                  <c:v>8796.5</c:v>
                </c:pt>
                <c:pt idx="10">
                  <c:v>8797</c:v>
                </c:pt>
                <c:pt idx="11">
                  <c:v>8839.5</c:v>
                </c:pt>
                <c:pt idx="12">
                  <c:v>8848</c:v>
                </c:pt>
                <c:pt idx="13">
                  <c:v>8899.5</c:v>
                </c:pt>
                <c:pt idx="14">
                  <c:v>9891</c:v>
                </c:pt>
                <c:pt idx="15">
                  <c:v>13170.5</c:v>
                </c:pt>
                <c:pt idx="16">
                  <c:v>13170.5</c:v>
                </c:pt>
                <c:pt idx="17">
                  <c:v>13574</c:v>
                </c:pt>
                <c:pt idx="18">
                  <c:v>17658</c:v>
                </c:pt>
                <c:pt idx="19">
                  <c:v>18935.5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-1.0000016482081264E-4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CC-4615-A77C-4E854274678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1.2999999999999999E-3</c:v>
                  </c:pt>
                  <c:pt idx="10">
                    <c:v>1.2999999999999999E-3</c:v>
                  </c:pt>
                  <c:pt idx="11">
                    <c:v>5.0000000000000001E-4</c:v>
                  </c:pt>
                  <c:pt idx="12">
                    <c:v>5.9999999999999995E-4</c:v>
                  </c:pt>
                  <c:pt idx="13">
                    <c:v>5.0000000000000001E-4</c:v>
                  </c:pt>
                  <c:pt idx="14">
                    <c:v>3.0000000000000001E-3</c:v>
                  </c:pt>
                  <c:pt idx="16">
                    <c:v>1E-4</c:v>
                  </c:pt>
                  <c:pt idx="18">
                    <c:v>2.9999999999999997E-4</c:v>
                  </c:pt>
                  <c:pt idx="19">
                    <c:v>1.5E-3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1.2999999999999999E-3</c:v>
                  </c:pt>
                  <c:pt idx="10">
                    <c:v>1.2999999999999999E-3</c:v>
                  </c:pt>
                  <c:pt idx="11">
                    <c:v>5.0000000000000001E-4</c:v>
                  </c:pt>
                  <c:pt idx="12">
                    <c:v>5.9999999999999995E-4</c:v>
                  </c:pt>
                  <c:pt idx="13">
                    <c:v>5.0000000000000001E-4</c:v>
                  </c:pt>
                  <c:pt idx="14">
                    <c:v>3.0000000000000001E-3</c:v>
                  </c:pt>
                  <c:pt idx="16">
                    <c:v>1E-4</c:v>
                  </c:pt>
                  <c:pt idx="18">
                    <c:v>2.9999999999999997E-4</c:v>
                  </c:pt>
                  <c:pt idx="19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8031</c:v>
                </c:pt>
                <c:pt idx="3">
                  <c:v>8763</c:v>
                </c:pt>
                <c:pt idx="4">
                  <c:v>8763.5</c:v>
                </c:pt>
                <c:pt idx="5">
                  <c:v>8766</c:v>
                </c:pt>
                <c:pt idx="6">
                  <c:v>8766.5</c:v>
                </c:pt>
                <c:pt idx="7">
                  <c:v>8769</c:v>
                </c:pt>
                <c:pt idx="8">
                  <c:v>8769.5</c:v>
                </c:pt>
                <c:pt idx="9">
                  <c:v>8796.5</c:v>
                </c:pt>
                <c:pt idx="10">
                  <c:v>8797</c:v>
                </c:pt>
                <c:pt idx="11">
                  <c:v>8839.5</c:v>
                </c:pt>
                <c:pt idx="12">
                  <c:v>8848</c:v>
                </c:pt>
                <c:pt idx="13">
                  <c:v>8899.5</c:v>
                </c:pt>
                <c:pt idx="14">
                  <c:v>9891</c:v>
                </c:pt>
                <c:pt idx="15">
                  <c:v>13170.5</c:v>
                </c:pt>
                <c:pt idx="16">
                  <c:v>13170.5</c:v>
                </c:pt>
                <c:pt idx="17">
                  <c:v>13574</c:v>
                </c:pt>
                <c:pt idx="18">
                  <c:v>17658</c:v>
                </c:pt>
                <c:pt idx="19">
                  <c:v>18935.5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BCC-4615-A77C-4E854274678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1.2999999999999999E-3</c:v>
                  </c:pt>
                  <c:pt idx="10">
                    <c:v>1.2999999999999999E-3</c:v>
                  </c:pt>
                  <c:pt idx="11">
                    <c:v>5.0000000000000001E-4</c:v>
                  </c:pt>
                  <c:pt idx="12">
                    <c:v>5.9999999999999995E-4</c:v>
                  </c:pt>
                  <c:pt idx="13">
                    <c:v>5.0000000000000001E-4</c:v>
                  </c:pt>
                  <c:pt idx="14">
                    <c:v>3.0000000000000001E-3</c:v>
                  </c:pt>
                  <c:pt idx="16">
                    <c:v>1E-4</c:v>
                  </c:pt>
                  <c:pt idx="18">
                    <c:v>2.9999999999999997E-4</c:v>
                  </c:pt>
                  <c:pt idx="19">
                    <c:v>1.5E-3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1.2999999999999999E-3</c:v>
                  </c:pt>
                  <c:pt idx="10">
                    <c:v>1.2999999999999999E-3</c:v>
                  </c:pt>
                  <c:pt idx="11">
                    <c:v>5.0000000000000001E-4</c:v>
                  </c:pt>
                  <c:pt idx="12">
                    <c:v>5.9999999999999995E-4</c:v>
                  </c:pt>
                  <c:pt idx="13">
                    <c:v>5.0000000000000001E-4</c:v>
                  </c:pt>
                  <c:pt idx="14">
                    <c:v>3.0000000000000001E-3</c:v>
                  </c:pt>
                  <c:pt idx="16">
                    <c:v>1E-4</c:v>
                  </c:pt>
                  <c:pt idx="18">
                    <c:v>2.9999999999999997E-4</c:v>
                  </c:pt>
                  <c:pt idx="19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8031</c:v>
                </c:pt>
                <c:pt idx="3">
                  <c:v>8763</c:v>
                </c:pt>
                <c:pt idx="4">
                  <c:v>8763.5</c:v>
                </c:pt>
                <c:pt idx="5">
                  <c:v>8766</c:v>
                </c:pt>
                <c:pt idx="6">
                  <c:v>8766.5</c:v>
                </c:pt>
                <c:pt idx="7">
                  <c:v>8769</c:v>
                </c:pt>
                <c:pt idx="8">
                  <c:v>8769.5</c:v>
                </c:pt>
                <c:pt idx="9">
                  <c:v>8796.5</c:v>
                </c:pt>
                <c:pt idx="10">
                  <c:v>8797</c:v>
                </c:pt>
                <c:pt idx="11">
                  <c:v>8839.5</c:v>
                </c:pt>
                <c:pt idx="12">
                  <c:v>8848</c:v>
                </c:pt>
                <c:pt idx="13">
                  <c:v>8899.5</c:v>
                </c:pt>
                <c:pt idx="14">
                  <c:v>9891</c:v>
                </c:pt>
                <c:pt idx="15">
                  <c:v>13170.5</c:v>
                </c:pt>
                <c:pt idx="16">
                  <c:v>13170.5</c:v>
                </c:pt>
                <c:pt idx="17">
                  <c:v>13574</c:v>
                </c:pt>
                <c:pt idx="18">
                  <c:v>17658</c:v>
                </c:pt>
                <c:pt idx="19">
                  <c:v>18935.5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0</c:v>
                </c:pt>
                <c:pt idx="2">
                  <c:v>5.2969983516959473E-4</c:v>
                </c:pt>
                <c:pt idx="3">
                  <c:v>7.1809982910053805E-4</c:v>
                </c:pt>
                <c:pt idx="4">
                  <c:v>1.5244983660522848E-4</c:v>
                </c:pt>
                <c:pt idx="5">
                  <c:v>5.2419983694562688E-4</c:v>
                </c:pt>
                <c:pt idx="6">
                  <c:v>5.8549834648147225E-5</c:v>
                </c:pt>
                <c:pt idx="7">
                  <c:v>4.3029983498854563E-4</c:v>
                </c:pt>
                <c:pt idx="8">
                  <c:v>6.4649830164853483E-5</c:v>
                </c:pt>
                <c:pt idx="9">
                  <c:v>4.1954983316827565E-4</c:v>
                </c:pt>
                <c:pt idx="10">
                  <c:v>1.0538998321862891E-3</c:v>
                </c:pt>
                <c:pt idx="11">
                  <c:v>-1.1263501655776054E-3</c:v>
                </c:pt>
                <c:pt idx="12">
                  <c:v>-1.8424001609673724E-3</c:v>
                </c:pt>
                <c:pt idx="13">
                  <c:v>-1.4043501651030965E-3</c:v>
                </c:pt>
                <c:pt idx="15">
                  <c:v>-4.7866501699900255E-3</c:v>
                </c:pt>
                <c:pt idx="17">
                  <c:v>-4.4662001673714258E-3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BCC-4615-A77C-4E854274678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1.2999999999999999E-3</c:v>
                  </c:pt>
                  <c:pt idx="10">
                    <c:v>1.2999999999999999E-3</c:v>
                  </c:pt>
                  <c:pt idx="11">
                    <c:v>5.0000000000000001E-4</c:v>
                  </c:pt>
                  <c:pt idx="12">
                    <c:v>5.9999999999999995E-4</c:v>
                  </c:pt>
                  <c:pt idx="13">
                    <c:v>5.0000000000000001E-4</c:v>
                  </c:pt>
                  <c:pt idx="14">
                    <c:v>3.0000000000000001E-3</c:v>
                  </c:pt>
                  <c:pt idx="16">
                    <c:v>1E-4</c:v>
                  </c:pt>
                  <c:pt idx="18">
                    <c:v>2.9999999999999997E-4</c:v>
                  </c:pt>
                  <c:pt idx="19">
                    <c:v>1.5E-3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1.2999999999999999E-3</c:v>
                  </c:pt>
                  <c:pt idx="10">
                    <c:v>1.2999999999999999E-3</c:v>
                  </c:pt>
                  <c:pt idx="11">
                    <c:v>5.0000000000000001E-4</c:v>
                  </c:pt>
                  <c:pt idx="12">
                    <c:v>5.9999999999999995E-4</c:v>
                  </c:pt>
                  <c:pt idx="13">
                    <c:v>5.0000000000000001E-4</c:v>
                  </c:pt>
                  <c:pt idx="14">
                    <c:v>3.0000000000000001E-3</c:v>
                  </c:pt>
                  <c:pt idx="16">
                    <c:v>1E-4</c:v>
                  </c:pt>
                  <c:pt idx="18">
                    <c:v>2.9999999999999997E-4</c:v>
                  </c:pt>
                  <c:pt idx="19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8031</c:v>
                </c:pt>
                <c:pt idx="3">
                  <c:v>8763</c:v>
                </c:pt>
                <c:pt idx="4">
                  <c:v>8763.5</c:v>
                </c:pt>
                <c:pt idx="5">
                  <c:v>8766</c:v>
                </c:pt>
                <c:pt idx="6">
                  <c:v>8766.5</c:v>
                </c:pt>
                <c:pt idx="7">
                  <c:v>8769</c:v>
                </c:pt>
                <c:pt idx="8">
                  <c:v>8769.5</c:v>
                </c:pt>
                <c:pt idx="9">
                  <c:v>8796.5</c:v>
                </c:pt>
                <c:pt idx="10">
                  <c:v>8797</c:v>
                </c:pt>
                <c:pt idx="11">
                  <c:v>8839.5</c:v>
                </c:pt>
                <c:pt idx="12">
                  <c:v>8848</c:v>
                </c:pt>
                <c:pt idx="13">
                  <c:v>8899.5</c:v>
                </c:pt>
                <c:pt idx="14">
                  <c:v>9891</c:v>
                </c:pt>
                <c:pt idx="15">
                  <c:v>13170.5</c:v>
                </c:pt>
                <c:pt idx="16">
                  <c:v>13170.5</c:v>
                </c:pt>
                <c:pt idx="17">
                  <c:v>13574</c:v>
                </c:pt>
                <c:pt idx="18">
                  <c:v>17658</c:v>
                </c:pt>
                <c:pt idx="19">
                  <c:v>18935.5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  <c:pt idx="14">
                  <c:v>3.896733614965342E-4</c:v>
                </c:pt>
                <c:pt idx="16">
                  <c:v>-4.7866501699900255E-3</c:v>
                </c:pt>
                <c:pt idx="18">
                  <c:v>-1.0295400163158774E-2</c:v>
                </c:pt>
                <c:pt idx="19">
                  <c:v>-1.0831150168087333E-2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BCC-4615-A77C-4E854274678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1.2999999999999999E-3</c:v>
                  </c:pt>
                  <c:pt idx="10">
                    <c:v>1.2999999999999999E-3</c:v>
                  </c:pt>
                  <c:pt idx="11">
                    <c:v>5.0000000000000001E-4</c:v>
                  </c:pt>
                  <c:pt idx="12">
                    <c:v>5.9999999999999995E-4</c:v>
                  </c:pt>
                  <c:pt idx="13">
                    <c:v>5.0000000000000001E-4</c:v>
                  </c:pt>
                  <c:pt idx="14">
                    <c:v>3.0000000000000001E-3</c:v>
                  </c:pt>
                  <c:pt idx="16">
                    <c:v>1E-4</c:v>
                  </c:pt>
                  <c:pt idx="18">
                    <c:v>2.9999999999999997E-4</c:v>
                  </c:pt>
                  <c:pt idx="19">
                    <c:v>1.5E-3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1.2999999999999999E-3</c:v>
                  </c:pt>
                  <c:pt idx="10">
                    <c:v>1.2999999999999999E-3</c:v>
                  </c:pt>
                  <c:pt idx="11">
                    <c:v>5.0000000000000001E-4</c:v>
                  </c:pt>
                  <c:pt idx="12">
                    <c:v>5.9999999999999995E-4</c:v>
                  </c:pt>
                  <c:pt idx="13">
                    <c:v>5.0000000000000001E-4</c:v>
                  </c:pt>
                  <c:pt idx="14">
                    <c:v>3.0000000000000001E-3</c:v>
                  </c:pt>
                  <c:pt idx="16">
                    <c:v>1E-4</c:v>
                  </c:pt>
                  <c:pt idx="18">
                    <c:v>2.9999999999999997E-4</c:v>
                  </c:pt>
                  <c:pt idx="19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8031</c:v>
                </c:pt>
                <c:pt idx="3">
                  <c:v>8763</c:v>
                </c:pt>
                <c:pt idx="4">
                  <c:v>8763.5</c:v>
                </c:pt>
                <c:pt idx="5">
                  <c:v>8766</c:v>
                </c:pt>
                <c:pt idx="6">
                  <c:v>8766.5</c:v>
                </c:pt>
                <c:pt idx="7">
                  <c:v>8769</c:v>
                </c:pt>
                <c:pt idx="8">
                  <c:v>8769.5</c:v>
                </c:pt>
                <c:pt idx="9">
                  <c:v>8796.5</c:v>
                </c:pt>
                <c:pt idx="10">
                  <c:v>8797</c:v>
                </c:pt>
                <c:pt idx="11">
                  <c:v>8839.5</c:v>
                </c:pt>
                <c:pt idx="12">
                  <c:v>8848</c:v>
                </c:pt>
                <c:pt idx="13">
                  <c:v>8899.5</c:v>
                </c:pt>
                <c:pt idx="14">
                  <c:v>9891</c:v>
                </c:pt>
                <c:pt idx="15">
                  <c:v>13170.5</c:v>
                </c:pt>
                <c:pt idx="16">
                  <c:v>13170.5</c:v>
                </c:pt>
                <c:pt idx="17">
                  <c:v>13574</c:v>
                </c:pt>
                <c:pt idx="18">
                  <c:v>17658</c:v>
                </c:pt>
                <c:pt idx="19">
                  <c:v>18935.5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BCC-4615-A77C-4E854274678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1.2999999999999999E-3</c:v>
                  </c:pt>
                  <c:pt idx="10">
                    <c:v>1.2999999999999999E-3</c:v>
                  </c:pt>
                  <c:pt idx="11">
                    <c:v>5.0000000000000001E-4</c:v>
                  </c:pt>
                  <c:pt idx="12">
                    <c:v>5.9999999999999995E-4</c:v>
                  </c:pt>
                  <c:pt idx="13">
                    <c:v>5.0000000000000001E-4</c:v>
                  </c:pt>
                  <c:pt idx="14">
                    <c:v>3.0000000000000001E-3</c:v>
                  </c:pt>
                  <c:pt idx="16">
                    <c:v>1E-4</c:v>
                  </c:pt>
                  <c:pt idx="18">
                    <c:v>2.9999999999999997E-4</c:v>
                  </c:pt>
                  <c:pt idx="19">
                    <c:v>1.5E-3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1.2999999999999999E-3</c:v>
                  </c:pt>
                  <c:pt idx="10">
                    <c:v>1.2999999999999999E-3</c:v>
                  </c:pt>
                  <c:pt idx="11">
                    <c:v>5.0000000000000001E-4</c:v>
                  </c:pt>
                  <c:pt idx="12">
                    <c:v>5.9999999999999995E-4</c:v>
                  </c:pt>
                  <c:pt idx="13">
                    <c:v>5.0000000000000001E-4</c:v>
                  </c:pt>
                  <c:pt idx="14">
                    <c:v>3.0000000000000001E-3</c:v>
                  </c:pt>
                  <c:pt idx="16">
                    <c:v>1E-4</c:v>
                  </c:pt>
                  <c:pt idx="18">
                    <c:v>2.9999999999999997E-4</c:v>
                  </c:pt>
                  <c:pt idx="19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8031</c:v>
                </c:pt>
                <c:pt idx="3">
                  <c:v>8763</c:v>
                </c:pt>
                <c:pt idx="4">
                  <c:v>8763.5</c:v>
                </c:pt>
                <c:pt idx="5">
                  <c:v>8766</c:v>
                </c:pt>
                <c:pt idx="6">
                  <c:v>8766.5</c:v>
                </c:pt>
                <c:pt idx="7">
                  <c:v>8769</c:v>
                </c:pt>
                <c:pt idx="8">
                  <c:v>8769.5</c:v>
                </c:pt>
                <c:pt idx="9">
                  <c:v>8796.5</c:v>
                </c:pt>
                <c:pt idx="10">
                  <c:v>8797</c:v>
                </c:pt>
                <c:pt idx="11">
                  <c:v>8839.5</c:v>
                </c:pt>
                <c:pt idx="12">
                  <c:v>8848</c:v>
                </c:pt>
                <c:pt idx="13">
                  <c:v>8899.5</c:v>
                </c:pt>
                <c:pt idx="14">
                  <c:v>9891</c:v>
                </c:pt>
                <c:pt idx="15">
                  <c:v>13170.5</c:v>
                </c:pt>
                <c:pt idx="16">
                  <c:v>13170.5</c:v>
                </c:pt>
                <c:pt idx="17">
                  <c:v>13574</c:v>
                </c:pt>
                <c:pt idx="18">
                  <c:v>17658</c:v>
                </c:pt>
                <c:pt idx="19">
                  <c:v>18935.5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BCC-4615-A77C-4E854274678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8031</c:v>
                </c:pt>
                <c:pt idx="3">
                  <c:v>8763</c:v>
                </c:pt>
                <c:pt idx="4">
                  <c:v>8763.5</c:v>
                </c:pt>
                <c:pt idx="5">
                  <c:v>8766</c:v>
                </c:pt>
                <c:pt idx="6">
                  <c:v>8766.5</c:v>
                </c:pt>
                <c:pt idx="7">
                  <c:v>8769</c:v>
                </c:pt>
                <c:pt idx="8">
                  <c:v>8769.5</c:v>
                </c:pt>
                <c:pt idx="9">
                  <c:v>8796.5</c:v>
                </c:pt>
                <c:pt idx="10">
                  <c:v>8797</c:v>
                </c:pt>
                <c:pt idx="11">
                  <c:v>8839.5</c:v>
                </c:pt>
                <c:pt idx="12">
                  <c:v>8848</c:v>
                </c:pt>
                <c:pt idx="13">
                  <c:v>8899.5</c:v>
                </c:pt>
                <c:pt idx="14">
                  <c:v>9891</c:v>
                </c:pt>
                <c:pt idx="15">
                  <c:v>13170.5</c:v>
                </c:pt>
                <c:pt idx="16">
                  <c:v>13170.5</c:v>
                </c:pt>
                <c:pt idx="17">
                  <c:v>13574</c:v>
                </c:pt>
                <c:pt idx="18">
                  <c:v>17658</c:v>
                </c:pt>
                <c:pt idx="19">
                  <c:v>18935.5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1.2188199933510693E-2</c:v>
                </c:pt>
                <c:pt idx="1">
                  <c:v>1.2188199933510693E-2</c:v>
                </c:pt>
                <c:pt idx="2">
                  <c:v>2.1581686310755532E-3</c:v>
                </c:pt>
                <c:pt idx="3">
                  <c:v>1.2439633125121714E-3</c:v>
                </c:pt>
                <c:pt idx="4">
                  <c:v>1.2433388553273611E-3</c:v>
                </c:pt>
                <c:pt idx="5">
                  <c:v>1.2402165694033046E-3</c:v>
                </c:pt>
                <c:pt idx="6">
                  <c:v>1.2395921122184943E-3</c:v>
                </c:pt>
                <c:pt idx="7">
                  <c:v>1.2364698262944396E-3</c:v>
                </c:pt>
                <c:pt idx="8">
                  <c:v>1.2358453691096276E-3</c:v>
                </c:pt>
                <c:pt idx="9">
                  <c:v>1.202124681129832E-3</c:v>
                </c:pt>
                <c:pt idx="10">
                  <c:v>1.20150022394502E-3</c:v>
                </c:pt>
                <c:pt idx="11">
                  <c:v>1.1484213632360803E-3</c:v>
                </c:pt>
                <c:pt idx="12">
                  <c:v>1.137805591094292E-3</c:v>
                </c:pt>
                <c:pt idx="13">
                  <c:v>1.0734865010587537E-3</c:v>
                </c:pt>
                <c:pt idx="14">
                  <c:v>-1.6481209642156373E-4</c:v>
                </c:pt>
                <c:pt idx="15">
                  <c:v>-4.2606267715972618E-3</c:v>
                </c:pt>
                <c:pt idx="16">
                  <c:v>-4.2606267715972618E-3</c:v>
                </c:pt>
                <c:pt idx="17">
                  <c:v>-4.7645637197397846E-3</c:v>
                </c:pt>
                <c:pt idx="18">
                  <c:v>-9.8651300052764665E-3</c:v>
                </c:pt>
                <c:pt idx="19">
                  <c:v>-1.1460618112468707E-2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BCC-4615-A77C-4E854274678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8031</c:v>
                </c:pt>
                <c:pt idx="3">
                  <c:v>8763</c:v>
                </c:pt>
                <c:pt idx="4">
                  <c:v>8763.5</c:v>
                </c:pt>
                <c:pt idx="5">
                  <c:v>8766</c:v>
                </c:pt>
                <c:pt idx="6">
                  <c:v>8766.5</c:v>
                </c:pt>
                <c:pt idx="7">
                  <c:v>8769</c:v>
                </c:pt>
                <c:pt idx="8">
                  <c:v>8769.5</c:v>
                </c:pt>
                <c:pt idx="9">
                  <c:v>8796.5</c:v>
                </c:pt>
                <c:pt idx="10">
                  <c:v>8797</c:v>
                </c:pt>
                <c:pt idx="11">
                  <c:v>8839.5</c:v>
                </c:pt>
                <c:pt idx="12">
                  <c:v>8848</c:v>
                </c:pt>
                <c:pt idx="13">
                  <c:v>8899.5</c:v>
                </c:pt>
                <c:pt idx="14">
                  <c:v>9891</c:v>
                </c:pt>
                <c:pt idx="15">
                  <c:v>13170.5</c:v>
                </c:pt>
                <c:pt idx="16">
                  <c:v>13170.5</c:v>
                </c:pt>
                <c:pt idx="17">
                  <c:v>13574</c:v>
                </c:pt>
                <c:pt idx="18">
                  <c:v>17658</c:v>
                </c:pt>
                <c:pt idx="19">
                  <c:v>18935.5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BCC-4615-A77C-4E8542746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2538240"/>
        <c:axId val="1"/>
      </c:scatterChart>
      <c:valAx>
        <c:axId val="4525382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5382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97937099967764"/>
          <c:w val="0.74436090225563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F1ECBCF-7346-4ED3-296C-2339E0F0CB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939"/>
  <sheetViews>
    <sheetView tabSelected="1" workbookViewId="0">
      <selection activeCell="E12" sqref="E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3" ht="20.25" x14ac:dyDescent="0.3">
      <c r="A1" s="1" t="s">
        <v>50</v>
      </c>
      <c r="F1" s="31" t="s">
        <v>41</v>
      </c>
      <c r="G1" s="32" t="s">
        <v>42</v>
      </c>
      <c r="H1" s="33"/>
      <c r="I1" s="34" t="s">
        <v>43</v>
      </c>
      <c r="J1" s="35" t="s">
        <v>41</v>
      </c>
      <c r="K1" s="36">
        <v>16.2744</v>
      </c>
      <c r="L1" s="37">
        <v>56.4559</v>
      </c>
      <c r="M1" s="38">
        <v>53128.485100000165</v>
      </c>
      <c r="N1" s="38">
        <v>0.32933129999999999</v>
      </c>
      <c r="O1" s="41" t="s">
        <v>44</v>
      </c>
      <c r="P1">
        <v>11.41</v>
      </c>
      <c r="Q1">
        <v>11.99</v>
      </c>
      <c r="R1" t="s">
        <v>45</v>
      </c>
      <c r="S1" t="s">
        <v>14</v>
      </c>
      <c r="T1" t="s">
        <v>46</v>
      </c>
      <c r="U1" t="s">
        <v>47</v>
      </c>
      <c r="V1" t="s">
        <v>48</v>
      </c>
      <c r="W1" t="s">
        <v>49</v>
      </c>
    </row>
    <row r="2" spans="1:23" x14ac:dyDescent="0.2">
      <c r="A2" t="s">
        <v>24</v>
      </c>
      <c r="B2" t="s">
        <v>44</v>
      </c>
      <c r="C2" s="30"/>
      <c r="D2" s="3"/>
    </row>
    <row r="3" spans="1:23" ht="13.5" thickBot="1" x14ac:dyDescent="0.25"/>
    <row r="4" spans="1:23" ht="14.25" thickTop="1" thickBot="1" x14ac:dyDescent="0.25">
      <c r="A4" s="5" t="s">
        <v>1</v>
      </c>
      <c r="C4" s="27">
        <v>57598.823700000001</v>
      </c>
      <c r="D4" s="28">
        <v>0.32932980000000001</v>
      </c>
      <c r="E4" s="42" t="s">
        <v>52</v>
      </c>
    </row>
    <row r="5" spans="1:23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23" x14ac:dyDescent="0.2">
      <c r="A6" s="5" t="s">
        <v>2</v>
      </c>
    </row>
    <row r="7" spans="1:23" x14ac:dyDescent="0.2">
      <c r="A7" t="s">
        <v>3</v>
      </c>
      <c r="C7" s="8">
        <v>53128.485100000165</v>
      </c>
      <c r="D7" s="29" t="s">
        <v>51</v>
      </c>
    </row>
    <row r="8" spans="1:23" x14ac:dyDescent="0.2">
      <c r="A8" t="s">
        <v>4</v>
      </c>
      <c r="C8" s="8">
        <v>0.32933129999999999</v>
      </c>
      <c r="D8" s="29" t="s">
        <v>51</v>
      </c>
    </row>
    <row r="9" spans="1:23" x14ac:dyDescent="0.2">
      <c r="A9" s="24" t="s">
        <v>32</v>
      </c>
      <c r="B9" s="25">
        <v>35</v>
      </c>
      <c r="C9" s="22" t="str">
        <f>"F"&amp;B9</f>
        <v>F35</v>
      </c>
      <c r="D9" s="23" t="str">
        <f>"G"&amp;B9</f>
        <v>G35</v>
      </c>
    </row>
    <row r="10" spans="1:23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23" x14ac:dyDescent="0.2">
      <c r="A11" s="10" t="s">
        <v>16</v>
      </c>
      <c r="B11" s="10"/>
      <c r="C11" s="21">
        <f ca="1">INTERCEPT(INDIRECT($D$9):G991,INDIRECT($C$9):F991)</f>
        <v>1.2188199933510693E-2</v>
      </c>
      <c r="D11" s="3"/>
      <c r="E11" s="10"/>
    </row>
    <row r="12" spans="1:23" x14ac:dyDescent="0.2">
      <c r="A12" s="10" t="s">
        <v>17</v>
      </c>
      <c r="B12" s="10"/>
      <c r="C12" s="21">
        <f ca="1">SLOPE(INDIRECT($D$9):G991,INDIRECT($C$9):F991)</f>
        <v>-1.2489143696221067E-6</v>
      </c>
      <c r="D12" s="3"/>
      <c r="E12" s="10"/>
    </row>
    <row r="13" spans="1:23" x14ac:dyDescent="0.2">
      <c r="A13" s="10" t="s">
        <v>19</v>
      </c>
      <c r="B13" s="10"/>
      <c r="C13" s="3" t="s">
        <v>14</v>
      </c>
    </row>
    <row r="14" spans="1:23" x14ac:dyDescent="0.2">
      <c r="A14" s="10"/>
      <c r="B14" s="10"/>
      <c r="C14" s="10"/>
    </row>
    <row r="15" spans="1:23" x14ac:dyDescent="0.2">
      <c r="A15" s="12" t="s">
        <v>18</v>
      </c>
      <c r="B15" s="10"/>
      <c r="C15" s="13">
        <f ca="1">(C7+C11)+(C8+C12)*INT(MAX(F21:F3532))</f>
        <v>59364.361805506516</v>
      </c>
      <c r="E15" s="14" t="s">
        <v>34</v>
      </c>
      <c r="F15" s="39">
        <v>1</v>
      </c>
    </row>
    <row r="16" spans="1:23" x14ac:dyDescent="0.2">
      <c r="A16" s="16" t="s">
        <v>5</v>
      </c>
      <c r="B16" s="10"/>
      <c r="C16" s="17">
        <f ca="1">+C8+C12</f>
        <v>0.32933005108563035</v>
      </c>
      <c r="E16" s="14" t="s">
        <v>30</v>
      </c>
      <c r="F16" s="40">
        <f ca="1">NOW()+15018.5+$C$5/24</f>
        <v>59958.643860300923</v>
      </c>
    </row>
    <row r="17" spans="1:21" ht="13.5" thickBot="1" x14ac:dyDescent="0.25">
      <c r="A17" s="14" t="s">
        <v>27</v>
      </c>
      <c r="B17" s="10"/>
      <c r="C17" s="10">
        <f>COUNT(C21:C2190)</f>
        <v>20</v>
      </c>
      <c r="E17" s="14" t="s">
        <v>35</v>
      </c>
      <c r="F17" s="15">
        <f ca="1">ROUND(2*(F16-$C$7)/$C$8,0)/2+F15</f>
        <v>20740.5</v>
      </c>
    </row>
    <row r="18" spans="1:21" ht="14.25" thickTop="1" thickBot="1" x14ac:dyDescent="0.25">
      <c r="A18" s="16" t="s">
        <v>6</v>
      </c>
      <c r="B18" s="10"/>
      <c r="C18" s="19">
        <f ca="1">+C15</f>
        <v>59364.361805506516</v>
      </c>
      <c r="D18" s="20">
        <f ca="1">+C16</f>
        <v>0.32933005108563035</v>
      </c>
      <c r="E18" s="14" t="s">
        <v>36</v>
      </c>
      <c r="F18" s="23">
        <f ca="1">ROUND(2*(F16-$C$15)/$C$16,0)/2+F15</f>
        <v>1805.5</v>
      </c>
    </row>
    <row r="19" spans="1:21" ht="13.5" thickTop="1" x14ac:dyDescent="0.2">
      <c r="E19" s="14" t="s">
        <v>31</v>
      </c>
      <c r="F19" s="18">
        <f ca="1">+$C$15+$C$16*F18-15018.5-$C$5/24</f>
        <v>44940.863046074955</v>
      </c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61</v>
      </c>
      <c r="M20" s="7" t="s">
        <v>25</v>
      </c>
      <c r="N20" s="7" t="s">
        <v>26</v>
      </c>
      <c r="O20" s="7" t="s">
        <v>23</v>
      </c>
      <c r="P20" s="6" t="s">
        <v>22</v>
      </c>
      <c r="Q20" s="4" t="s">
        <v>15</v>
      </c>
      <c r="U20" s="26" t="s">
        <v>33</v>
      </c>
    </row>
    <row r="21" spans="1:21" x14ac:dyDescent="0.2">
      <c r="A21" s="29" t="s">
        <v>54</v>
      </c>
      <c r="C21" s="8">
        <v>53128.485000000001</v>
      </c>
      <c r="D21" s="8" t="s">
        <v>14</v>
      </c>
      <c r="E21">
        <f t="shared" ref="E21:E38" si="0">+(C21-C$7)/C$8</f>
        <v>-3.0364609990247705E-4</v>
      </c>
      <c r="F21">
        <f t="shared" ref="F21:F39" si="1">ROUND(2*E21,0)/2</f>
        <v>0</v>
      </c>
      <c r="G21">
        <f t="shared" ref="G21:G38" si="2">+C21-(C$7+F21*C$8)</f>
        <v>-1.0000016482081264E-4</v>
      </c>
      <c r="I21">
        <f>+G21</f>
        <v>-1.0000016482081264E-4</v>
      </c>
      <c r="O21">
        <f t="shared" ref="O21:O38" ca="1" si="3">+C$11+C$12*$F21</f>
        <v>1.2188199933510693E-2</v>
      </c>
      <c r="Q21" s="2">
        <f t="shared" ref="Q21:Q38" si="4">+C21-15018.5</f>
        <v>38109.985000000001</v>
      </c>
    </row>
    <row r="22" spans="1:21" x14ac:dyDescent="0.2">
      <c r="A22" t="s">
        <v>51</v>
      </c>
      <c r="C22" s="8">
        <v>53128.485100000165</v>
      </c>
      <c r="D22" s="8" t="s">
        <v>14</v>
      </c>
      <c r="E22">
        <f t="shared" si="0"/>
        <v>0</v>
      </c>
      <c r="F22">
        <f t="shared" si="1"/>
        <v>0</v>
      </c>
      <c r="G22">
        <f t="shared" si="2"/>
        <v>0</v>
      </c>
      <c r="K22">
        <f t="shared" ref="K22:K34" si="5">+G22</f>
        <v>0</v>
      </c>
      <c r="O22">
        <f t="shared" ca="1" si="3"/>
        <v>1.2188199933510693E-2</v>
      </c>
      <c r="Q22" s="2">
        <f t="shared" si="4"/>
        <v>38109.985100000165</v>
      </c>
    </row>
    <row r="23" spans="1:21" x14ac:dyDescent="0.2">
      <c r="A23" s="46" t="s">
        <v>55</v>
      </c>
      <c r="B23" s="47" t="s">
        <v>56</v>
      </c>
      <c r="C23" s="48">
        <v>55773.345300000001</v>
      </c>
      <c r="D23" s="48">
        <v>2.0000000000000001E-4</v>
      </c>
      <c r="E23">
        <f t="shared" si="0"/>
        <v>8031.0016084102408</v>
      </c>
      <c r="F23">
        <f t="shared" si="1"/>
        <v>8031</v>
      </c>
      <c r="G23">
        <f t="shared" si="2"/>
        <v>5.2969983516959473E-4</v>
      </c>
      <c r="K23">
        <f t="shared" si="5"/>
        <v>5.2969983516959473E-4</v>
      </c>
      <c r="O23">
        <f t="shared" ca="1" si="3"/>
        <v>2.1581686310755532E-3</v>
      </c>
      <c r="Q23" s="2">
        <f t="shared" si="4"/>
        <v>40754.845300000001</v>
      </c>
    </row>
    <row r="24" spans="1:21" x14ac:dyDescent="0.2">
      <c r="A24" s="46" t="s">
        <v>55</v>
      </c>
      <c r="B24" s="47" t="s">
        <v>56</v>
      </c>
      <c r="C24" s="48">
        <v>56014.415999999997</v>
      </c>
      <c r="D24" s="48">
        <v>4.0000000000000002E-4</v>
      </c>
      <c r="E24">
        <f t="shared" si="0"/>
        <v>8763.0021804785392</v>
      </c>
      <c r="F24">
        <f t="shared" si="1"/>
        <v>8763</v>
      </c>
      <c r="G24">
        <f t="shared" si="2"/>
        <v>7.1809982910053805E-4</v>
      </c>
      <c r="K24">
        <f t="shared" si="5"/>
        <v>7.1809982910053805E-4</v>
      </c>
      <c r="O24">
        <f t="shared" ca="1" si="3"/>
        <v>1.2439633125121714E-3</v>
      </c>
      <c r="Q24" s="2">
        <f t="shared" si="4"/>
        <v>40995.915999999997</v>
      </c>
    </row>
    <row r="25" spans="1:21" x14ac:dyDescent="0.2">
      <c r="A25" s="46" t="s">
        <v>55</v>
      </c>
      <c r="B25" s="47" t="s">
        <v>57</v>
      </c>
      <c r="C25" s="48">
        <v>56014.580099999999</v>
      </c>
      <c r="D25" s="48">
        <v>2.0000000000000001E-4</v>
      </c>
      <c r="E25">
        <f t="shared" si="0"/>
        <v>8763.5004629072118</v>
      </c>
      <c r="F25">
        <f t="shared" si="1"/>
        <v>8763.5</v>
      </c>
      <c r="G25">
        <f t="shared" si="2"/>
        <v>1.5244983660522848E-4</v>
      </c>
      <c r="K25">
        <f t="shared" si="5"/>
        <v>1.5244983660522848E-4</v>
      </c>
      <c r="O25">
        <f t="shared" ca="1" si="3"/>
        <v>1.2433388553273611E-3</v>
      </c>
      <c r="Q25" s="2">
        <f t="shared" si="4"/>
        <v>40996.080099999999</v>
      </c>
    </row>
    <row r="26" spans="1:21" x14ac:dyDescent="0.2">
      <c r="A26" s="46" t="s">
        <v>55</v>
      </c>
      <c r="B26" s="47" t="s">
        <v>56</v>
      </c>
      <c r="C26" s="48">
        <v>56015.4038</v>
      </c>
      <c r="D26" s="48">
        <v>2.0000000000000001E-4</v>
      </c>
      <c r="E26">
        <f t="shared" si="0"/>
        <v>8766.0015917097298</v>
      </c>
      <c r="F26">
        <f t="shared" si="1"/>
        <v>8766</v>
      </c>
      <c r="G26">
        <f t="shared" si="2"/>
        <v>5.2419983694562688E-4</v>
      </c>
      <c r="K26">
        <f t="shared" si="5"/>
        <v>5.2419983694562688E-4</v>
      </c>
      <c r="O26">
        <f t="shared" ca="1" si="3"/>
        <v>1.2402165694033046E-3</v>
      </c>
      <c r="Q26" s="2">
        <f t="shared" si="4"/>
        <v>40996.9038</v>
      </c>
    </row>
    <row r="27" spans="1:21" x14ac:dyDescent="0.2">
      <c r="A27" s="46" t="s">
        <v>55</v>
      </c>
      <c r="B27" s="47" t="s">
        <v>57</v>
      </c>
      <c r="C27" s="48">
        <v>56015.567999999999</v>
      </c>
      <c r="D27" s="48">
        <v>2.0000000000000001E-4</v>
      </c>
      <c r="E27">
        <f t="shared" si="0"/>
        <v>8766.5001777839934</v>
      </c>
      <c r="F27">
        <f t="shared" si="1"/>
        <v>8766.5</v>
      </c>
      <c r="G27">
        <f t="shared" si="2"/>
        <v>5.8549834648147225E-5</v>
      </c>
      <c r="K27">
        <f t="shared" si="5"/>
        <v>5.8549834648147225E-5</v>
      </c>
      <c r="O27">
        <f t="shared" ca="1" si="3"/>
        <v>1.2395921122184943E-3</v>
      </c>
      <c r="Q27" s="2">
        <f t="shared" si="4"/>
        <v>40997.067999999999</v>
      </c>
    </row>
    <row r="28" spans="1:21" x14ac:dyDescent="0.2">
      <c r="A28" s="46" t="s">
        <v>55</v>
      </c>
      <c r="B28" s="47" t="s">
        <v>56</v>
      </c>
      <c r="C28" s="48">
        <v>56016.3917</v>
      </c>
      <c r="D28" s="48">
        <v>2.0000000000000001E-4</v>
      </c>
      <c r="E28">
        <f t="shared" si="0"/>
        <v>8769.0013065865132</v>
      </c>
      <c r="F28">
        <f t="shared" si="1"/>
        <v>8769</v>
      </c>
      <c r="G28">
        <f t="shared" si="2"/>
        <v>4.3029983498854563E-4</v>
      </c>
      <c r="K28">
        <f t="shared" si="5"/>
        <v>4.3029983498854563E-4</v>
      </c>
      <c r="O28">
        <f t="shared" ca="1" si="3"/>
        <v>1.2364698262944396E-3</v>
      </c>
      <c r="Q28" s="2">
        <f t="shared" si="4"/>
        <v>40997.8917</v>
      </c>
    </row>
    <row r="29" spans="1:21" x14ac:dyDescent="0.2">
      <c r="A29" s="46" t="s">
        <v>55</v>
      </c>
      <c r="B29" s="47" t="s">
        <v>57</v>
      </c>
      <c r="C29" s="48">
        <v>56016.555999999997</v>
      </c>
      <c r="D29" s="48">
        <v>2.9999999999999997E-4</v>
      </c>
      <c r="E29">
        <f t="shared" si="0"/>
        <v>8769.5001963063678</v>
      </c>
      <c r="F29">
        <f t="shared" si="1"/>
        <v>8769.5</v>
      </c>
      <c r="G29">
        <f t="shared" si="2"/>
        <v>6.4649830164853483E-5</v>
      </c>
      <c r="K29">
        <f t="shared" si="5"/>
        <v>6.4649830164853483E-5</v>
      </c>
      <c r="O29">
        <f t="shared" ca="1" si="3"/>
        <v>1.2358453691096276E-3</v>
      </c>
      <c r="Q29" s="2">
        <f t="shared" si="4"/>
        <v>40998.055999999997</v>
      </c>
    </row>
    <row r="30" spans="1:21" x14ac:dyDescent="0.2">
      <c r="A30" s="46" t="s">
        <v>55</v>
      </c>
      <c r="B30" s="47" t="s">
        <v>57</v>
      </c>
      <c r="C30" s="48">
        <v>56025.448299999996</v>
      </c>
      <c r="D30" s="48">
        <v>1.2999999999999999E-3</v>
      </c>
      <c r="E30">
        <f t="shared" si="0"/>
        <v>8796.5012739445992</v>
      </c>
      <c r="F30">
        <f t="shared" si="1"/>
        <v>8796.5</v>
      </c>
      <c r="G30">
        <f t="shared" si="2"/>
        <v>4.1954983316827565E-4</v>
      </c>
      <c r="K30">
        <f t="shared" si="5"/>
        <v>4.1954983316827565E-4</v>
      </c>
      <c r="O30">
        <f t="shared" ca="1" si="3"/>
        <v>1.202124681129832E-3</v>
      </c>
      <c r="Q30" s="2">
        <f t="shared" si="4"/>
        <v>41006.948299999996</v>
      </c>
    </row>
    <row r="31" spans="1:21" x14ac:dyDescent="0.2">
      <c r="A31" s="46" t="s">
        <v>55</v>
      </c>
      <c r="B31" s="47" t="s">
        <v>56</v>
      </c>
      <c r="C31" s="48">
        <v>56025.613599999997</v>
      </c>
      <c r="D31" s="48">
        <v>1.2999999999999999E-3</v>
      </c>
      <c r="E31">
        <f t="shared" si="0"/>
        <v>8797.0032001204618</v>
      </c>
      <c r="F31">
        <f t="shared" si="1"/>
        <v>8797</v>
      </c>
      <c r="G31">
        <f t="shared" si="2"/>
        <v>1.0538998321862891E-3</v>
      </c>
      <c r="K31">
        <f t="shared" si="5"/>
        <v>1.0538998321862891E-3</v>
      </c>
      <c r="O31">
        <f t="shared" ca="1" si="3"/>
        <v>1.20150022394502E-3</v>
      </c>
      <c r="Q31" s="2">
        <f t="shared" si="4"/>
        <v>41007.113599999997</v>
      </c>
    </row>
    <row r="32" spans="1:21" x14ac:dyDescent="0.2">
      <c r="A32" s="46" t="s">
        <v>55</v>
      </c>
      <c r="B32" s="47" t="s">
        <v>57</v>
      </c>
      <c r="C32" s="48">
        <v>56039.608</v>
      </c>
      <c r="D32" s="48">
        <v>5.0000000000000001E-4</v>
      </c>
      <c r="E32">
        <f t="shared" si="0"/>
        <v>8839.496579887289</v>
      </c>
      <c r="F32">
        <f t="shared" si="1"/>
        <v>8839.5</v>
      </c>
      <c r="G32">
        <f t="shared" si="2"/>
        <v>-1.1263501655776054E-3</v>
      </c>
      <c r="K32">
        <f t="shared" si="5"/>
        <v>-1.1263501655776054E-3</v>
      </c>
      <c r="O32">
        <f t="shared" ca="1" si="3"/>
        <v>1.1484213632360803E-3</v>
      </c>
      <c r="Q32" s="2">
        <f t="shared" si="4"/>
        <v>41021.108</v>
      </c>
    </row>
    <row r="33" spans="1:17" x14ac:dyDescent="0.2">
      <c r="A33" s="46" t="s">
        <v>55</v>
      </c>
      <c r="B33" s="47" t="s">
        <v>56</v>
      </c>
      <c r="C33" s="48">
        <v>56042.406600000002</v>
      </c>
      <c r="D33" s="48">
        <v>5.9999999999999995E-4</v>
      </c>
      <c r="E33">
        <f t="shared" si="0"/>
        <v>8847.9944056329805</v>
      </c>
      <c r="F33">
        <f t="shared" si="1"/>
        <v>8848</v>
      </c>
      <c r="G33">
        <f t="shared" si="2"/>
        <v>-1.8424001609673724E-3</v>
      </c>
      <c r="K33">
        <f t="shared" si="5"/>
        <v>-1.8424001609673724E-3</v>
      </c>
      <c r="O33">
        <f t="shared" ca="1" si="3"/>
        <v>1.137805591094292E-3</v>
      </c>
      <c r="Q33" s="2">
        <f t="shared" si="4"/>
        <v>41023.906600000002</v>
      </c>
    </row>
    <row r="34" spans="1:17" x14ac:dyDescent="0.2">
      <c r="A34" s="46" t="s">
        <v>55</v>
      </c>
      <c r="B34" s="47" t="s">
        <v>57</v>
      </c>
      <c r="C34" s="48">
        <v>56059.367599999998</v>
      </c>
      <c r="D34" s="48">
        <v>5.0000000000000001E-4</v>
      </c>
      <c r="E34">
        <f t="shared" si="0"/>
        <v>8899.4957357525163</v>
      </c>
      <c r="F34">
        <f t="shared" si="1"/>
        <v>8899.5</v>
      </c>
      <c r="G34">
        <f t="shared" si="2"/>
        <v>-1.4043501651030965E-3</v>
      </c>
      <c r="K34">
        <f t="shared" si="5"/>
        <v>-1.4043501651030965E-3</v>
      </c>
      <c r="O34">
        <f t="shared" ca="1" si="3"/>
        <v>1.0734865010587537E-3</v>
      </c>
      <c r="Q34" s="2">
        <f t="shared" si="4"/>
        <v>41040.867599999998</v>
      </c>
    </row>
    <row r="35" spans="1:17" x14ac:dyDescent="0.2">
      <c r="A35" s="5" t="s">
        <v>58</v>
      </c>
      <c r="C35" s="8">
        <v>56385.901377973525</v>
      </c>
      <c r="D35" s="8">
        <v>3.0000000000000001E-3</v>
      </c>
      <c r="E35">
        <f t="shared" si="0"/>
        <v>9891.0011832260097</v>
      </c>
      <c r="F35">
        <f t="shared" si="1"/>
        <v>9891</v>
      </c>
      <c r="G35">
        <f t="shared" si="2"/>
        <v>3.896733614965342E-4</v>
      </c>
      <c r="L35">
        <f>+G35</f>
        <v>3.896733614965342E-4</v>
      </c>
      <c r="O35">
        <f t="shared" ca="1" si="3"/>
        <v>-1.6481209642156373E-4</v>
      </c>
      <c r="Q35" s="2">
        <f t="shared" si="4"/>
        <v>41367.401377973525</v>
      </c>
    </row>
    <row r="36" spans="1:17" x14ac:dyDescent="0.2">
      <c r="A36" s="43" t="s">
        <v>0</v>
      </c>
      <c r="B36" s="44"/>
      <c r="C36" s="45">
        <v>57465.938199999997</v>
      </c>
      <c r="D36" s="45"/>
      <c r="E36">
        <f t="shared" si="0"/>
        <v>13170.485465547403</v>
      </c>
      <c r="F36">
        <f t="shared" si="1"/>
        <v>13170.5</v>
      </c>
      <c r="G36">
        <f t="shared" si="2"/>
        <v>-4.7866501699900255E-3</v>
      </c>
      <c r="K36">
        <f>+G36</f>
        <v>-4.7866501699900255E-3</v>
      </c>
      <c r="O36">
        <f t="shared" ca="1" si="3"/>
        <v>-4.2606267715972618E-3</v>
      </c>
      <c r="Q36" s="2">
        <f t="shared" si="4"/>
        <v>42447.438199999997</v>
      </c>
    </row>
    <row r="37" spans="1:17" x14ac:dyDescent="0.2">
      <c r="A37" s="49" t="s">
        <v>59</v>
      </c>
      <c r="C37" s="8">
        <v>57465.938199999997</v>
      </c>
      <c r="D37" s="8">
        <v>1E-4</v>
      </c>
      <c r="E37">
        <f t="shared" si="0"/>
        <v>13170.485465547403</v>
      </c>
      <c r="F37">
        <f t="shared" si="1"/>
        <v>13170.5</v>
      </c>
      <c r="G37">
        <f t="shared" si="2"/>
        <v>-4.7866501699900255E-3</v>
      </c>
      <c r="L37">
        <f>+G37</f>
        <v>-4.7866501699900255E-3</v>
      </c>
      <c r="O37">
        <f t="shared" ca="1" si="3"/>
        <v>-4.2606267715972618E-3</v>
      </c>
      <c r="Q37" s="2">
        <f t="shared" si="4"/>
        <v>42447.438199999997</v>
      </c>
    </row>
    <row r="38" spans="1:17" x14ac:dyDescent="0.2">
      <c r="A38" t="s">
        <v>53</v>
      </c>
      <c r="C38" s="8">
        <v>57598.823700000001</v>
      </c>
      <c r="D38" s="8"/>
      <c r="E38">
        <f t="shared" si="0"/>
        <v>13573.986438579739</v>
      </c>
      <c r="F38">
        <f t="shared" si="1"/>
        <v>13574</v>
      </c>
      <c r="G38">
        <f t="shared" si="2"/>
        <v>-4.4662001673714258E-3</v>
      </c>
      <c r="K38">
        <f>+G38</f>
        <v>-4.4662001673714258E-3</v>
      </c>
      <c r="O38">
        <f t="shared" ca="1" si="3"/>
        <v>-4.7645637197397846E-3</v>
      </c>
      <c r="Q38" s="2">
        <f t="shared" si="4"/>
        <v>42580.323700000001</v>
      </c>
    </row>
    <row r="39" spans="1:17" x14ac:dyDescent="0.2">
      <c r="A39" s="5" t="s">
        <v>60</v>
      </c>
      <c r="C39" s="8">
        <v>58943.806900000003</v>
      </c>
      <c r="D39" s="8">
        <v>2.9999999999999997E-4</v>
      </c>
      <c r="E39">
        <f>+(C39-C$7)/C$8</f>
        <v>17657.968738470463</v>
      </c>
      <c r="F39">
        <f t="shared" si="1"/>
        <v>17658</v>
      </c>
      <c r="G39">
        <f>+C39-(C$7+F39*C$8)</f>
        <v>-1.0295400163158774E-2</v>
      </c>
      <c r="L39">
        <f>+G39</f>
        <v>-1.0295400163158774E-2</v>
      </c>
      <c r="O39">
        <f ca="1">+C$11+C$12*$F39</f>
        <v>-9.8651300052764665E-3</v>
      </c>
      <c r="Q39" s="2">
        <f>+C39-15018.5</f>
        <v>43925.306900000003</v>
      </c>
    </row>
    <row r="40" spans="1:17" x14ac:dyDescent="0.2">
      <c r="A40" s="50" t="s">
        <v>62</v>
      </c>
      <c r="B40" s="51" t="s">
        <v>56</v>
      </c>
      <c r="C40" s="52">
        <v>59364.527099999999</v>
      </c>
      <c r="D40" s="50">
        <v>1.5E-3</v>
      </c>
      <c r="E40">
        <f>+(C40-C$7)/C$8</f>
        <v>18935.467111689155</v>
      </c>
      <c r="F40">
        <f t="shared" ref="F40" si="6">ROUND(2*E40,0)/2</f>
        <v>18935.5</v>
      </c>
      <c r="G40">
        <f>+C40-(C$7+F40*C$8)</f>
        <v>-1.0831150168087333E-2</v>
      </c>
      <c r="L40">
        <f>+G40</f>
        <v>-1.0831150168087333E-2</v>
      </c>
      <c r="O40">
        <f ca="1">+C$11+C$12*$F40</f>
        <v>-1.1460618112468707E-2</v>
      </c>
      <c r="Q40" s="2">
        <f>+C40-15018.5</f>
        <v>44346.027099999999</v>
      </c>
    </row>
    <row r="41" spans="1:17" x14ac:dyDescent="0.2">
      <c r="C41" s="8"/>
      <c r="D41" s="8"/>
    </row>
    <row r="42" spans="1:17" x14ac:dyDescent="0.2">
      <c r="C42" s="8"/>
      <c r="D42" s="8"/>
    </row>
    <row r="43" spans="1:17" x14ac:dyDescent="0.2">
      <c r="C43" s="8"/>
      <c r="D43" s="8"/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honeticPr fontId="7" type="noConversion"/>
  <hyperlinks>
    <hyperlink ref="H63774" r:id="rId1" display="http://vsolj.cetus-net.org/bulletin.html"/>
    <hyperlink ref="H63767" r:id="rId2" display="https://www.aavso.org/ejaavso"/>
    <hyperlink ref="I63774" r:id="rId3" display="http://vsolj.cetus-net.org/bulletin.html"/>
    <hyperlink ref="AR57417" r:id="rId4" display="http://cdsbib.u-strasbg.fr/cgi-bin/cdsbib?1990RMxAA..21..381G"/>
    <hyperlink ref="H63771" r:id="rId5" display="https://www.aavso.org/ejaavso"/>
    <hyperlink ref="AQ4781" r:id="rId6" display="http://cdsbib.u-strasbg.fr/cgi-bin/cdsbib?1990RMxAA..21..381G"/>
    <hyperlink ref="AQ4784" r:id="rId7" display="http://cdsbib.u-strasbg.fr/cgi-bin/cdsbib?1990RMxAA..21..381G"/>
    <hyperlink ref="AQ4782" r:id="rId8" display="http://cdsbib.u-strasbg.fr/cgi-bin/cdsbib?1990RMxAA..21..381G"/>
    <hyperlink ref="AQ4766" r:id="rId9" display="http://cdsbib.u-strasbg.fr/cgi-bin/cdsbib?1990RMxAA..21..381G"/>
    <hyperlink ref="AR4995" r:id="rId10" display="http://cdsbib.u-strasbg.fr/cgi-bin/cdsbib?1990RMxAA..21..381G"/>
    <hyperlink ref="AR4999" r:id="rId11" display="http://cdsbib.u-strasbg.fr/cgi-bin/cdsbib?1990RMxAA..21..381G"/>
    <hyperlink ref="AR1327" r:id="rId12" display="http://cdsbib.u-strasbg.fr/cgi-bin/cdsbib?1990RMxAA..21..381G"/>
    <hyperlink ref="I65514" r:id="rId13" display="http://vsolj.cetus-net.org/bulletin.html"/>
    <hyperlink ref="AR663" r:id="rId14" display="http://cdsbib.u-strasbg.fr/cgi-bin/cdsbib?1990RMxAA..21..381G"/>
    <hyperlink ref="AR662" r:id="rId15" display="http://cdsbib.u-strasbg.fr/cgi-bin/cdsbib?1990RMxAA..21..381G"/>
    <hyperlink ref="AQ3057" r:id="rId16" display="http://cdsbib.u-strasbg.fr/cgi-bin/cdsbib?1990RMxAA..21..381G"/>
    <hyperlink ref="AQ3075" r:id="rId17" display="http://cdsbib.u-strasbg.fr/cgi-bin/cdsbib?1990RMxAA..21..381G"/>
    <hyperlink ref="AQ3076" r:id="rId18" display="http://cdsbib.u-strasbg.fr/cgi-bin/cdsbib?1990RMxAA..21..381G"/>
    <hyperlink ref="AQ3072" r:id="rId19" display="http://cdsbib.u-strasbg.fr/cgi-bin/cdsbib?1990RMxAA..21..381G"/>
  </hyperlinks>
  <pageMargins left="0.75" right="0.75" top="1" bottom="1" header="0.5" footer="0.5"/>
  <headerFooter alignWithMargins="0"/>
  <drawing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2023-01-14T02:27:09Z</dcterms:modified>
</cp:coreProperties>
</file>