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92CA6E58-2996-4529-8223-14536422B086}" xr6:coauthVersionLast="47" xr6:coauthVersionMax="47" xr10:uidLastSave="{00000000-0000-0000-0000-000000000000}"/>
  <bookViews>
    <workbookView xWindow="13905" yWindow="88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I26" i="1" s="1"/>
  <c r="Q26" i="1"/>
  <c r="E27" i="1"/>
  <c r="F27" i="1" s="1"/>
  <c r="G27" i="1" s="1"/>
  <c r="I27" i="1" s="1"/>
  <c r="Q27" i="1"/>
  <c r="E25" i="1"/>
  <c r="F25" i="1"/>
  <c r="G25" i="1"/>
  <c r="I25" i="1"/>
  <c r="Q25" i="1"/>
  <c r="E24" i="1"/>
  <c r="F24" i="1"/>
  <c r="G24" i="1"/>
  <c r="I24" i="1"/>
  <c r="D9" i="1"/>
  <c r="C9" i="1"/>
  <c r="Q24" i="1"/>
  <c r="E23" i="1"/>
  <c r="F23" i="1"/>
  <c r="G23" i="1"/>
  <c r="I23" i="1"/>
  <c r="Q23" i="1"/>
  <c r="E22" i="1"/>
  <c r="F22" i="1"/>
  <c r="G22" i="1"/>
  <c r="I22" i="1"/>
  <c r="E21" i="1"/>
  <c r="F21" i="1"/>
  <c r="G21" i="1"/>
  <c r="H21" i="1"/>
  <c r="Q22" i="1"/>
  <c r="F16" i="1"/>
  <c r="F17" i="1" s="1"/>
  <c r="C17" i="1"/>
  <c r="Q21" i="1"/>
  <c r="C11" i="1"/>
  <c r="C12" i="1"/>
  <c r="O26" i="1" l="1"/>
  <c r="O27" i="1"/>
  <c r="C16" i="1"/>
  <c r="D18" i="1" s="1"/>
  <c r="O22" i="1"/>
  <c r="O25" i="1"/>
  <c r="O24" i="1"/>
  <c r="O23" i="1"/>
  <c r="C15" i="1"/>
  <c r="O21" i="1"/>
  <c r="F18" i="1" l="1"/>
  <c r="F19" i="1" s="1"/>
  <c r="C18" i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<sst xmlns="http://schemas.openxmlformats.org/spreadsheetml/2006/main" count="58" uniqueCount="53">
  <si>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</si>
  <si>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</si>
  <si>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</si>
  <si>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</si>
  <si>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</si>
  <si>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</si>
  <si>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</si>
  <si>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</si>
  <si>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</si>
  <si>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</si>
  <si>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</si>
  <si>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</si>
  <si>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</si>
  <si>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</si>
  <si>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</si>
  <si>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</si>
  <si>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</si>
  <si>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</si>
  <si>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</si>
  <si>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</si>
  <si>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</si>
  <si>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</si>
  <si>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</si>
  <si>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</si>
  <si>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</si>
  <si>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</si>
  <si>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</si>
  <si>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</si>
  <si>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</si>
  <si>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</si>
  <si>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</si>
  <si>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</si>
  <si>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</si>
  <si>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</si>
  <si>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</si>
  <si>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</si>
  <si>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</si>
  <si>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</si>
  <si>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</si>
  <si>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</si>
  <si>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Ivan Andronov</t>
  </si>
  <si>
    <t>Ivan Andronov, pc</t>
  </si>
  <si>
    <t>Dra</t>
  </si>
  <si>
    <t>EW</t>
  </si>
  <si>
    <t>Nelson</t>
  </si>
  <si>
    <t>Andronov</t>
  </si>
  <si>
    <t>IBVS 6092</t>
  </si>
  <si>
    <t>IBVS 6154</t>
  </si>
  <si>
    <t>IBVS 6234</t>
  </si>
  <si>
    <t>RHN 2019</t>
  </si>
  <si>
    <t>JBAV, 60</t>
  </si>
  <si>
    <t>I</t>
  </si>
  <si>
    <t>V0565 Dra / GSC 3897-1017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</si>
</sst>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0" xfId="0" applyFont="1" applyAlignment="1">
      <alignment horizontal="left"/>
    </xf>
    <xf numFmtId="0" fontId="8" fillId="0" borderId="1" xfId="0" applyFont="1" applyBorder="1" applyAlignment="1">
      <alignment vertical="center"/>
    </xf>
    <xf numFmtId="0" fontId="5" fillId="0" borderId="0" xfId="0" applyFont="1" applyFill="1" applyBorder="1" applyAlignme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2" fontId="16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3897-1017 -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Andronov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12721</c:v>
                </c:pt>
                <c:pt idx="2">
                  <c:v>14601.5</c:v>
                </c:pt>
                <c:pt idx="3">
                  <c:v>16441</c:v>
                </c:pt>
                <c:pt idx="4">
                  <c:v>18158</c:v>
                </c:pt>
                <c:pt idx="5">
                  <c:v>20188.5</c:v>
                </c:pt>
                <c:pt idx="6">
                  <c:v>20311.5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C9-4733-908D-A623AE15B61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12721</c:v>
                </c:pt>
                <c:pt idx="2">
                  <c:v>14601.5</c:v>
                </c:pt>
                <c:pt idx="3">
                  <c:v>16441</c:v>
                </c:pt>
                <c:pt idx="4">
                  <c:v>18158</c:v>
                </c:pt>
                <c:pt idx="5">
                  <c:v>20188.5</c:v>
                </c:pt>
                <c:pt idx="6">
                  <c:v>20311.5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1.6303500000503846E-2</c:v>
                </c:pt>
                <c:pt idx="2">
                  <c:v>2.2325249999994412E-2</c:v>
                </c:pt>
                <c:pt idx="3">
                  <c:v>2.3054463148582727E-2</c:v>
                </c:pt>
                <c:pt idx="4">
                  <c:v>2.689299999474315E-2</c:v>
                </c:pt>
                <c:pt idx="5">
                  <c:v>3.213974999380298E-2</c:v>
                </c:pt>
                <c:pt idx="6">
                  <c:v>3.0410249994019978E-2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C9-4733-908D-A623AE15B61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12721</c:v>
                </c:pt>
                <c:pt idx="2">
                  <c:v>14601.5</c:v>
                </c:pt>
                <c:pt idx="3">
                  <c:v>16441</c:v>
                </c:pt>
                <c:pt idx="4">
                  <c:v>18158</c:v>
                </c:pt>
                <c:pt idx="5">
                  <c:v>20188.5</c:v>
                </c:pt>
                <c:pt idx="6">
                  <c:v>20311.5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C9-4733-908D-A623AE15B61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12721</c:v>
                </c:pt>
                <c:pt idx="2">
                  <c:v>14601.5</c:v>
                </c:pt>
                <c:pt idx="3">
                  <c:v>16441</c:v>
                </c:pt>
                <c:pt idx="4">
                  <c:v>18158</c:v>
                </c:pt>
                <c:pt idx="5">
                  <c:v>20188.5</c:v>
                </c:pt>
                <c:pt idx="6">
                  <c:v>20311.5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C9-4733-908D-A623AE15B61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12721</c:v>
                </c:pt>
                <c:pt idx="2">
                  <c:v>14601.5</c:v>
                </c:pt>
                <c:pt idx="3">
                  <c:v>16441</c:v>
                </c:pt>
                <c:pt idx="4">
                  <c:v>18158</c:v>
                </c:pt>
                <c:pt idx="5">
                  <c:v>20188.5</c:v>
                </c:pt>
                <c:pt idx="6">
                  <c:v>20311.5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C9-4733-908D-A623AE15B61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12721</c:v>
                </c:pt>
                <c:pt idx="2">
                  <c:v>14601.5</c:v>
                </c:pt>
                <c:pt idx="3">
                  <c:v>16441</c:v>
                </c:pt>
                <c:pt idx="4">
                  <c:v>18158</c:v>
                </c:pt>
                <c:pt idx="5">
                  <c:v>20188.5</c:v>
                </c:pt>
                <c:pt idx="6">
                  <c:v>20311.5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C9-4733-908D-A623AE15B61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12721</c:v>
                </c:pt>
                <c:pt idx="2">
                  <c:v>14601.5</c:v>
                </c:pt>
                <c:pt idx="3">
                  <c:v>16441</c:v>
                </c:pt>
                <c:pt idx="4">
                  <c:v>18158</c:v>
                </c:pt>
                <c:pt idx="5">
                  <c:v>20188.5</c:v>
                </c:pt>
                <c:pt idx="6">
                  <c:v>20311.5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C9-4733-908D-A623AE15B61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12721</c:v>
                </c:pt>
                <c:pt idx="2">
                  <c:v>14601.5</c:v>
                </c:pt>
                <c:pt idx="3">
                  <c:v>16441</c:v>
                </c:pt>
                <c:pt idx="4">
                  <c:v>18158</c:v>
                </c:pt>
                <c:pt idx="5">
                  <c:v>20188.5</c:v>
                </c:pt>
                <c:pt idx="6">
                  <c:v>20311.5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-6.7182683978598799E-3</c:v>
                </c:pt>
                <c:pt idx="1">
                  <c:v>1.7058527596953081E-2</c:v>
                </c:pt>
                <c:pt idx="2">
                  <c:v>2.0573366435742941E-2</c:v>
                </c:pt>
                <c:pt idx="3">
                  <c:v>2.4011572255447242E-2</c:v>
                </c:pt>
                <c:pt idx="4">
                  <c:v>2.7220813566908125E-2</c:v>
                </c:pt>
                <c:pt idx="5">
                  <c:v>3.101601710966952E-2</c:v>
                </c:pt>
                <c:pt idx="6">
                  <c:v>3.1245916166926183E-2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C9-4733-908D-A623AE15B61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12721</c:v>
                </c:pt>
                <c:pt idx="2">
                  <c:v>14601.5</c:v>
                </c:pt>
                <c:pt idx="3">
                  <c:v>16441</c:v>
                </c:pt>
                <c:pt idx="4">
                  <c:v>18158</c:v>
                </c:pt>
                <c:pt idx="5">
                  <c:v>20188.5</c:v>
                </c:pt>
                <c:pt idx="6">
                  <c:v>20311.5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C9-4733-908D-A623AE15B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139568"/>
        <c:axId val="1"/>
      </c:scatterChart>
      <c:valAx>
        <c:axId val="690139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39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45112781954886"/>
          <c:y val="0.92397937099967764"/>
          <c:w val="0.7864661654135338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3229DA-56C2-78E2-E189-A6DF31D2B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42578125" customWidth="1"/>
    <col min="6" max="6" width="17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52</v>
      </c>
    </row>
    <row r="2" spans="1:6" x14ac:dyDescent="0.2">
      <c r="A2" t="s">
        <v>24</v>
      </c>
      <c r="B2" t="s">
        <v>43</v>
      </c>
      <c r="C2" s="3"/>
      <c r="D2" s="3" t="s">
        <v>42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39</v>
      </c>
      <c r="D4" s="28" t="s">
        <v>39</v>
      </c>
    </row>
    <row r="5" spans="1:6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6" x14ac:dyDescent="0.2">
      <c r="A6" s="5" t="s">
        <v>1</v>
      </c>
    </row>
    <row r="7" spans="1:6" x14ac:dyDescent="0.2">
      <c r="A7" t="s">
        <v>2</v>
      </c>
      <c r="C7" s="29">
        <v>51452.563000000002</v>
      </c>
      <c r="D7" s="30" t="s">
        <v>40</v>
      </c>
    </row>
    <row r="8" spans="1:6" x14ac:dyDescent="0.2">
      <c r="A8" t="s">
        <v>3</v>
      </c>
      <c r="C8" s="29">
        <v>0.39031650000000001</v>
      </c>
      <c r="D8" s="30" t="s">
        <v>40</v>
      </c>
    </row>
    <row r="9" spans="1:6" x14ac:dyDescent="0.2">
      <c r="A9" s="24" t="s">
        <v>34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-6.7182683978598799E-3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1.8690980264769249E-6</v>
      </c>
      <c r="D12" s="3"/>
      <c r="E12" s="10"/>
    </row>
    <row r="13" spans="1:6" x14ac:dyDescent="0.2">
      <c r="A13" s="10" t="s">
        <v>19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59380.312676481619</v>
      </c>
      <c r="E15" s="14" t="s">
        <v>36</v>
      </c>
      <c r="F15" s="11">
        <v>0</v>
      </c>
    </row>
    <row r="16" spans="1:6" x14ac:dyDescent="0.2">
      <c r="A16" s="16" t="s">
        <v>4</v>
      </c>
      <c r="B16" s="10"/>
      <c r="C16" s="17">
        <f ca="1">+C8+C12</f>
        <v>0.39031836909802647</v>
      </c>
      <c r="E16" s="14" t="s">
        <v>32</v>
      </c>
      <c r="F16" s="15">
        <f ca="1">NOW()+15018.5+$C$5/24</f>
        <v>59958.648005671297</v>
      </c>
    </row>
    <row r="17" spans="1:18" ht="13.5" thickBot="1" x14ac:dyDescent="0.25">
      <c r="A17" s="14" t="s">
        <v>29</v>
      </c>
      <c r="B17" s="10"/>
      <c r="C17" s="10">
        <f>COUNT(C21:C2191)</f>
        <v>7</v>
      </c>
      <c r="E17" s="14" t="s">
        <v>37</v>
      </c>
      <c r="F17" s="15">
        <f ca="1">ROUND(2*(F16-$C$7)/$C$8,0)/2+F15</f>
        <v>21793</v>
      </c>
    </row>
    <row r="18" spans="1:18" ht="14.25" thickTop="1" thickBot="1" x14ac:dyDescent="0.25">
      <c r="A18" s="16" t="s">
        <v>5</v>
      </c>
      <c r="B18" s="10"/>
      <c r="C18" s="19">
        <f ca="1">+C15</f>
        <v>59380.312676481619</v>
      </c>
      <c r="D18" s="20">
        <f ca="1">+C16</f>
        <v>0.39031836909802647</v>
      </c>
      <c r="E18" s="14" t="s">
        <v>38</v>
      </c>
      <c r="F18" s="23">
        <f ca="1">ROUND(2*(F16-$C$15)/$C$16,0)/2+F15</f>
        <v>1481.5</v>
      </c>
    </row>
    <row r="19" spans="1:18" ht="13.5" thickTop="1" x14ac:dyDescent="0.2">
      <c r="E19" s="14" t="s">
        <v>33</v>
      </c>
      <c r="F19" s="18">
        <f ca="1">+$C$15+$C$16*F18-15018.5-$C$5/24</f>
        <v>44940.465173633682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44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6" t="s">
        <v>35</v>
      </c>
    </row>
    <row r="21" spans="1:18" x14ac:dyDescent="0.2">
      <c r="A21" s="30" t="s">
        <v>41</v>
      </c>
      <c r="C21" s="8">
        <v>51452.563000000002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-6.7182683978598799E-3</v>
      </c>
      <c r="Q21" s="2">
        <f>+C21-15018.5</f>
        <v>36434.063000000002</v>
      </c>
    </row>
    <row r="22" spans="1:18" x14ac:dyDescent="0.2">
      <c r="A22" s="5" t="s">
        <v>46</v>
      </c>
      <c r="C22" s="8">
        <v>56417.7955</v>
      </c>
      <c r="D22" s="8">
        <v>2.9999999999999997E-4</v>
      </c>
      <c r="E22">
        <f>+(C22-C$7)/C$8</f>
        <v>12721.04176994823</v>
      </c>
      <c r="F22">
        <f>ROUND(2*E22,0)/2</f>
        <v>12721</v>
      </c>
      <c r="G22">
        <f>+C22-(C$7+F22*C$8)</f>
        <v>1.6303500000503846E-2</v>
      </c>
      <c r="I22">
        <f>+G22</f>
        <v>1.6303500000503846E-2</v>
      </c>
      <c r="O22">
        <f ca="1">+C$11+C$12*$F22</f>
        <v>1.7058527596953081E-2</v>
      </c>
      <c r="Q22" s="2">
        <f>+C22-15018.5</f>
        <v>41399.2955</v>
      </c>
    </row>
    <row r="23" spans="1:18" x14ac:dyDescent="0.2">
      <c r="A23" s="5" t="s">
        <v>47</v>
      </c>
      <c r="C23" s="8">
        <v>57151.791700000002</v>
      </c>
      <c r="D23" s="8">
        <v>2.9999999999999997E-4</v>
      </c>
      <c r="E23">
        <f>+(C23-C$7)/C$8</f>
        <v>14601.557197812543</v>
      </c>
      <c r="F23">
        <f>ROUND(2*E23,0)/2</f>
        <v>14601.5</v>
      </c>
      <c r="G23">
        <f>+C23-(C$7+F23*C$8)</f>
        <v>2.2325249999994412E-2</v>
      </c>
      <c r="I23">
        <f>+G23</f>
        <v>2.2325249999994412E-2</v>
      </c>
      <c r="O23">
        <f ca="1">+C$11+C$12*$F23</f>
        <v>2.0573366435742941E-2</v>
      </c>
      <c r="Q23" s="2">
        <f>+C23-15018.5</f>
        <v>42133.291700000002</v>
      </c>
    </row>
    <row r="24" spans="1:18" x14ac:dyDescent="0.2">
      <c r="A24" s="5" t="s">
        <v>48</v>
      </c>
      <c r="C24" s="8">
        <v>57869.779630963152</v>
      </c>
      <c r="D24" s="8">
        <v>2.0000000000000001E-4</v>
      </c>
      <c r="E24">
        <f>+(C24-C$7)/C$8</f>
        <v>16441.059066073685</v>
      </c>
      <c r="F24">
        <f>ROUND(2*E24,0)/2</f>
        <v>16441</v>
      </c>
      <c r="G24">
        <f>+C24-(C$7+F24*C$8)</f>
        <v>2.3054463148582727E-2</v>
      </c>
      <c r="I24">
        <f>+G24</f>
        <v>2.3054463148582727E-2</v>
      </c>
      <c r="O24">
        <f ca="1">+C$11+C$12*$F24</f>
        <v>2.4011572255447242E-2</v>
      </c>
      <c r="Q24" s="2">
        <f>+C24-15018.5</f>
        <v>42851.279630963152</v>
      </c>
    </row>
    <row r="25" spans="1:18" x14ac:dyDescent="0.2">
      <c r="A25" s="31" t="s">
        <v>49</v>
      </c>
      <c r="C25" s="8">
        <v>58539.956899999997</v>
      </c>
      <c r="D25" s="8">
        <v>4.0000000000000002E-4</v>
      </c>
      <c r="E25">
        <f>+(C25-C$7)/C$8</f>
        <v>18158.068900494844</v>
      </c>
      <c r="F25">
        <f>ROUND(2*E25,0)/2</f>
        <v>18158</v>
      </c>
      <c r="G25">
        <f>+C25-(C$7+F25*C$8)</f>
        <v>2.689299999474315E-2</v>
      </c>
      <c r="I25">
        <f>+G25</f>
        <v>2.689299999474315E-2</v>
      </c>
      <c r="O25">
        <f ca="1">+C$11+C$12*$F25</f>
        <v>2.7220813566908125E-2</v>
      </c>
      <c r="Q25" s="2">
        <f>+C25-15018.5</f>
        <v>43521.456899999997</v>
      </c>
    </row>
    <row r="26" spans="1:18" x14ac:dyDescent="0.2">
      <c r="A26" s="32" t="s">
        <v>50</v>
      </c>
      <c r="B26" s="33" t="s">
        <v>51</v>
      </c>
      <c r="C26" s="34">
        <v>59332.499799999998</v>
      </c>
      <c r="D26" s="32">
        <v>1.6999999999999999E-3</v>
      </c>
      <c r="E26">
        <f t="shared" ref="E26:E27" si="0">+(C26-C$7)/C$8</f>
        <v>20188.582342791033</v>
      </c>
      <c r="F26">
        <f t="shared" ref="F26:F27" si="1">ROUND(2*E26,0)/2</f>
        <v>20188.5</v>
      </c>
      <c r="G26">
        <f t="shared" ref="G26:G27" si="2">+C26-(C$7+F26*C$8)</f>
        <v>3.213974999380298E-2</v>
      </c>
      <c r="I26">
        <f t="shared" ref="I26:I27" si="3">+G26</f>
        <v>3.213974999380298E-2</v>
      </c>
      <c r="O26">
        <f t="shared" ref="O26:O27" ca="1" si="4">+C$11+C$12*$F26</f>
        <v>3.101601710966952E-2</v>
      </c>
      <c r="Q26" s="2">
        <f t="shared" ref="Q26:Q27" si="5">+C26-15018.5</f>
        <v>44313.999799999998</v>
      </c>
    </row>
    <row r="27" spans="1:18" x14ac:dyDescent="0.2">
      <c r="A27" s="32" t="s">
        <v>50</v>
      </c>
      <c r="B27" s="33" t="s">
        <v>51</v>
      </c>
      <c r="C27" s="34">
        <v>59380.506999999998</v>
      </c>
      <c r="D27" s="32">
        <v>1.5E-3</v>
      </c>
      <c r="E27">
        <f t="shared" si="0"/>
        <v>20311.57791177159</v>
      </c>
      <c r="F27">
        <f t="shared" si="1"/>
        <v>20311.5</v>
      </c>
      <c r="G27">
        <f t="shared" si="2"/>
        <v>3.0410249994019978E-2</v>
      </c>
      <c r="I27">
        <f t="shared" si="3"/>
        <v>3.0410249994019978E-2</v>
      </c>
      <c r="O27">
        <f t="shared" ca="1" si="4"/>
        <v>3.1245916166926183E-2</v>
      </c>
      <c r="Q27" s="2">
        <f t="shared" si="5"/>
        <v>44362.006999999998</v>
      </c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2023-01-14T02:33:07Z</dcterms:modified>
</cp:coreProperties>
</file>