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9E431C3-C25E-4CB2-A038-7A938DB956DB}" xr6:coauthVersionLast="47" xr6:coauthVersionMax="47" xr10:uidLastSave="{00000000-0000-0000-0000-000000000000}"/>
  <bookViews>
    <workbookView xWindow="13845" yWindow="960" windowWidth="12975" windowHeight="14640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294" i="1" l="1"/>
  <c r="S294" i="1"/>
  <c r="Q297" i="1"/>
  <c r="S297" i="1"/>
  <c r="E298" i="1"/>
  <c r="F298" i="1" s="1"/>
  <c r="Q298" i="1"/>
  <c r="S298" i="1"/>
  <c r="Q295" i="1"/>
  <c r="S295" i="1"/>
  <c r="Q296" i="1"/>
  <c r="S296" i="1"/>
  <c r="D11" i="1"/>
  <c r="D12" i="1"/>
  <c r="Q272" i="1"/>
  <c r="S272" i="1"/>
  <c r="Q274" i="1"/>
  <c r="S274" i="1"/>
  <c r="Q281" i="1"/>
  <c r="S281" i="1"/>
  <c r="Q283" i="1"/>
  <c r="S283" i="1"/>
  <c r="Q286" i="1"/>
  <c r="S286" i="1"/>
  <c r="Q289" i="1"/>
  <c r="S289" i="1"/>
  <c r="Q154" i="1"/>
  <c r="S154" i="1"/>
  <c r="Q163" i="1"/>
  <c r="S163" i="1"/>
  <c r="Q166" i="1"/>
  <c r="S166" i="1"/>
  <c r="Q179" i="1"/>
  <c r="S179" i="1"/>
  <c r="Q210" i="1"/>
  <c r="S210" i="1"/>
  <c r="Q218" i="1"/>
  <c r="S218" i="1"/>
  <c r="Q237" i="1"/>
  <c r="S237" i="1"/>
  <c r="Q240" i="1"/>
  <c r="S240" i="1"/>
  <c r="Q242" i="1"/>
  <c r="S242" i="1"/>
  <c r="Q243" i="1"/>
  <c r="S243" i="1"/>
  <c r="Q246" i="1"/>
  <c r="S246" i="1"/>
  <c r="Q249" i="1"/>
  <c r="S249" i="1"/>
  <c r="Q252" i="1"/>
  <c r="S252" i="1"/>
  <c r="Q260" i="1"/>
  <c r="S260" i="1"/>
  <c r="Q261" i="1"/>
  <c r="S261" i="1"/>
  <c r="Q268" i="1"/>
  <c r="S268" i="1"/>
  <c r="Q291" i="1"/>
  <c r="S291" i="1"/>
  <c r="Q292" i="1"/>
  <c r="S292" i="1"/>
  <c r="Q293" i="1"/>
  <c r="S293" i="1"/>
  <c r="Q290" i="1"/>
  <c r="S290" i="1"/>
  <c r="Q280" i="1"/>
  <c r="S280" i="1"/>
  <c r="Q284" i="1"/>
  <c r="S284" i="1"/>
  <c r="Q285" i="1"/>
  <c r="S285" i="1"/>
  <c r="Q288" i="1"/>
  <c r="S288" i="1"/>
  <c r="Q287" i="1"/>
  <c r="S287" i="1"/>
  <c r="Q282" i="1"/>
  <c r="S282" i="1"/>
  <c r="AB9" i="1"/>
  <c r="BL64" i="1" s="1"/>
  <c r="AB8" i="1"/>
  <c r="AB16" i="1" s="1"/>
  <c r="AB10" i="1"/>
  <c r="AB7" i="1"/>
  <c r="AB6" i="1"/>
  <c r="AB13" i="1" s="1"/>
  <c r="AB17" i="1" s="1"/>
  <c r="AB3" i="1"/>
  <c r="AB4" i="1"/>
  <c r="AY30" i="1" s="1"/>
  <c r="AB5" i="1"/>
  <c r="D13" i="1"/>
  <c r="Z10" i="1"/>
  <c r="S110" i="1"/>
  <c r="S118" i="1"/>
  <c r="S119" i="1"/>
  <c r="S181" i="1"/>
  <c r="S255" i="1"/>
  <c r="S257" i="1"/>
  <c r="S258" i="1"/>
  <c r="S264" i="1"/>
  <c r="S265" i="1"/>
  <c r="S266" i="1"/>
  <c r="S267" i="1"/>
  <c r="S271" i="1"/>
  <c r="S273" i="1"/>
  <c r="S275" i="1"/>
  <c r="S276" i="1"/>
  <c r="S278" i="1"/>
  <c r="S279" i="1"/>
  <c r="S109" i="1"/>
  <c r="S137" i="1"/>
  <c r="S100" i="1"/>
  <c r="S99" i="1"/>
  <c r="S90" i="1"/>
  <c r="S196" i="1"/>
  <c r="S89" i="1"/>
  <c r="S87" i="1"/>
  <c r="S86" i="1"/>
  <c r="S85" i="1"/>
  <c r="S216" i="1"/>
  <c r="S223" i="1"/>
  <c r="S224" i="1"/>
  <c r="S225" i="1"/>
  <c r="S226" i="1"/>
  <c r="S227" i="1"/>
  <c r="S228" i="1"/>
  <c r="S229" i="1"/>
  <c r="S230" i="1"/>
  <c r="S231" i="1"/>
  <c r="S234" i="1"/>
  <c r="S82" i="1"/>
  <c r="S135" i="1"/>
  <c r="S117" i="1"/>
  <c r="S167" i="1"/>
  <c r="S116" i="1"/>
  <c r="S142" i="1"/>
  <c r="S172" i="1"/>
  <c r="S138" i="1"/>
  <c r="S124" i="1"/>
  <c r="S123" i="1"/>
  <c r="S112" i="1"/>
  <c r="S132" i="1"/>
  <c r="S148" i="1"/>
  <c r="S131" i="1"/>
  <c r="S157" i="1"/>
  <c r="S140" i="1"/>
  <c r="S133" i="1"/>
  <c r="S125" i="1"/>
  <c r="S160" i="1"/>
  <c r="S120" i="1"/>
  <c r="S121" i="1"/>
  <c r="S122" i="1"/>
  <c r="S139" i="1"/>
  <c r="S150" i="1"/>
  <c r="S129" i="1"/>
  <c r="S104" i="1"/>
  <c r="S158" i="1"/>
  <c r="S145" i="1"/>
  <c r="S113" i="1"/>
  <c r="S126" i="1"/>
  <c r="S114" i="1"/>
  <c r="S168" i="1"/>
  <c r="S141" i="1"/>
  <c r="S130" i="1"/>
  <c r="S171" i="1"/>
  <c r="S134" i="1"/>
  <c r="S164" i="1"/>
  <c r="S151" i="1"/>
  <c r="S111" i="1"/>
  <c r="S162" i="1"/>
  <c r="S174" i="1"/>
  <c r="S115" i="1"/>
  <c r="S102" i="1"/>
  <c r="S146" i="1"/>
  <c r="S127" i="1"/>
  <c r="S169" i="1"/>
  <c r="S175" i="1"/>
  <c r="S177" i="1"/>
  <c r="S170" i="1"/>
  <c r="S143" i="1"/>
  <c r="S144" i="1"/>
  <c r="S155" i="1"/>
  <c r="S161" i="1"/>
  <c r="S165" i="1"/>
  <c r="S153" i="1"/>
  <c r="S103" i="1"/>
  <c r="S147" i="1"/>
  <c r="S108" i="1"/>
  <c r="S136" i="1"/>
  <c r="S208" i="1"/>
  <c r="S156" i="1"/>
  <c r="S128" i="1"/>
  <c r="S159" i="1"/>
  <c r="AF159" i="1" s="1"/>
  <c r="S106" i="1"/>
  <c r="S178" i="1"/>
  <c r="S152" i="1"/>
  <c r="S191" i="1"/>
  <c r="S176" i="1"/>
  <c r="S105" i="1"/>
  <c r="S173" i="1"/>
  <c r="S88" i="1"/>
  <c r="S192" i="1"/>
  <c r="S98" i="1"/>
  <c r="S79" i="1"/>
  <c r="S97" i="1"/>
  <c r="S193" i="1"/>
  <c r="S101" i="1"/>
  <c r="S95" i="1"/>
  <c r="S187" i="1"/>
  <c r="S107" i="1"/>
  <c r="S204" i="1"/>
  <c r="S201" i="1"/>
  <c r="S205" i="1"/>
  <c r="S202" i="1"/>
  <c r="S182" i="1"/>
  <c r="S188" i="1"/>
  <c r="S195" i="1"/>
  <c r="S194" i="1"/>
  <c r="S185" i="1"/>
  <c r="S180" i="1"/>
  <c r="S184" i="1"/>
  <c r="S94" i="1"/>
  <c r="S209" i="1"/>
  <c r="S83" i="1"/>
  <c r="S197" i="1"/>
  <c r="AF197" i="1" s="1"/>
  <c r="S183" i="1"/>
  <c r="S198" i="1"/>
  <c r="S206" i="1"/>
  <c r="S149" i="1"/>
  <c r="S203" i="1"/>
  <c r="S199" i="1"/>
  <c r="S200" i="1"/>
  <c r="S207" i="1"/>
  <c r="S189" i="1"/>
  <c r="S81" i="1"/>
  <c r="S190" i="1"/>
  <c r="S211" i="1"/>
  <c r="S186" i="1"/>
  <c r="S91" i="1"/>
  <c r="S84" i="1"/>
  <c r="S212" i="1"/>
  <c r="S96" i="1"/>
  <c r="S213" i="1"/>
  <c r="S219" i="1"/>
  <c r="S214" i="1"/>
  <c r="S215" i="1"/>
  <c r="S220" i="1"/>
  <c r="S217" i="1"/>
  <c r="S221" i="1"/>
  <c r="S250" i="1"/>
  <c r="S222" i="1"/>
  <c r="S235" i="1"/>
  <c r="S245" i="1"/>
  <c r="S254" i="1"/>
  <c r="S259" i="1"/>
  <c r="S241" i="1"/>
  <c r="S232" i="1"/>
  <c r="S253" i="1"/>
  <c r="S233" i="1"/>
  <c r="S238" i="1"/>
  <c r="S248" i="1"/>
  <c r="S64" i="1"/>
  <c r="S239" i="1"/>
  <c r="S236" i="1"/>
  <c r="S69" i="1"/>
  <c r="S251" i="1"/>
  <c r="S277" i="1"/>
  <c r="S263" i="1"/>
  <c r="S256" i="1"/>
  <c r="S262" i="1"/>
  <c r="S247" i="1"/>
  <c r="S244" i="1"/>
  <c r="S269" i="1"/>
  <c r="S270" i="1"/>
  <c r="S66" i="1"/>
  <c r="S73" i="1"/>
  <c r="S48" i="1"/>
  <c r="S68" i="1"/>
  <c r="S67" i="1"/>
  <c r="S59" i="1"/>
  <c r="S50" i="1"/>
  <c r="S49" i="1"/>
  <c r="S65" i="1"/>
  <c r="S70" i="1"/>
  <c r="S72" i="1"/>
  <c r="S36" i="1"/>
  <c r="S71" i="1"/>
  <c r="S35" i="1"/>
  <c r="S33" i="1"/>
  <c r="S32" i="1"/>
  <c r="S34" i="1"/>
  <c r="S30" i="1"/>
  <c r="S29" i="1"/>
  <c r="S28" i="1"/>
  <c r="S27" i="1"/>
  <c r="S25" i="1"/>
  <c r="S93" i="1"/>
  <c r="S80" i="1"/>
  <c r="S77" i="1"/>
  <c r="S76" i="1"/>
  <c r="S78" i="1"/>
  <c r="S74" i="1"/>
  <c r="S75" i="1"/>
  <c r="S55" i="1"/>
  <c r="S58" i="1"/>
  <c r="S63" i="1"/>
  <c r="S62" i="1"/>
  <c r="S56" i="1"/>
  <c r="S60" i="1"/>
  <c r="S61" i="1"/>
  <c r="S51" i="1"/>
  <c r="S53" i="1"/>
  <c r="S54" i="1"/>
  <c r="S52" i="1"/>
  <c r="S57" i="1"/>
  <c r="S47" i="1"/>
  <c r="S45" i="1"/>
  <c r="S38" i="1"/>
  <c r="S37" i="1"/>
  <c r="S41" i="1"/>
  <c r="S39" i="1"/>
  <c r="S40" i="1"/>
  <c r="S42" i="1"/>
  <c r="S31" i="1"/>
  <c r="S44" i="1"/>
  <c r="S46" i="1"/>
  <c r="S22" i="1"/>
  <c r="S43" i="1"/>
  <c r="S26" i="1"/>
  <c r="S24" i="1"/>
  <c r="S23" i="1"/>
  <c r="S21" i="1"/>
  <c r="S92" i="1"/>
  <c r="C7" i="1"/>
  <c r="E294" i="1" s="1"/>
  <c r="F294" i="1" s="1"/>
  <c r="C8" i="1"/>
  <c r="AD2" i="1"/>
  <c r="I130" i="1"/>
  <c r="D9" i="1"/>
  <c r="C9" i="1"/>
  <c r="F16" i="1"/>
  <c r="F17" i="1" s="1"/>
  <c r="Q279" i="1"/>
  <c r="Q277" i="1"/>
  <c r="Q276" i="1"/>
  <c r="Q270" i="1"/>
  <c r="Q269" i="1"/>
  <c r="Q265" i="1"/>
  <c r="Q263" i="1"/>
  <c r="Q262" i="1"/>
  <c r="Q259" i="1"/>
  <c r="Q258" i="1"/>
  <c r="Q256" i="1"/>
  <c r="Q254" i="1"/>
  <c r="Q253" i="1"/>
  <c r="Q250" i="1"/>
  <c r="Q248" i="1"/>
  <c r="Q247" i="1"/>
  <c r="Q245" i="1"/>
  <c r="Q234" i="1"/>
  <c r="Q233" i="1"/>
  <c r="Q232" i="1"/>
  <c r="Q231" i="1"/>
  <c r="Q230" i="1"/>
  <c r="Q229" i="1"/>
  <c r="Q228" i="1"/>
  <c r="Q227" i="1"/>
  <c r="Q226" i="1"/>
  <c r="Q224" i="1"/>
  <c r="Q223" i="1"/>
  <c r="Q186" i="1"/>
  <c r="Q138" i="1"/>
  <c r="Q132" i="1"/>
  <c r="Q129" i="1"/>
  <c r="Q117" i="1"/>
  <c r="Q116" i="1"/>
  <c r="Q112" i="1"/>
  <c r="Q107" i="1"/>
  <c r="Q105" i="1"/>
  <c r="Q104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43" i="2"/>
  <c r="C243" i="2"/>
  <c r="G125" i="2"/>
  <c r="C125" i="2"/>
  <c r="G242" i="2"/>
  <c r="C242" i="2"/>
  <c r="G241" i="2"/>
  <c r="C241" i="2"/>
  <c r="G124" i="2"/>
  <c r="C124" i="2"/>
  <c r="G123" i="2"/>
  <c r="C123" i="2"/>
  <c r="G122" i="2"/>
  <c r="C122" i="2"/>
  <c r="G240" i="2"/>
  <c r="C240" i="2"/>
  <c r="G239" i="2"/>
  <c r="C239" i="2"/>
  <c r="G121" i="2"/>
  <c r="C121" i="2"/>
  <c r="G120" i="2"/>
  <c r="C120" i="2"/>
  <c r="G238" i="2"/>
  <c r="C238" i="2"/>
  <c r="G119" i="2"/>
  <c r="C119" i="2"/>
  <c r="G237" i="2"/>
  <c r="C237" i="2"/>
  <c r="G236" i="2"/>
  <c r="C236" i="2"/>
  <c r="G235" i="2"/>
  <c r="C235" i="2"/>
  <c r="G234" i="2"/>
  <c r="C234" i="2"/>
  <c r="G118" i="2"/>
  <c r="C118" i="2"/>
  <c r="G233" i="2"/>
  <c r="C233" i="2"/>
  <c r="G117" i="2"/>
  <c r="C117" i="2"/>
  <c r="G232" i="2"/>
  <c r="C232" i="2"/>
  <c r="G231" i="2"/>
  <c r="C231" i="2"/>
  <c r="G116" i="2"/>
  <c r="C116" i="2"/>
  <c r="G230" i="2"/>
  <c r="C230" i="2"/>
  <c r="G229" i="2"/>
  <c r="C229" i="2"/>
  <c r="G228" i="2"/>
  <c r="C228" i="2"/>
  <c r="G227" i="2"/>
  <c r="C227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109" i="2"/>
  <c r="C109" i="2"/>
  <c r="G217" i="2"/>
  <c r="C217" i="2"/>
  <c r="G216" i="2"/>
  <c r="C216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215" i="2"/>
  <c r="C215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214" i="2"/>
  <c r="C214" i="2"/>
  <c r="G35" i="2"/>
  <c r="C35" i="2"/>
  <c r="G34" i="2"/>
  <c r="C34" i="2"/>
  <c r="G33" i="2"/>
  <c r="C33" i="2"/>
  <c r="G213" i="2"/>
  <c r="C213" i="2"/>
  <c r="G32" i="2"/>
  <c r="C32" i="2"/>
  <c r="G212" i="2"/>
  <c r="C21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1" i="2"/>
  <c r="C211" i="2"/>
  <c r="G210" i="2"/>
  <c r="C210" i="2"/>
  <c r="G21" i="2"/>
  <c r="C21" i="2"/>
  <c r="G20" i="2"/>
  <c r="C20" i="2"/>
  <c r="G19" i="2"/>
  <c r="C19" i="2"/>
  <c r="G209" i="2"/>
  <c r="C209" i="2"/>
  <c r="G18" i="2"/>
  <c r="C18" i="2"/>
  <c r="G17" i="2"/>
  <c r="C17" i="2"/>
  <c r="G16" i="2"/>
  <c r="C16" i="2"/>
  <c r="G15" i="2"/>
  <c r="C15" i="2"/>
  <c r="G208" i="2"/>
  <c r="C208" i="2"/>
  <c r="G14" i="2"/>
  <c r="C14" i="2"/>
  <c r="G207" i="2"/>
  <c r="C207" i="2"/>
  <c r="G206" i="2"/>
  <c r="C206" i="2"/>
  <c r="G13" i="2"/>
  <c r="C13" i="2"/>
  <c r="G12" i="2"/>
  <c r="C12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" i="2"/>
  <c r="C11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216" i="2"/>
  <c r="H216" i="2"/>
  <c r="B216" i="2"/>
  <c r="D216" i="2"/>
  <c r="A217" i="2"/>
  <c r="H217" i="2"/>
  <c r="B217" i="2"/>
  <c r="D217" i="2"/>
  <c r="A109" i="2"/>
  <c r="H109" i="2"/>
  <c r="B109" i="2"/>
  <c r="D109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" i="2"/>
  <c r="H116" i="2"/>
  <c r="B116" i="2"/>
  <c r="D116" i="2"/>
  <c r="A231" i="2"/>
  <c r="H231" i="2"/>
  <c r="B231" i="2"/>
  <c r="D231" i="2"/>
  <c r="A232" i="2"/>
  <c r="H232" i="2"/>
  <c r="B232" i="2"/>
  <c r="D232" i="2"/>
  <c r="A117" i="2"/>
  <c r="H117" i="2"/>
  <c r="B117" i="2"/>
  <c r="D117" i="2"/>
  <c r="A233" i="2"/>
  <c r="H233" i="2"/>
  <c r="B233" i="2"/>
  <c r="D233" i="2"/>
  <c r="A118" i="2"/>
  <c r="H118" i="2"/>
  <c r="B118" i="2"/>
  <c r="D118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119" i="2"/>
  <c r="H119" i="2"/>
  <c r="B119" i="2"/>
  <c r="D119" i="2"/>
  <c r="A238" i="2"/>
  <c r="H238" i="2"/>
  <c r="B238" i="2"/>
  <c r="D238" i="2"/>
  <c r="A120" i="2"/>
  <c r="H120" i="2"/>
  <c r="B120" i="2"/>
  <c r="D120" i="2"/>
  <c r="A121" i="2"/>
  <c r="H121" i="2"/>
  <c r="B121" i="2"/>
  <c r="D121" i="2"/>
  <c r="A239" i="2"/>
  <c r="H239" i="2"/>
  <c r="B239" i="2"/>
  <c r="D239" i="2"/>
  <c r="A240" i="2"/>
  <c r="H240" i="2"/>
  <c r="B240" i="2"/>
  <c r="D240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241" i="2"/>
  <c r="H241" i="2"/>
  <c r="B241" i="2"/>
  <c r="D241" i="2"/>
  <c r="A242" i="2"/>
  <c r="H242" i="2"/>
  <c r="B242" i="2"/>
  <c r="D242" i="2"/>
  <c r="A125" i="2"/>
  <c r="H125" i="2"/>
  <c r="B125" i="2"/>
  <c r="D125" i="2"/>
  <c r="A243" i="2"/>
  <c r="H243" i="2"/>
  <c r="B243" i="2"/>
  <c r="D243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215" i="2"/>
  <c r="B215" i="2"/>
  <c r="D215" i="2"/>
  <c r="A215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214" i="2"/>
  <c r="B214" i="2"/>
  <c r="D214" i="2"/>
  <c r="A214" i="2"/>
  <c r="H35" i="2"/>
  <c r="B35" i="2"/>
  <c r="D35" i="2"/>
  <c r="A35" i="2"/>
  <c r="H34" i="2"/>
  <c r="B34" i="2"/>
  <c r="D34" i="2"/>
  <c r="A34" i="2"/>
  <c r="H33" i="2"/>
  <c r="B33" i="2"/>
  <c r="D33" i="2"/>
  <c r="A33" i="2"/>
  <c r="H213" i="2"/>
  <c r="B213" i="2"/>
  <c r="D213" i="2"/>
  <c r="A213" i="2"/>
  <c r="H32" i="2"/>
  <c r="B32" i="2"/>
  <c r="D32" i="2"/>
  <c r="A32" i="2"/>
  <c r="H212" i="2"/>
  <c r="B212" i="2"/>
  <c r="D212" i="2"/>
  <c r="A2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1" i="2"/>
  <c r="B211" i="2"/>
  <c r="D211" i="2"/>
  <c r="A211" i="2"/>
  <c r="H210" i="2"/>
  <c r="B210" i="2"/>
  <c r="D210" i="2"/>
  <c r="A210" i="2"/>
  <c r="H21" i="2"/>
  <c r="B21" i="2"/>
  <c r="D21" i="2"/>
  <c r="A21" i="2"/>
  <c r="H20" i="2"/>
  <c r="B20" i="2"/>
  <c r="D20" i="2"/>
  <c r="A20" i="2"/>
  <c r="H19" i="2"/>
  <c r="B19" i="2"/>
  <c r="D19" i="2"/>
  <c r="A19" i="2"/>
  <c r="H209" i="2"/>
  <c r="B209" i="2"/>
  <c r="D209" i="2"/>
  <c r="A20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08" i="2"/>
  <c r="B208" i="2"/>
  <c r="D208" i="2"/>
  <c r="A208" i="2"/>
  <c r="H14" i="2"/>
  <c r="B14" i="2"/>
  <c r="D14" i="2"/>
  <c r="A14" i="2"/>
  <c r="H207" i="2"/>
  <c r="B207" i="2"/>
  <c r="D207" i="2"/>
  <c r="A207" i="2"/>
  <c r="H206" i="2"/>
  <c r="B206" i="2"/>
  <c r="D206" i="2"/>
  <c r="A206" i="2"/>
  <c r="H13" i="2"/>
  <c r="B13" i="2"/>
  <c r="D13" i="2"/>
  <c r="A13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" i="2"/>
  <c r="B11" i="2"/>
  <c r="D11" i="2"/>
  <c r="A11" i="2"/>
  <c r="H198" i="2"/>
  <c r="B198" i="2"/>
  <c r="D198" i="2"/>
  <c r="A198" i="2"/>
  <c r="H197" i="2"/>
  <c r="B197" i="2"/>
  <c r="F197" i="2"/>
  <c r="D197" i="2"/>
  <c r="A197" i="2"/>
  <c r="H196" i="2"/>
  <c r="B196" i="2"/>
  <c r="F196" i="2"/>
  <c r="D196" i="2"/>
  <c r="A196" i="2"/>
  <c r="H195" i="2"/>
  <c r="B195" i="2"/>
  <c r="F195" i="2"/>
  <c r="D195" i="2"/>
  <c r="A195" i="2"/>
  <c r="H194" i="2"/>
  <c r="B194" i="2"/>
  <c r="F194" i="2"/>
  <c r="D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Q278" i="1"/>
  <c r="Q266" i="1"/>
  <c r="Q267" i="1"/>
  <c r="Q275" i="1"/>
  <c r="Q271" i="1"/>
  <c r="Q273" i="1"/>
  <c r="Q264" i="1"/>
  <c r="Q257" i="1"/>
  <c r="Q251" i="1"/>
  <c r="Q222" i="1"/>
  <c r="C17" i="1"/>
  <c r="Q110" i="1"/>
  <c r="Q255" i="1"/>
  <c r="Q181" i="1"/>
  <c r="Q119" i="1"/>
  <c r="Q118" i="1"/>
  <c r="Q109" i="1"/>
  <c r="Q94" i="1"/>
  <c r="Q102" i="1"/>
  <c r="Q103" i="1"/>
  <c r="Q106" i="1"/>
  <c r="Q108" i="1"/>
  <c r="Q111" i="1"/>
  <c r="Q113" i="1"/>
  <c r="Q114" i="1"/>
  <c r="Q115" i="1"/>
  <c r="Q121" i="1"/>
  <c r="Q122" i="1"/>
  <c r="Q120" i="1"/>
  <c r="Q123" i="1"/>
  <c r="Q124" i="1"/>
  <c r="Q125" i="1"/>
  <c r="Q126" i="1"/>
  <c r="Q127" i="1"/>
  <c r="Q128" i="1"/>
  <c r="Q130" i="1"/>
  <c r="Q131" i="1"/>
  <c r="Q133" i="1"/>
  <c r="Q134" i="1"/>
  <c r="Q135" i="1"/>
  <c r="Q136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6" i="1"/>
  <c r="Q157" i="1"/>
  <c r="Q158" i="1"/>
  <c r="Q159" i="1"/>
  <c r="Q160" i="1"/>
  <c r="Q161" i="1"/>
  <c r="Q162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9" i="1"/>
  <c r="Q220" i="1"/>
  <c r="Q221" i="1"/>
  <c r="Q225" i="1"/>
  <c r="Q235" i="1"/>
  <c r="Q236" i="1"/>
  <c r="Q238" i="1"/>
  <c r="Q239" i="1"/>
  <c r="Q241" i="1"/>
  <c r="Q244" i="1"/>
  <c r="Q137" i="1"/>
  <c r="AB18" i="1"/>
  <c r="AY10" i="1"/>
  <c r="AY51" i="1"/>
  <c r="AY81" i="1"/>
  <c r="AY75" i="1"/>
  <c r="AY36" i="1"/>
  <c r="AY82" i="1"/>
  <c r="AY62" i="1"/>
  <c r="AB14" i="1"/>
  <c r="E270" i="1"/>
  <c r="E276" i="1"/>
  <c r="F276" i="1" s="1"/>
  <c r="E282" i="1"/>
  <c r="F282" i="1" s="1"/>
  <c r="P282" i="1" s="1"/>
  <c r="E257" i="1"/>
  <c r="F257" i="1" s="1"/>
  <c r="E181" i="1"/>
  <c r="F181" i="1" s="1"/>
  <c r="E118" i="1"/>
  <c r="E271" i="1"/>
  <c r="E277" i="1"/>
  <c r="AB2" i="1"/>
  <c r="AB15" i="1" s="1"/>
  <c r="E269" i="1"/>
  <c r="F269" i="1" s="1"/>
  <c r="E255" i="1"/>
  <c r="E262" i="1"/>
  <c r="E256" i="1"/>
  <c r="E231" i="1"/>
  <c r="F231" i="1"/>
  <c r="E196" i="1"/>
  <c r="E287" i="1"/>
  <c r="F287" i="1"/>
  <c r="P287" i="1" s="1"/>
  <c r="E273" i="1"/>
  <c r="E278" i="1"/>
  <c r="E267" i="1"/>
  <c r="F267" i="1" s="1"/>
  <c r="E265" i="1"/>
  <c r="E264" i="1"/>
  <c r="E119" i="1"/>
  <c r="E234" i="1"/>
  <c r="E254" i="1"/>
  <c r="F254" i="1" s="1"/>
  <c r="E230" i="1"/>
  <c r="E253" i="1"/>
  <c r="F253" i="1" s="1"/>
  <c r="E229" i="1"/>
  <c r="F229" i="1" s="1"/>
  <c r="E251" i="1"/>
  <c r="F251" i="1" s="1"/>
  <c r="E228" i="1"/>
  <c r="E233" i="1"/>
  <c r="E90" i="1"/>
  <c r="E232" i="1"/>
  <c r="E99" i="1"/>
  <c r="E258" i="1"/>
  <c r="F258" i="1"/>
  <c r="E245" i="1"/>
  <c r="E224" i="1"/>
  <c r="E238" i="1"/>
  <c r="E86" i="1"/>
  <c r="E137" i="1"/>
  <c r="F137" i="1" s="1"/>
  <c r="E29" i="1"/>
  <c r="F29" i="1" s="1"/>
  <c r="E203" i="1"/>
  <c r="F203" i="1"/>
  <c r="E259" i="1"/>
  <c r="E109" i="1"/>
  <c r="F109" i="1"/>
  <c r="E250" i="1"/>
  <c r="E227" i="1"/>
  <c r="F227" i="1" s="1"/>
  <c r="G227" i="1" s="1"/>
  <c r="E244" i="1"/>
  <c r="E223" i="1"/>
  <c r="F223" i="1" s="1"/>
  <c r="E236" i="1"/>
  <c r="E87" i="1"/>
  <c r="E100" i="1"/>
  <c r="E28" i="1"/>
  <c r="F28" i="1" s="1"/>
  <c r="E32" i="1"/>
  <c r="E70" i="1"/>
  <c r="E204" i="1"/>
  <c r="F204" i="1"/>
  <c r="E275" i="1"/>
  <c r="F275" i="1" s="1"/>
  <c r="E266" i="1"/>
  <c r="E263" i="1"/>
  <c r="F263" i="1" s="1"/>
  <c r="E248" i="1"/>
  <c r="F248" i="1" s="1"/>
  <c r="E226" i="1"/>
  <c r="E241" i="1"/>
  <c r="F241" i="1"/>
  <c r="Z241" i="1" s="1"/>
  <c r="E216" i="1"/>
  <c r="E235" i="1"/>
  <c r="F235" i="1"/>
  <c r="E89" i="1"/>
  <c r="F89" i="1"/>
  <c r="E27" i="1"/>
  <c r="E34" i="1"/>
  <c r="E222" i="1"/>
  <c r="E33" i="1"/>
  <c r="F33" i="1" s="1"/>
  <c r="P33" i="1" s="1"/>
  <c r="E215" i="1"/>
  <c r="E65" i="1"/>
  <c r="F65" i="1"/>
  <c r="G65" i="1" s="1"/>
  <c r="I65" i="1" s="1"/>
  <c r="E214" i="1"/>
  <c r="F214" i="1" s="1"/>
  <c r="E49" i="1"/>
  <c r="E213" i="1"/>
  <c r="F213" i="1" s="1"/>
  <c r="E50" i="1"/>
  <c r="E212" i="1"/>
  <c r="E59" i="1"/>
  <c r="E211" i="1"/>
  <c r="E67" i="1"/>
  <c r="E209" i="1"/>
  <c r="F209" i="1" s="1"/>
  <c r="E68" i="1"/>
  <c r="F68" i="1" s="1"/>
  <c r="Z68" i="1" s="1"/>
  <c r="E208" i="1"/>
  <c r="F208" i="1"/>
  <c r="G208" i="1" s="1"/>
  <c r="I208" i="1" s="1"/>
  <c r="E48" i="1"/>
  <c r="F48" i="1" s="1"/>
  <c r="G48" i="1" s="1"/>
  <c r="E207" i="1"/>
  <c r="F207" i="1" s="1"/>
  <c r="E73" i="1"/>
  <c r="E206" i="1"/>
  <c r="E66" i="1"/>
  <c r="F66" i="1" s="1"/>
  <c r="E205" i="1"/>
  <c r="E201" i="1"/>
  <c r="F201" i="1"/>
  <c r="G201" i="1" s="1"/>
  <c r="I201" i="1" s="1"/>
  <c r="E279" i="1"/>
  <c r="E110" i="1"/>
  <c r="E247" i="1"/>
  <c r="E225" i="1"/>
  <c r="E239" i="1"/>
  <c r="F239" i="1" s="1"/>
  <c r="E85" i="1"/>
  <c r="F85" i="1" s="1"/>
  <c r="E82" i="1"/>
  <c r="E30" i="1"/>
  <c r="E221" i="1"/>
  <c r="E35" i="1"/>
  <c r="E220" i="1"/>
  <c r="E71" i="1"/>
  <c r="E219" i="1"/>
  <c r="F219" i="1" s="1"/>
  <c r="E36" i="1"/>
  <c r="E217" i="1"/>
  <c r="F217" i="1" s="1"/>
  <c r="E72" i="1"/>
  <c r="F72" i="1" s="1"/>
  <c r="E202" i="1"/>
  <c r="E197" i="1"/>
  <c r="F197" i="1"/>
  <c r="E193" i="1"/>
  <c r="F193" i="1" s="1"/>
  <c r="E64" i="1"/>
  <c r="F64" i="1" s="1"/>
  <c r="E192" i="1"/>
  <c r="F192" i="1"/>
  <c r="E188" i="1"/>
  <c r="E184" i="1"/>
  <c r="F184" i="1"/>
  <c r="E176" i="1"/>
  <c r="F176" i="1"/>
  <c r="E172" i="1"/>
  <c r="F172" i="1"/>
  <c r="E96" i="1"/>
  <c r="E171" i="1"/>
  <c r="F171" i="1" s="1"/>
  <c r="E164" i="1"/>
  <c r="E59" i="2" s="1"/>
  <c r="E81" i="1"/>
  <c r="F81" i="1"/>
  <c r="E162" i="1"/>
  <c r="F162" i="1" s="1"/>
  <c r="E158" i="1"/>
  <c r="F158" i="1"/>
  <c r="E152" i="1"/>
  <c r="F152" i="1" s="1"/>
  <c r="E94" i="1"/>
  <c r="E147" i="1"/>
  <c r="E143" i="1"/>
  <c r="E41" i="2"/>
  <c r="E139" i="1"/>
  <c r="E107" i="1"/>
  <c r="E135" i="1"/>
  <c r="F135" i="1" s="1"/>
  <c r="E95" i="1"/>
  <c r="E198" i="1"/>
  <c r="E69" i="1"/>
  <c r="F69" i="1" s="1"/>
  <c r="E194" i="1"/>
  <c r="E86" i="2" s="1"/>
  <c r="E189" i="1"/>
  <c r="F189" i="1" s="1"/>
  <c r="E185" i="1"/>
  <c r="F185" i="1" s="1"/>
  <c r="E177" i="1"/>
  <c r="E173" i="1"/>
  <c r="E165" i="1"/>
  <c r="F165" i="1" s="1"/>
  <c r="E159" i="1"/>
  <c r="E153" i="1"/>
  <c r="E148" i="1"/>
  <c r="F148" i="1"/>
  <c r="G148" i="1" s="1"/>
  <c r="I148" i="1" s="1"/>
  <c r="E144" i="1"/>
  <c r="F144" i="1" s="1"/>
  <c r="E140" i="1"/>
  <c r="E136" i="1"/>
  <c r="E200" i="1"/>
  <c r="F200" i="1"/>
  <c r="P200" i="1" s="1"/>
  <c r="E191" i="1"/>
  <c r="E187" i="1"/>
  <c r="E183" i="1"/>
  <c r="E180" i="1"/>
  <c r="F180" i="1"/>
  <c r="E175" i="1"/>
  <c r="F175" i="1" s="1"/>
  <c r="E170" i="1"/>
  <c r="E84" i="1"/>
  <c r="F84" i="1" s="1"/>
  <c r="E169" i="1"/>
  <c r="E91" i="1"/>
  <c r="E168" i="1"/>
  <c r="F168" i="1" s="1"/>
  <c r="E161" i="1"/>
  <c r="F161" i="1" s="1"/>
  <c r="E157" i="1"/>
  <c r="F157" i="1" s="1"/>
  <c r="E149" i="1"/>
  <c r="F149" i="1" s="1"/>
  <c r="E156" i="1"/>
  <c r="E151" i="1"/>
  <c r="E83" i="1"/>
  <c r="E150" i="1"/>
  <c r="E146" i="1"/>
  <c r="E142" i="1"/>
  <c r="E138" i="1"/>
  <c r="E132" i="1"/>
  <c r="E97" i="1"/>
  <c r="F97" i="1" s="1"/>
  <c r="E131" i="1"/>
  <c r="F131" i="1"/>
  <c r="E79" i="1"/>
  <c r="E130" i="1"/>
  <c r="F130" i="1"/>
  <c r="E98" i="1"/>
  <c r="E128" i="1"/>
  <c r="E88" i="1"/>
  <c r="F88" i="1" s="1"/>
  <c r="Z88" i="1" s="1"/>
  <c r="E127" i="1"/>
  <c r="E30" i="2" s="1"/>
  <c r="E122" i="1"/>
  <c r="F122" i="1"/>
  <c r="G122" i="1" s="1"/>
  <c r="E186" i="1"/>
  <c r="E174" i="1"/>
  <c r="E141" i="1"/>
  <c r="F141" i="1"/>
  <c r="Z141" i="1" s="1"/>
  <c r="E134" i="1"/>
  <c r="F134" i="1" s="1"/>
  <c r="E101" i="1"/>
  <c r="F101" i="1" s="1"/>
  <c r="E126" i="1"/>
  <c r="E105" i="1"/>
  <c r="F105" i="1"/>
  <c r="G105" i="1" s="1"/>
  <c r="I105" i="1" s="1"/>
  <c r="E124" i="1"/>
  <c r="E121" i="1"/>
  <c r="F121" i="1" s="1"/>
  <c r="G121" i="1" s="1"/>
  <c r="E106" i="1"/>
  <c r="E14" i="2" s="1"/>
  <c r="E111" i="1"/>
  <c r="F111" i="1" s="1"/>
  <c r="E102" i="1"/>
  <c r="E195" i="1"/>
  <c r="F195" i="1"/>
  <c r="E190" i="1"/>
  <c r="E178" i="1"/>
  <c r="E145" i="1"/>
  <c r="F145" i="1" s="1"/>
  <c r="E123" i="1"/>
  <c r="E113" i="1"/>
  <c r="F113" i="1" s="1"/>
  <c r="E103" i="1"/>
  <c r="F103" i="1" s="1"/>
  <c r="E112" i="1"/>
  <c r="F112" i="1" s="1"/>
  <c r="E199" i="1"/>
  <c r="E167" i="1"/>
  <c r="F167" i="1" s="1"/>
  <c r="E160" i="1"/>
  <c r="E155" i="1"/>
  <c r="F155" i="1" s="1"/>
  <c r="E129" i="1"/>
  <c r="F129" i="1" s="1"/>
  <c r="E115" i="1"/>
  <c r="E108" i="1"/>
  <c r="F108" i="1" s="1"/>
  <c r="E114" i="1"/>
  <c r="E92" i="1"/>
  <c r="F92" i="1" s="1"/>
  <c r="E182" i="1"/>
  <c r="E133" i="1"/>
  <c r="E125" i="1"/>
  <c r="F125" i="1"/>
  <c r="E120" i="1"/>
  <c r="E117" i="1"/>
  <c r="E116" i="1"/>
  <c r="F116" i="1" s="1"/>
  <c r="E104" i="1"/>
  <c r="F104" i="1" s="1"/>
  <c r="G104" i="1"/>
  <c r="I104" i="1" s="1"/>
  <c r="E93" i="1"/>
  <c r="F93" i="1" s="1"/>
  <c r="E77" i="1"/>
  <c r="F77" i="1" s="1"/>
  <c r="G77" i="1" s="1"/>
  <c r="E58" i="1"/>
  <c r="E57" i="1"/>
  <c r="F57" i="1" s="1"/>
  <c r="E56" i="1"/>
  <c r="F56" i="1" s="1"/>
  <c r="E55" i="1"/>
  <c r="E54" i="1"/>
  <c r="E53" i="1"/>
  <c r="E52" i="1"/>
  <c r="F52" i="1" s="1"/>
  <c r="E51" i="1"/>
  <c r="E42" i="1"/>
  <c r="E147" i="2" s="1"/>
  <c r="E78" i="1"/>
  <c r="F78" i="1" s="1"/>
  <c r="P78" i="1" s="1"/>
  <c r="E74" i="1"/>
  <c r="E31" i="1"/>
  <c r="E47" i="1"/>
  <c r="F47" i="1" s="1"/>
  <c r="E45" i="1"/>
  <c r="E80" i="1"/>
  <c r="F80" i="1" s="1"/>
  <c r="E75" i="1"/>
  <c r="F75" i="1"/>
  <c r="E25" i="1"/>
  <c r="F25" i="1" s="1"/>
  <c r="E21" i="1"/>
  <c r="E23" i="1"/>
  <c r="E24" i="1"/>
  <c r="E26" i="1"/>
  <c r="E43" i="1"/>
  <c r="F43" i="1" s="1"/>
  <c r="E22" i="1"/>
  <c r="E46" i="1"/>
  <c r="F46" i="1" s="1"/>
  <c r="E44" i="1"/>
  <c r="E76" i="1"/>
  <c r="E63" i="1"/>
  <c r="E168" i="2" s="1"/>
  <c r="E62" i="1"/>
  <c r="E61" i="1"/>
  <c r="F61" i="1" s="1"/>
  <c r="E60" i="1"/>
  <c r="F60" i="1" s="1"/>
  <c r="E40" i="1"/>
  <c r="E39" i="1"/>
  <c r="F39" i="1" s="1"/>
  <c r="E41" i="1"/>
  <c r="F41" i="1" s="1"/>
  <c r="E37" i="1"/>
  <c r="E38" i="1"/>
  <c r="AB11" i="1"/>
  <c r="E239" i="2"/>
  <c r="Z287" i="1"/>
  <c r="E144" i="2"/>
  <c r="E151" i="2"/>
  <c r="E152" i="2"/>
  <c r="F42" i="1"/>
  <c r="F133" i="1"/>
  <c r="E33" i="2"/>
  <c r="E13" i="2"/>
  <c r="F190" i="1"/>
  <c r="E82" i="2"/>
  <c r="F127" i="1"/>
  <c r="G127" i="1" s="1"/>
  <c r="I127" i="1" s="1"/>
  <c r="F132" i="1"/>
  <c r="E213" i="2"/>
  <c r="F150" i="1"/>
  <c r="E47" i="2"/>
  <c r="F156" i="1"/>
  <c r="G156" i="1" s="1"/>
  <c r="E52" i="2"/>
  <c r="F173" i="1"/>
  <c r="E67" i="2"/>
  <c r="F164" i="1"/>
  <c r="G164" i="1" s="1"/>
  <c r="Z171" i="1"/>
  <c r="F220" i="1"/>
  <c r="P220" i="1" s="1"/>
  <c r="E106" i="2"/>
  <c r="F30" i="1"/>
  <c r="E135" i="2"/>
  <c r="F205" i="1"/>
  <c r="E94" i="2"/>
  <c r="Z33" i="1"/>
  <c r="P275" i="1"/>
  <c r="F244" i="1"/>
  <c r="E115" i="2"/>
  <c r="P109" i="1"/>
  <c r="Z109" i="1"/>
  <c r="F233" i="1"/>
  <c r="E225" i="2"/>
  <c r="E221" i="2"/>
  <c r="F265" i="1"/>
  <c r="E238" i="2"/>
  <c r="Z181" i="1"/>
  <c r="E118" i="2"/>
  <c r="E104" i="2"/>
  <c r="E73" i="2"/>
  <c r="E15" i="2"/>
  <c r="E231" i="2"/>
  <c r="E100" i="2"/>
  <c r="E69" i="2"/>
  <c r="E206" i="2"/>
  <c r="E177" i="2"/>
  <c r="E121" i="2"/>
  <c r="E49" i="2"/>
  <c r="E210" i="2"/>
  <c r="E157" i="2"/>
  <c r="E124" i="2"/>
  <c r="E223" i="2"/>
  <c r="E85" i="2"/>
  <c r="E54" i="2"/>
  <c r="E194" i="2"/>
  <c r="E162" i="2"/>
  <c r="E130" i="2"/>
  <c r="F63" i="1"/>
  <c r="F51" i="1"/>
  <c r="E156" i="2"/>
  <c r="F55" i="1"/>
  <c r="E160" i="2"/>
  <c r="P112" i="1"/>
  <c r="F106" i="1"/>
  <c r="Z105" i="1"/>
  <c r="P105" i="1"/>
  <c r="F98" i="1"/>
  <c r="E202" i="2"/>
  <c r="F91" i="1"/>
  <c r="E196" i="2"/>
  <c r="F143" i="1"/>
  <c r="E40" i="2"/>
  <c r="F71" i="1"/>
  <c r="E176" i="2"/>
  <c r="F110" i="1"/>
  <c r="E17" i="2"/>
  <c r="F59" i="1"/>
  <c r="E164" i="2"/>
  <c r="F34" i="1"/>
  <c r="E139" i="2"/>
  <c r="P89" i="1"/>
  <c r="F266" i="1"/>
  <c r="E120" i="2"/>
  <c r="F70" i="1"/>
  <c r="E175" i="2"/>
  <c r="P223" i="1"/>
  <c r="F86" i="1"/>
  <c r="G86" i="1" s="1"/>
  <c r="E191" i="2"/>
  <c r="F90" i="1"/>
  <c r="E195" i="2"/>
  <c r="E116" i="2"/>
  <c r="F196" i="1"/>
  <c r="E87" i="2"/>
  <c r="F255" i="1"/>
  <c r="E117" i="2"/>
  <c r="F118" i="1"/>
  <c r="E22" i="2"/>
  <c r="E241" i="2"/>
  <c r="E81" i="2"/>
  <c r="E190" i="2"/>
  <c r="E216" i="2"/>
  <c r="E78" i="2"/>
  <c r="E46" i="2"/>
  <c r="E19" i="2"/>
  <c r="E186" i="2"/>
  <c r="E110" i="2"/>
  <c r="E58" i="2"/>
  <c r="E198" i="2"/>
  <c r="E166" i="2"/>
  <c r="E134" i="2"/>
  <c r="E113" i="2"/>
  <c r="E61" i="2"/>
  <c r="E212" i="2"/>
  <c r="E169" i="2"/>
  <c r="F38" i="1"/>
  <c r="E143" i="2"/>
  <c r="F22" i="1"/>
  <c r="E127" i="2"/>
  <c r="F26" i="1"/>
  <c r="E131" i="2"/>
  <c r="F23" i="1"/>
  <c r="E128" i="2"/>
  <c r="Z25" i="1"/>
  <c r="E180" i="2"/>
  <c r="F74" i="1"/>
  <c r="E179" i="2"/>
  <c r="Z125" i="1"/>
  <c r="P125" i="1"/>
  <c r="F160" i="1"/>
  <c r="E56" i="2"/>
  <c r="F199" i="1"/>
  <c r="E91" i="2"/>
  <c r="E90" i="2"/>
  <c r="P195" i="1"/>
  <c r="Z195" i="1"/>
  <c r="F102" i="1"/>
  <c r="E12" i="2"/>
  <c r="F124" i="1"/>
  <c r="E27" i="2"/>
  <c r="F174" i="1"/>
  <c r="E68" i="2"/>
  <c r="F138" i="1"/>
  <c r="E214" i="2"/>
  <c r="F151" i="1"/>
  <c r="E48" i="2"/>
  <c r="F170" i="1"/>
  <c r="E64" i="2"/>
  <c r="Z180" i="1"/>
  <c r="P180" i="1"/>
  <c r="F159" i="1"/>
  <c r="E55" i="2"/>
  <c r="F177" i="1"/>
  <c r="E71" i="2"/>
  <c r="P135" i="1"/>
  <c r="F94" i="1"/>
  <c r="E11" i="2"/>
  <c r="Z184" i="1"/>
  <c r="P184" i="1"/>
  <c r="Z197" i="1"/>
  <c r="P197" i="1"/>
  <c r="F221" i="1"/>
  <c r="E107" i="2"/>
  <c r="Z201" i="1"/>
  <c r="P201" i="1"/>
  <c r="R201" i="1" s="1"/>
  <c r="F206" i="1"/>
  <c r="E95" i="2"/>
  <c r="Z208" i="1"/>
  <c r="P208" i="1"/>
  <c r="R208" i="1" s="1"/>
  <c r="F211" i="1"/>
  <c r="E98" i="2"/>
  <c r="F215" i="1"/>
  <c r="E102" i="2"/>
  <c r="P241" i="1"/>
  <c r="F250" i="1"/>
  <c r="E230" i="2"/>
  <c r="P29" i="1"/>
  <c r="F245" i="1"/>
  <c r="E227" i="2"/>
  <c r="F228" i="1"/>
  <c r="E220" i="2"/>
  <c r="F119" i="1"/>
  <c r="E23" i="2"/>
  <c r="G219" i="1"/>
  <c r="I219" i="1" s="1"/>
  <c r="G287" i="1"/>
  <c r="E88" i="2"/>
  <c r="E57" i="2"/>
  <c r="E28" i="2"/>
  <c r="E197" i="2"/>
  <c r="E165" i="2"/>
  <c r="E133" i="2"/>
  <c r="E84" i="2"/>
  <c r="E53" i="2"/>
  <c r="E24" i="2"/>
  <c r="E193" i="2"/>
  <c r="E161" i="2"/>
  <c r="E96" i="2"/>
  <c r="E65" i="2"/>
  <c r="E34" i="2"/>
  <c r="E173" i="2"/>
  <c r="E232" i="2"/>
  <c r="E101" i="2"/>
  <c r="E70" i="2"/>
  <c r="E38" i="2"/>
  <c r="E207" i="2"/>
  <c r="E146" i="2"/>
  <c r="F62" i="1"/>
  <c r="E167" i="2"/>
  <c r="F58" i="1"/>
  <c r="E163" i="2"/>
  <c r="P88" i="1"/>
  <c r="E18" i="2"/>
  <c r="Z122" i="1"/>
  <c r="P122" i="1"/>
  <c r="F79" i="1"/>
  <c r="E184" i="2"/>
  <c r="F83" i="1"/>
  <c r="E188" i="2"/>
  <c r="Z149" i="1"/>
  <c r="F183" i="1"/>
  <c r="E76" i="2"/>
  <c r="F191" i="1"/>
  <c r="E83" i="2"/>
  <c r="P148" i="1"/>
  <c r="Z148" i="1"/>
  <c r="E60" i="2"/>
  <c r="F194" i="1"/>
  <c r="P194" i="1" s="1"/>
  <c r="F95" i="1"/>
  <c r="E199" i="2"/>
  <c r="F139" i="1"/>
  <c r="E36" i="2"/>
  <c r="F147" i="1"/>
  <c r="E44" i="2"/>
  <c r="F225" i="1"/>
  <c r="E109" i="2"/>
  <c r="E171" i="2"/>
  <c r="F67" i="1"/>
  <c r="E172" i="2"/>
  <c r="F50" i="1"/>
  <c r="E155" i="2"/>
  <c r="P65" i="1"/>
  <c r="AC65" i="1"/>
  <c r="Z65" i="1"/>
  <c r="F27" i="1"/>
  <c r="E132" i="2"/>
  <c r="F216" i="1"/>
  <c r="E103" i="2"/>
  <c r="F87" i="1"/>
  <c r="E192" i="2"/>
  <c r="F259" i="1"/>
  <c r="P259" i="1" s="1"/>
  <c r="E235" i="2"/>
  <c r="F224" i="1"/>
  <c r="E217" i="2"/>
  <c r="F99" i="1"/>
  <c r="E203" i="2"/>
  <c r="Z267" i="1"/>
  <c r="F270" i="1"/>
  <c r="Z270" i="1" s="1"/>
  <c r="E240" i="2"/>
  <c r="G125" i="1"/>
  <c r="G195" i="1"/>
  <c r="G180" i="1"/>
  <c r="I180" i="1" s="1"/>
  <c r="G184" i="1"/>
  <c r="G197" i="1"/>
  <c r="G235" i="1"/>
  <c r="I235" i="1" s="1"/>
  <c r="G241" i="1"/>
  <c r="I241" i="1" s="1"/>
  <c r="E229" i="2"/>
  <c r="E97" i="2"/>
  <c r="E66" i="2"/>
  <c r="E205" i="2"/>
  <c r="E174" i="2"/>
  <c r="E114" i="2"/>
  <c r="E93" i="2"/>
  <c r="E62" i="2"/>
  <c r="E32" i="2"/>
  <c r="E201" i="2"/>
  <c r="E170" i="2"/>
  <c r="E138" i="2"/>
  <c r="E234" i="2"/>
  <c r="E105" i="2"/>
  <c r="E74" i="2"/>
  <c r="E42" i="2"/>
  <c r="E16" i="2"/>
  <c r="E182" i="2"/>
  <c r="E237" i="2"/>
  <c r="E77" i="2"/>
  <c r="E45" i="2"/>
  <c r="E209" i="2"/>
  <c r="E185" i="2"/>
  <c r="E153" i="2"/>
  <c r="Z224" i="1"/>
  <c r="G224" i="1"/>
  <c r="J224" i="1" s="1"/>
  <c r="Z174" i="1"/>
  <c r="Z124" i="1"/>
  <c r="P124" i="1"/>
  <c r="G124" i="1"/>
  <c r="P160" i="1"/>
  <c r="Z160" i="1"/>
  <c r="G160" i="1"/>
  <c r="Z75" i="1"/>
  <c r="P23" i="1"/>
  <c r="Z23" i="1"/>
  <c r="G23" i="1"/>
  <c r="H23" i="1" s="1"/>
  <c r="Z22" i="1"/>
  <c r="P118" i="1"/>
  <c r="Z118" i="1"/>
  <c r="G118" i="1"/>
  <c r="Z255" i="1"/>
  <c r="P255" i="1"/>
  <c r="R255" i="1" s="1"/>
  <c r="G255" i="1"/>
  <c r="P205" i="1"/>
  <c r="Z220" i="1"/>
  <c r="G220" i="1"/>
  <c r="I220" i="1" s="1"/>
  <c r="Z150" i="1"/>
  <c r="P150" i="1"/>
  <c r="G150" i="1"/>
  <c r="P132" i="1"/>
  <c r="AC132" i="1" s="1"/>
  <c r="Z132" i="1"/>
  <c r="G132" i="1"/>
  <c r="Z39" i="1"/>
  <c r="AC208" i="1"/>
  <c r="I195" i="1"/>
  <c r="AC197" i="1"/>
  <c r="I197" i="1"/>
  <c r="P270" i="1"/>
  <c r="G270" i="1"/>
  <c r="AF270" i="1" s="1"/>
  <c r="P225" i="1"/>
  <c r="Z225" i="1"/>
  <c r="G225" i="1"/>
  <c r="G139" i="1"/>
  <c r="Z191" i="1"/>
  <c r="P191" i="1"/>
  <c r="G191" i="1"/>
  <c r="P83" i="1"/>
  <c r="Z83" i="1"/>
  <c r="G83" i="1"/>
  <c r="I83" i="1" s="1"/>
  <c r="K287" i="1"/>
  <c r="Z215" i="1"/>
  <c r="P215" i="1"/>
  <c r="G215" i="1"/>
  <c r="Z211" i="1"/>
  <c r="Z206" i="1"/>
  <c r="P206" i="1"/>
  <c r="G206" i="1"/>
  <c r="Z221" i="1"/>
  <c r="P221" i="1"/>
  <c r="G221" i="1"/>
  <c r="Z151" i="1"/>
  <c r="P151" i="1"/>
  <c r="AF151" i="1" s="1"/>
  <c r="G151" i="1"/>
  <c r="Z70" i="1"/>
  <c r="G70" i="1"/>
  <c r="I70" i="1" s="1"/>
  <c r="P34" i="1"/>
  <c r="Z34" i="1"/>
  <c r="G34" i="1"/>
  <c r="P106" i="1"/>
  <c r="Z106" i="1"/>
  <c r="G106" i="1"/>
  <c r="Z244" i="1"/>
  <c r="P244" i="1"/>
  <c r="G244" i="1"/>
  <c r="I244" i="1" s="1"/>
  <c r="P164" i="1"/>
  <c r="AF164" i="1" s="1"/>
  <c r="Z164" i="1"/>
  <c r="G155" i="1"/>
  <c r="Z78" i="1"/>
  <c r="G78" i="1"/>
  <c r="H78" i="1" s="1"/>
  <c r="Z46" i="1"/>
  <c r="P99" i="1"/>
  <c r="Z99" i="1"/>
  <c r="G99" i="1"/>
  <c r="J99" i="1" s="1"/>
  <c r="Z259" i="1"/>
  <c r="G259" i="1"/>
  <c r="P87" i="1"/>
  <c r="R87" i="1" s="1"/>
  <c r="Z87" i="1"/>
  <c r="G87" i="1"/>
  <c r="P119" i="1"/>
  <c r="R119" i="1"/>
  <c r="Z119" i="1"/>
  <c r="G119" i="1"/>
  <c r="K119" i="1" s="1"/>
  <c r="P228" i="1"/>
  <c r="Z228" i="1"/>
  <c r="G228" i="1"/>
  <c r="P159" i="1"/>
  <c r="Z159" i="1"/>
  <c r="G159" i="1"/>
  <c r="I159" i="1" s="1"/>
  <c r="P199" i="1"/>
  <c r="Z199" i="1"/>
  <c r="G199" i="1"/>
  <c r="P74" i="1"/>
  <c r="R74" i="1" s="1"/>
  <c r="Z74" i="1"/>
  <c r="G74" i="1"/>
  <c r="P26" i="1"/>
  <c r="R26" i="1" s="1"/>
  <c r="Z26" i="1"/>
  <c r="G26" i="1"/>
  <c r="P196" i="1"/>
  <c r="Z196" i="1"/>
  <c r="G196" i="1"/>
  <c r="J196" i="1" s="1"/>
  <c r="P90" i="1"/>
  <c r="Z90" i="1"/>
  <c r="D16" i="1"/>
  <c r="D19" i="1" s="1"/>
  <c r="G90" i="1"/>
  <c r="J90" i="1" s="1"/>
  <c r="P86" i="1"/>
  <c r="AC86" i="1" s="1"/>
  <c r="Z86" i="1"/>
  <c r="P91" i="1"/>
  <c r="Z91" i="1"/>
  <c r="G91" i="1"/>
  <c r="I91" i="1" s="1"/>
  <c r="P30" i="1"/>
  <c r="Z30" i="1"/>
  <c r="G30" i="1"/>
  <c r="P173" i="1"/>
  <c r="AC173" i="1" s="1"/>
  <c r="Z173" i="1"/>
  <c r="G173" i="1"/>
  <c r="I173" i="1" s="1"/>
  <c r="Z156" i="1"/>
  <c r="P156" i="1"/>
  <c r="R197" i="1"/>
  <c r="AC148" i="1"/>
  <c r="AC105" i="1"/>
  <c r="I184" i="1"/>
  <c r="AC125" i="1"/>
  <c r="I125" i="1"/>
  <c r="AF125" i="1"/>
  <c r="P27" i="1"/>
  <c r="Z27" i="1"/>
  <c r="G27" i="1"/>
  <c r="AC27" i="1" s="1"/>
  <c r="R65" i="1"/>
  <c r="AF65" i="1"/>
  <c r="G67" i="1"/>
  <c r="P66" i="1"/>
  <c r="Z66" i="1"/>
  <c r="G66" i="1"/>
  <c r="Z147" i="1"/>
  <c r="P147" i="1"/>
  <c r="G147" i="1"/>
  <c r="I147" i="1" s="1"/>
  <c r="P95" i="1"/>
  <c r="P165" i="1"/>
  <c r="Z165" i="1"/>
  <c r="G165" i="1"/>
  <c r="AC165" i="1" s="1"/>
  <c r="I165" i="1"/>
  <c r="Z183" i="1"/>
  <c r="P183" i="1"/>
  <c r="G183" i="1"/>
  <c r="P79" i="1"/>
  <c r="Z79" i="1"/>
  <c r="G79" i="1"/>
  <c r="AC79" i="1" s="1"/>
  <c r="P58" i="1"/>
  <c r="Z58" i="1"/>
  <c r="G58" i="1"/>
  <c r="Z250" i="1"/>
  <c r="P250" i="1"/>
  <c r="R250" i="1" s="1"/>
  <c r="G250" i="1"/>
  <c r="I250" i="1" s="1"/>
  <c r="Z94" i="1"/>
  <c r="P94" i="1"/>
  <c r="R94" i="1" s="1"/>
  <c r="G94" i="1"/>
  <c r="I94" i="1" s="1"/>
  <c r="P177" i="1"/>
  <c r="Z177" i="1"/>
  <c r="G177" i="1"/>
  <c r="AF177" i="1" s="1"/>
  <c r="Z170" i="1"/>
  <c r="P170" i="1"/>
  <c r="G170" i="1"/>
  <c r="Z38" i="1"/>
  <c r="P38" i="1"/>
  <c r="G38" i="1"/>
  <c r="Z266" i="1"/>
  <c r="P266" i="1"/>
  <c r="G266" i="1"/>
  <c r="P110" i="1"/>
  <c r="Z110" i="1"/>
  <c r="G110" i="1"/>
  <c r="K110" i="1" s="1"/>
  <c r="P71" i="1"/>
  <c r="R71" i="1" s="1"/>
  <c r="Z71" i="1"/>
  <c r="G71" i="1"/>
  <c r="P98" i="1"/>
  <c r="AF98" i="1" s="1"/>
  <c r="Z98" i="1"/>
  <c r="G98" i="1"/>
  <c r="P55" i="1"/>
  <c r="Z55" i="1"/>
  <c r="G55" i="1"/>
  <c r="H55" i="1" s="1"/>
  <c r="P51" i="1"/>
  <c r="Z51" i="1"/>
  <c r="G51" i="1"/>
  <c r="P265" i="1"/>
  <c r="Z265" i="1"/>
  <c r="G265" i="1"/>
  <c r="Z233" i="1"/>
  <c r="P233" i="1"/>
  <c r="AF233" i="1" s="1"/>
  <c r="G233" i="1"/>
  <c r="P190" i="1"/>
  <c r="Z190" i="1"/>
  <c r="G190" i="1"/>
  <c r="P133" i="1"/>
  <c r="R133" i="1"/>
  <c r="Z133" i="1"/>
  <c r="G133" i="1"/>
  <c r="I133" i="1" s="1"/>
  <c r="Z42" i="1"/>
  <c r="P42" i="1"/>
  <c r="AC42" i="1" s="1"/>
  <c r="G42" i="1"/>
  <c r="H42" i="1"/>
  <c r="Z43" i="1"/>
  <c r="P43" i="1"/>
  <c r="AF43" i="1" s="1"/>
  <c r="G43" i="1"/>
  <c r="AF105" i="1"/>
  <c r="AF208" i="1"/>
  <c r="I183" i="1"/>
  <c r="I30" i="1"/>
  <c r="J87" i="1"/>
  <c r="I259" i="1"/>
  <c r="H58" i="1"/>
  <c r="AC156" i="1"/>
  <c r="H74" i="1"/>
  <c r="J228" i="1"/>
  <c r="AC119" i="1"/>
  <c r="I106" i="1"/>
  <c r="I139" i="1"/>
  <c r="I132" i="1"/>
  <c r="R206" i="1"/>
  <c r="I190" i="1"/>
  <c r="K266" i="1"/>
  <c r="I79" i="1"/>
  <c r="I66" i="1"/>
  <c r="I67" i="1"/>
  <c r="H26" i="1"/>
  <c r="AC78" i="1"/>
  <c r="AF78" i="1"/>
  <c r="I164" i="1"/>
  <c r="I151" i="1"/>
  <c r="AC191" i="1"/>
  <c r="AF191" i="1"/>
  <c r="AC225" i="1"/>
  <c r="K118" i="1"/>
  <c r="AC160" i="1"/>
  <c r="I160" i="1"/>
  <c r="AF160" i="1"/>
  <c r="I124" i="1"/>
  <c r="AF124" i="1"/>
  <c r="R30" i="1"/>
  <c r="AC71" i="1"/>
  <c r="I71" i="1"/>
  <c r="AF71" i="1"/>
  <c r="I27" i="1"/>
  <c r="J86" i="1"/>
  <c r="AC90" i="1"/>
  <c r="AF90" i="1"/>
  <c r="AF34" i="1"/>
  <c r="AC206" i="1"/>
  <c r="I206" i="1"/>
  <c r="AF206" i="1"/>
  <c r="I215" i="1"/>
  <c r="AF215" i="1"/>
  <c r="K255" i="1"/>
  <c r="R170" i="1"/>
  <c r="R90" i="1"/>
  <c r="R164" i="1"/>
  <c r="R34" i="1"/>
  <c r="R225" i="1"/>
  <c r="R160" i="1"/>
  <c r="R159" i="1"/>
  <c r="AC199" i="1"/>
  <c r="AC241" i="1"/>
  <c r="Z95" i="1"/>
  <c r="G95" i="1"/>
  <c r="I95" i="1" s="1"/>
  <c r="AF190" i="1"/>
  <c r="AC190" i="1"/>
  <c r="R266" i="1"/>
  <c r="AC259" i="1"/>
  <c r="I199" i="1"/>
  <c r="AC30" i="1"/>
  <c r="R173" i="1"/>
  <c r="P174" i="1"/>
  <c r="G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F21" i="1"/>
  <c r="E126" i="2"/>
  <c r="E189" i="2"/>
  <c r="G176" i="1"/>
  <c r="I176" i="1" s="1"/>
  <c r="Z176" i="1"/>
  <c r="P176" i="1"/>
  <c r="Z235" i="1"/>
  <c r="P235" i="1"/>
  <c r="R235" i="1" s="1"/>
  <c r="F44" i="1"/>
  <c r="E149" i="2"/>
  <c r="G185" i="1"/>
  <c r="I185" i="1" s="1"/>
  <c r="G108" i="1"/>
  <c r="G60" i="1"/>
  <c r="G57" i="1"/>
  <c r="G231" i="1"/>
  <c r="J231" i="1" s="1"/>
  <c r="G52" i="1"/>
  <c r="G109" i="1"/>
  <c r="F234" i="1"/>
  <c r="E226" i="2"/>
  <c r="BL5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E219" i="2"/>
  <c r="E288" i="1"/>
  <c r="F288" i="1" s="1"/>
  <c r="Z288" i="1" s="1"/>
  <c r="E284" i="1"/>
  <c r="F284" i="1" s="1"/>
  <c r="E285" i="1"/>
  <c r="F285" i="1" s="1"/>
  <c r="E280" i="1"/>
  <c r="F280" i="1"/>
  <c r="G288" i="1"/>
  <c r="AC235" i="1"/>
  <c r="H60" i="1"/>
  <c r="I108" i="1"/>
  <c r="Z44" i="1"/>
  <c r="P44" i="1"/>
  <c r="G21" i="1"/>
  <c r="P21" i="1"/>
  <c r="Z21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AJ280" i="1" s="1"/>
  <c r="P280" i="1"/>
  <c r="I174" i="1"/>
  <c r="H57" i="1"/>
  <c r="R174" i="1"/>
  <c r="G234" i="1"/>
  <c r="P234" i="1"/>
  <c r="Z234" i="1"/>
  <c r="H21" i="1"/>
  <c r="K288" i="1"/>
  <c r="AC109" i="1"/>
  <c r="K109" i="1"/>
  <c r="AF109" i="1"/>
  <c r="R109" i="1"/>
  <c r="G280" i="1"/>
  <c r="Z280" i="1"/>
  <c r="H52" i="1"/>
  <c r="P41" i="1"/>
  <c r="Z41" i="1"/>
  <c r="G41" i="1"/>
  <c r="F115" i="1"/>
  <c r="E21" i="2"/>
  <c r="F128" i="1"/>
  <c r="E31" i="2"/>
  <c r="P81" i="1"/>
  <c r="G81" i="1"/>
  <c r="Z81" i="1"/>
  <c r="G172" i="1"/>
  <c r="P172" i="1"/>
  <c r="Z172" i="1"/>
  <c r="F32" i="1"/>
  <c r="E137" i="2"/>
  <c r="G203" i="1"/>
  <c r="P203" i="1"/>
  <c r="R203" i="1" s="1"/>
  <c r="Z203" i="1"/>
  <c r="F238" i="1"/>
  <c r="G238" i="1" s="1"/>
  <c r="E112" i="2"/>
  <c r="F278" i="1"/>
  <c r="E125" i="2"/>
  <c r="E233" i="2"/>
  <c r="F256" i="1"/>
  <c r="F277" i="1"/>
  <c r="E242" i="2"/>
  <c r="AC98" i="1"/>
  <c r="I98" i="1"/>
  <c r="R38" i="1"/>
  <c r="AC38" i="1"/>
  <c r="H38" i="1"/>
  <c r="AF38" i="1"/>
  <c r="AC147" i="1"/>
  <c r="AF147" i="1"/>
  <c r="AC228" i="1"/>
  <c r="AF228" i="1"/>
  <c r="R147" i="1"/>
  <c r="I233" i="1"/>
  <c r="F230" i="1"/>
  <c r="E222" i="2"/>
  <c r="P231" i="1"/>
  <c r="Z231" i="1"/>
  <c r="BL34" i="1"/>
  <c r="AU213" i="1"/>
  <c r="BL23" i="1"/>
  <c r="BK23" i="1" s="1"/>
  <c r="AU28" i="1"/>
  <c r="BL49" i="1"/>
  <c r="BL69" i="1"/>
  <c r="BL25" i="1"/>
  <c r="BL28" i="1"/>
  <c r="BL68" i="1"/>
  <c r="BL59" i="1"/>
  <c r="BL42" i="1"/>
  <c r="BL24" i="1"/>
  <c r="BL14" i="1"/>
  <c r="BL2" i="1"/>
  <c r="AU121" i="1"/>
  <c r="BL4" i="1"/>
  <c r="BL29" i="1"/>
  <c r="AU92" i="1"/>
  <c r="BL9" i="1"/>
  <c r="AU132" i="1"/>
  <c r="BL67" i="1"/>
  <c r="AU22" i="1"/>
  <c r="AU102" i="1"/>
  <c r="AU30" i="1"/>
  <c r="AU183" i="1"/>
  <c r="AU266" i="1"/>
  <c r="AU160" i="1"/>
  <c r="AU75" i="1"/>
  <c r="AU215" i="1"/>
  <c r="AU150" i="1"/>
  <c r="AU227" i="1"/>
  <c r="AU125" i="1"/>
  <c r="AU23" i="1"/>
  <c r="AU191" i="1"/>
  <c r="AU229" i="1"/>
  <c r="AU259" i="1"/>
  <c r="AU103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98" i="1"/>
  <c r="AU151" i="1"/>
  <c r="AU99" i="1"/>
  <c r="AU276" i="1"/>
  <c r="AU47" i="1"/>
  <c r="AU106" i="1"/>
  <c r="AU34" i="1"/>
  <c r="AR34" i="1" s="1"/>
  <c r="AQ34" i="1" s="1"/>
  <c r="AU78" i="1"/>
  <c r="AU173" i="1"/>
  <c r="AU124" i="1"/>
  <c r="AU250" i="1"/>
  <c r="G257" i="1"/>
  <c r="P257" i="1"/>
  <c r="R257" i="1" s="1"/>
  <c r="AU257" i="1"/>
  <c r="Z257" i="1"/>
  <c r="AF133" i="1"/>
  <c r="AC133" i="1"/>
  <c r="AC34" i="1"/>
  <c r="I34" i="1"/>
  <c r="AF86" i="1"/>
  <c r="BL60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F225" i="1"/>
  <c r="J225" i="1"/>
  <c r="H43" i="1"/>
  <c r="I221" i="1"/>
  <c r="R215" i="1"/>
  <c r="AC215" i="1"/>
  <c r="AC43" i="1"/>
  <c r="I156" i="1"/>
  <c r="AF156" i="1"/>
  <c r="AU63" i="1"/>
  <c r="P70" i="1"/>
  <c r="AC70" i="1" s="1"/>
  <c r="R228" i="1"/>
  <c r="P211" i="1"/>
  <c r="G211" i="1"/>
  <c r="P216" i="1"/>
  <c r="Z216" i="1"/>
  <c r="Z62" i="1"/>
  <c r="P62" i="1"/>
  <c r="G62" i="1"/>
  <c r="AF119" i="1"/>
  <c r="K265" i="1"/>
  <c r="R27" i="1"/>
  <c r="G216" i="1"/>
  <c r="Z139" i="1"/>
  <c r="P139" i="1"/>
  <c r="R139" i="1" s="1"/>
  <c r="R148" i="1"/>
  <c r="AF148" i="1"/>
  <c r="AU270" i="1"/>
  <c r="Z67" i="1"/>
  <c r="P67" i="1"/>
  <c r="F279" i="1"/>
  <c r="E243" i="2"/>
  <c r="Z130" i="1"/>
  <c r="P130" i="1"/>
  <c r="R130" i="1" s="1"/>
  <c r="F136" i="1"/>
  <c r="E35" i="2"/>
  <c r="F198" i="1"/>
  <c r="E89" i="2"/>
  <c r="F36" i="1"/>
  <c r="Z36" i="1" s="1"/>
  <c r="E141" i="2"/>
  <c r="G85" i="1"/>
  <c r="AC85" i="1" s="1"/>
  <c r="P85" i="1"/>
  <c r="Z85" i="1"/>
  <c r="AU224" i="1"/>
  <c r="P224" i="1"/>
  <c r="R224" i="1" s="1"/>
  <c r="G129" i="1"/>
  <c r="Z129" i="1"/>
  <c r="P129" i="1"/>
  <c r="G141" i="1"/>
  <c r="P141" i="1"/>
  <c r="G200" i="1"/>
  <c r="Z200" i="1"/>
  <c r="F53" i="1"/>
  <c r="E158" i="2"/>
  <c r="G113" i="1"/>
  <c r="G175" i="1"/>
  <c r="Z175" i="1"/>
  <c r="P175" i="1"/>
  <c r="F140" i="1"/>
  <c r="E37" i="2"/>
  <c r="AU184" i="1"/>
  <c r="G131" i="1"/>
  <c r="AU131" i="1"/>
  <c r="AU180" i="1"/>
  <c r="F188" i="1"/>
  <c r="E80" i="2"/>
  <c r="G61" i="1"/>
  <c r="H61" i="1" s="1"/>
  <c r="Z61" i="1"/>
  <c r="P61" i="1"/>
  <c r="F114" i="1"/>
  <c r="E20" i="2"/>
  <c r="I121" i="1"/>
  <c r="G88" i="1"/>
  <c r="AU88" i="1"/>
  <c r="G275" i="1"/>
  <c r="AU275" i="1"/>
  <c r="Z275" i="1"/>
  <c r="F120" i="1"/>
  <c r="E25" i="2"/>
  <c r="F212" i="1"/>
  <c r="E99" i="2"/>
  <c r="BL80" i="1"/>
  <c r="BL72" i="1"/>
  <c r="BL41" i="1"/>
  <c r="AU204" i="1"/>
  <c r="AU269" i="1"/>
  <c r="AU101" i="1"/>
  <c r="AU65" i="1"/>
  <c r="AU214" i="1"/>
  <c r="AU122" i="1"/>
  <c r="AU241" i="1"/>
  <c r="BL38" i="1"/>
  <c r="BK38" i="1" s="1"/>
  <c r="BL54" i="1"/>
  <c r="AU85" i="1"/>
  <c r="BL74" i="1"/>
  <c r="AU254" i="1"/>
  <c r="AU149" i="1"/>
  <c r="AT149" i="1" s="1"/>
  <c r="BL48" i="1"/>
  <c r="AU230" i="1"/>
  <c r="BL55" i="1"/>
  <c r="BL8" i="1"/>
  <c r="AU93" i="1"/>
  <c r="AU144" i="1"/>
  <c r="AU203" i="1"/>
  <c r="BL46" i="1"/>
  <c r="AU172" i="1"/>
  <c r="AU217" i="1"/>
  <c r="E290" i="1"/>
  <c r="F290" i="1" s="1"/>
  <c r="P290" i="1" s="1"/>
  <c r="E252" i="1"/>
  <c r="F252" i="1" s="1"/>
  <c r="E268" i="1"/>
  <c r="F268" i="1"/>
  <c r="P268" i="1" s="1"/>
  <c r="E246" i="1"/>
  <c r="F246" i="1" s="1"/>
  <c r="E237" i="1"/>
  <c r="F237" i="1" s="1"/>
  <c r="AU237" i="1" s="1"/>
  <c r="E286" i="1"/>
  <c r="F286" i="1" s="1"/>
  <c r="E281" i="1"/>
  <c r="F281" i="1" s="1"/>
  <c r="E293" i="1"/>
  <c r="F293" i="1" s="1"/>
  <c r="AU293" i="1" s="1"/>
  <c r="E291" i="1"/>
  <c r="F291" i="1"/>
  <c r="E261" i="1"/>
  <c r="F261" i="1"/>
  <c r="AU261" i="1" s="1"/>
  <c r="E240" i="1"/>
  <c r="F240" i="1" s="1"/>
  <c r="E210" i="1"/>
  <c r="F210" i="1" s="1"/>
  <c r="E163" i="1"/>
  <c r="F163" i="1" s="1"/>
  <c r="E289" i="1"/>
  <c r="F289" i="1" s="1"/>
  <c r="E249" i="1"/>
  <c r="F249" i="1"/>
  <c r="E166" i="1"/>
  <c r="F166" i="1" s="1"/>
  <c r="P166" i="1" s="1"/>
  <c r="E283" i="1"/>
  <c r="F283" i="1" s="1"/>
  <c r="AK280" i="1"/>
  <c r="AI280" i="1"/>
  <c r="Z212" i="1"/>
  <c r="P212" i="1"/>
  <c r="AC212" i="1" s="1"/>
  <c r="G212" i="1"/>
  <c r="BK69" i="1"/>
  <c r="BK34" i="1"/>
  <c r="BJ34" i="1"/>
  <c r="BI34" i="1" s="1"/>
  <c r="BH34" i="1"/>
  <c r="BG34" i="1" s="1"/>
  <c r="P115" i="1"/>
  <c r="G115" i="1"/>
  <c r="AU115" i="1"/>
  <c r="Z115" i="1"/>
  <c r="AS149" i="1"/>
  <c r="AR149" i="1" s="1"/>
  <c r="AQ149" i="1"/>
  <c r="AF61" i="1"/>
  <c r="G36" i="1"/>
  <c r="AU36" i="1"/>
  <c r="P36" i="1"/>
  <c r="R216" i="1"/>
  <c r="K257" i="1"/>
  <c r="AT78" i="1"/>
  <c r="AS78" i="1" s="1"/>
  <c r="AR78" i="1" s="1"/>
  <c r="AQ78" i="1" s="1"/>
  <c r="AP78" i="1" s="1"/>
  <c r="AO78" i="1" s="1"/>
  <c r="AN78" i="1" s="1"/>
  <c r="AM78" i="1" s="1"/>
  <c r="AL78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T227" i="1"/>
  <c r="AT215" i="1"/>
  <c r="AS215" i="1" s="1"/>
  <c r="AR215" i="1" s="1"/>
  <c r="AQ215" i="1" s="1"/>
  <c r="AP215" i="1" s="1"/>
  <c r="AO215" i="1" s="1"/>
  <c r="AN215" i="1" s="1"/>
  <c r="AM215" i="1" s="1"/>
  <c r="AL215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02" i="1"/>
  <c r="BJ49" i="1"/>
  <c r="BK49" i="1"/>
  <c r="BJ23" i="1"/>
  <c r="AC67" i="1"/>
  <c r="R67" i="1"/>
  <c r="AF67" i="1"/>
  <c r="BF72" i="1"/>
  <c r="BE72" i="1" s="1"/>
  <c r="BD72" i="1" s="1"/>
  <c r="BC72" i="1" s="1"/>
  <c r="BK72" i="1"/>
  <c r="BJ72" i="1" s="1"/>
  <c r="BI72" i="1" s="1"/>
  <c r="BH72" i="1" s="1"/>
  <c r="BG72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T34" i="1"/>
  <c r="AS34" i="1" s="1"/>
  <c r="AT47" i="1"/>
  <c r="AS47" i="1" s="1"/>
  <c r="AR47" i="1" s="1"/>
  <c r="AQ47" i="1" s="1"/>
  <c r="AP47" i="1" s="1"/>
  <c r="AT99" i="1"/>
  <c r="G277" i="1"/>
  <c r="Z277" i="1"/>
  <c r="P277" i="1"/>
  <c r="AU277" i="1"/>
  <c r="BK24" i="1"/>
  <c r="BJ24" i="1" s="1"/>
  <c r="BJ38" i="1"/>
  <c r="BI38" i="1" s="1"/>
  <c r="BH38" i="1" s="1"/>
  <c r="BG38" i="1" s="1"/>
  <c r="BF38" i="1" s="1"/>
  <c r="BE38" i="1" s="1"/>
  <c r="BD38" i="1" s="1"/>
  <c r="BC38" i="1" s="1"/>
  <c r="AC88" i="1"/>
  <c r="I88" i="1"/>
  <c r="AF88" i="1"/>
  <c r="R88" i="1"/>
  <c r="I200" i="1"/>
  <c r="AF200" i="1"/>
  <c r="R200" i="1"/>
  <c r="AC200" i="1"/>
  <c r="Z163" i="1"/>
  <c r="Z281" i="1"/>
  <c r="P281" i="1"/>
  <c r="R281" i="1" s="1"/>
  <c r="AU281" i="1"/>
  <c r="G281" i="1"/>
  <c r="P252" i="1"/>
  <c r="G120" i="1"/>
  <c r="AU120" i="1"/>
  <c r="P120" i="1"/>
  <c r="Z120" i="1"/>
  <c r="I113" i="1"/>
  <c r="AT224" i="1"/>
  <c r="P198" i="1"/>
  <c r="Z198" i="1"/>
  <c r="AF70" i="1"/>
  <c r="R70" i="1"/>
  <c r="AT151" i="1"/>
  <c r="AS151" i="1" s="1"/>
  <c r="AR151" i="1" s="1"/>
  <c r="AQ151" i="1" s="1"/>
  <c r="AP151" i="1" s="1"/>
  <c r="AO151" i="1" s="1"/>
  <c r="AN151" i="1" s="1"/>
  <c r="AM151" i="1" s="1"/>
  <c r="AL151" i="1" s="1"/>
  <c r="BH67" i="1"/>
  <c r="BG67" i="1" s="1"/>
  <c r="BF67" i="1" s="1"/>
  <c r="BE67" i="1" s="1"/>
  <c r="BD67" i="1" s="1"/>
  <c r="BC67" i="1" s="1"/>
  <c r="BK67" i="1"/>
  <c r="BJ67" i="1" s="1"/>
  <c r="BI67" i="1" s="1"/>
  <c r="AT92" i="1"/>
  <c r="AS92" i="1" s="1"/>
  <c r="AR92" i="1" s="1"/>
  <c r="AQ92" i="1" s="1"/>
  <c r="AP92" i="1" s="1"/>
  <c r="AO92" i="1" s="1"/>
  <c r="AN92" i="1" s="1"/>
  <c r="AM92" i="1" s="1"/>
  <c r="AL92" i="1" s="1"/>
  <c r="AJ92" i="1" s="1"/>
  <c r="G230" i="1"/>
  <c r="Z230" i="1"/>
  <c r="P230" i="1"/>
  <c r="Z256" i="1"/>
  <c r="P256" i="1"/>
  <c r="G256" i="1"/>
  <c r="AU256" i="1"/>
  <c r="AC203" i="1"/>
  <c r="I203" i="1"/>
  <c r="AF203" i="1"/>
  <c r="G261" i="1"/>
  <c r="AT172" i="1"/>
  <c r="AS172" i="1"/>
  <c r="AR172" i="1" s="1"/>
  <c r="AQ172" i="1" s="1"/>
  <c r="AF62" i="1"/>
  <c r="AC62" i="1"/>
  <c r="H62" i="1"/>
  <c r="AC211" i="1"/>
  <c r="AF211" i="1"/>
  <c r="I211" i="1"/>
  <c r="AT63" i="1"/>
  <c r="AS63" i="1" s="1"/>
  <c r="AR63" i="1" s="1"/>
  <c r="AQ63" i="1" s="1"/>
  <c r="AP63" i="1" s="1"/>
  <c r="AO63" i="1" s="1"/>
  <c r="AN63" i="1" s="1"/>
  <c r="AM63" i="1" s="1"/>
  <c r="AL63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259" i="1" s="1"/>
  <c r="AT23" i="1"/>
  <c r="AS23" i="1"/>
  <c r="AR23" i="1" s="1"/>
  <c r="AQ23" i="1" s="1"/>
  <c r="AP23" i="1" s="1"/>
  <c r="AO23" i="1" s="1"/>
  <c r="AN23" i="1" s="1"/>
  <c r="AM23" i="1" s="1"/>
  <c r="AL23" i="1" s="1"/>
  <c r="AT150" i="1"/>
  <c r="AS150" i="1" s="1"/>
  <c r="AT75" i="1"/>
  <c r="AS75" i="1"/>
  <c r="AR75" i="1" s="1"/>
  <c r="AQ75" i="1" s="1"/>
  <c r="AP75" i="1" s="1"/>
  <c r="AO75" i="1" s="1"/>
  <c r="AN75" i="1" s="1"/>
  <c r="AM75" i="1" s="1"/>
  <c r="AL75" i="1" s="1"/>
  <c r="AT183" i="1"/>
  <c r="AS183" i="1" s="1"/>
  <c r="AR183" i="1" s="1"/>
  <c r="AQ183" i="1" s="1"/>
  <c r="AP183" i="1" s="1"/>
  <c r="AO183" i="1" s="1"/>
  <c r="AN183" i="1" s="1"/>
  <c r="AM183" i="1" s="1"/>
  <c r="AL183" i="1" s="1"/>
  <c r="BK14" i="1"/>
  <c r="BJ14" i="1"/>
  <c r="BI14" i="1"/>
  <c r="BH14" i="1" s="1"/>
  <c r="BG14" i="1" s="1"/>
  <c r="BF14" i="1" s="1"/>
  <c r="BE14" i="1" s="1"/>
  <c r="BD14" i="1" s="1"/>
  <c r="BC14" i="1"/>
  <c r="BB14" i="1" s="1"/>
  <c r="BK42" i="1"/>
  <c r="BJ42" i="1"/>
  <c r="BI42" i="1" s="1"/>
  <c r="BH42" i="1" s="1"/>
  <c r="BG42" i="1" s="1"/>
  <c r="BF42" i="1" s="1"/>
  <c r="BE42" i="1" s="1"/>
  <c r="BD42" i="1" s="1"/>
  <c r="BC42" i="1" s="1"/>
  <c r="BK68" i="1"/>
  <c r="BJ68" i="1" s="1"/>
  <c r="BI68" i="1" s="1"/>
  <c r="BH68" i="1" s="1"/>
  <c r="BG68" i="1" s="1"/>
  <c r="BF68" i="1" s="1"/>
  <c r="BE68" i="1" s="1"/>
  <c r="BD68" i="1" s="1"/>
  <c r="BC68" i="1"/>
  <c r="BB68" i="1" s="1"/>
  <c r="I172" i="1"/>
  <c r="K280" i="1"/>
  <c r="AF280" i="1"/>
  <c r="AC280" i="1"/>
  <c r="R280" i="1"/>
  <c r="AT237" i="1"/>
  <c r="AS237" i="1"/>
  <c r="AR237" i="1" s="1"/>
  <c r="AQ237" i="1" s="1"/>
  <c r="AP237" i="1" s="1"/>
  <c r="AO237" i="1" s="1"/>
  <c r="AN237" i="1" s="1"/>
  <c r="AM237" i="1" s="1"/>
  <c r="AL237" i="1" s="1"/>
  <c r="BK41" i="1"/>
  <c r="BJ41" i="1" s="1"/>
  <c r="BI41" i="1" s="1"/>
  <c r="BH41" i="1" s="1"/>
  <c r="BG41" i="1" s="1"/>
  <c r="BF41" i="1" s="1"/>
  <c r="BE41" i="1" s="1"/>
  <c r="BD41" i="1" s="1"/>
  <c r="BC41" i="1" s="1"/>
  <c r="BA41" i="1" s="1"/>
  <c r="BK25" i="1"/>
  <c r="BJ25" i="1"/>
  <c r="BI25" i="1" s="1"/>
  <c r="BH25" i="1" s="1"/>
  <c r="BG25" i="1" s="1"/>
  <c r="BF25" i="1" s="1"/>
  <c r="BE25" i="1" s="1"/>
  <c r="BD25" i="1" s="1"/>
  <c r="BC25" i="1" s="1"/>
  <c r="AT101" i="1"/>
  <c r="AS101" i="1"/>
  <c r="AR101" i="1" s="1"/>
  <c r="AQ101" i="1" s="1"/>
  <c r="AP101" i="1" s="1"/>
  <c r="AO101" i="1" s="1"/>
  <c r="AN101" i="1" s="1"/>
  <c r="AM101" i="1" s="1"/>
  <c r="AL101" i="1" s="1"/>
  <c r="Z286" i="1"/>
  <c r="G286" i="1"/>
  <c r="AU286" i="1"/>
  <c r="BD8" i="1"/>
  <c r="BC8" i="1" s="1"/>
  <c r="BK8" i="1"/>
  <c r="BJ8" i="1" s="1"/>
  <c r="BI8" i="1" s="1"/>
  <c r="BH8" i="1" s="1"/>
  <c r="BG8" i="1" s="1"/>
  <c r="BF8" i="1" s="1"/>
  <c r="BE8" i="1" s="1"/>
  <c r="AT184" i="1"/>
  <c r="AS184" i="1"/>
  <c r="AR184" i="1" s="1"/>
  <c r="AQ184" i="1" s="1"/>
  <c r="AP184" i="1" s="1"/>
  <c r="AO184" i="1" s="1"/>
  <c r="AN184" i="1" s="1"/>
  <c r="AM184" i="1" s="1"/>
  <c r="AL184" i="1" s="1"/>
  <c r="AJ184" i="1" s="1"/>
  <c r="Z210" i="1"/>
  <c r="G210" i="1"/>
  <c r="P210" i="1"/>
  <c r="AU210" i="1"/>
  <c r="P163" i="1"/>
  <c r="Z290" i="1"/>
  <c r="G290" i="1"/>
  <c r="AU290" i="1"/>
  <c r="BI46" i="1"/>
  <c r="BH46" i="1" s="1"/>
  <c r="BG46" i="1" s="1"/>
  <c r="BF46" i="1" s="1"/>
  <c r="BE46" i="1" s="1"/>
  <c r="BD46" i="1" s="1"/>
  <c r="BC46" i="1" s="1"/>
  <c r="BA46" i="1" s="1"/>
  <c r="BK46" i="1"/>
  <c r="BJ46" i="1"/>
  <c r="BK55" i="1"/>
  <c r="BJ55" i="1" s="1"/>
  <c r="BI55" i="1" s="1"/>
  <c r="BH55" i="1" s="1"/>
  <c r="BG55" i="1" s="1"/>
  <c r="BF55" i="1" s="1"/>
  <c r="BE55" i="1" s="1"/>
  <c r="BD55" i="1" s="1"/>
  <c r="BC55" i="1"/>
  <c r="AT254" i="1"/>
  <c r="AS254" i="1" s="1"/>
  <c r="AR254" i="1" s="1"/>
  <c r="AQ254" i="1" s="1"/>
  <c r="AP254" i="1" s="1"/>
  <c r="AO254" i="1" s="1"/>
  <c r="AN254" i="1" s="1"/>
  <c r="AM254" i="1" s="1"/>
  <c r="AL254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I241" i="1" s="1"/>
  <c r="AT269" i="1"/>
  <c r="AS269" i="1" s="1"/>
  <c r="AR269" i="1" s="1"/>
  <c r="AQ269" i="1" s="1"/>
  <c r="AP269" i="1" s="1"/>
  <c r="AO269" i="1" s="1"/>
  <c r="AN269" i="1" s="1"/>
  <c r="AM269" i="1" s="1"/>
  <c r="AL269" i="1" s="1"/>
  <c r="BK80" i="1"/>
  <c r="BJ80" i="1" s="1"/>
  <c r="BI80" i="1" s="1"/>
  <c r="BH80" i="1" s="1"/>
  <c r="BG80" i="1" s="1"/>
  <c r="BF80" i="1" s="1"/>
  <c r="BE80" i="1" s="1"/>
  <c r="BD80" i="1" s="1"/>
  <c r="BC80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K275" i="1" s="1"/>
  <c r="AT131" i="1"/>
  <c r="AS131" i="1"/>
  <c r="AR131" i="1" s="1"/>
  <c r="AQ131" i="1" s="1"/>
  <c r="AP131" i="1" s="1"/>
  <c r="AO131" i="1" s="1"/>
  <c r="AN131" i="1" s="1"/>
  <c r="AM131" i="1" s="1"/>
  <c r="AL131" i="1" s="1"/>
  <c r="P53" i="1"/>
  <c r="Z53" i="1"/>
  <c r="G53" i="1"/>
  <c r="AU53" i="1"/>
  <c r="AC141" i="1"/>
  <c r="I141" i="1"/>
  <c r="AF141" i="1"/>
  <c r="AU136" i="1"/>
  <c r="P136" i="1"/>
  <c r="Z136" i="1"/>
  <c r="G136" i="1"/>
  <c r="Z279" i="1"/>
  <c r="AU279" i="1"/>
  <c r="G279" i="1"/>
  <c r="P279" i="1"/>
  <c r="R62" i="1"/>
  <c r="R211" i="1"/>
  <c r="AQ229" i="1"/>
  <c r="AP229" i="1" s="1"/>
  <c r="AO229" i="1" s="1"/>
  <c r="AN229" i="1" s="1"/>
  <c r="AM229" i="1" s="1"/>
  <c r="AL229" i="1" s="1"/>
  <c r="AI229" i="1" s="1"/>
  <c r="AT229" i="1"/>
  <c r="AS229" i="1" s="1"/>
  <c r="AR229" i="1" s="1"/>
  <c r="AT125" i="1"/>
  <c r="AS125" i="1"/>
  <c r="AR125" i="1" s="1"/>
  <c r="AQ125" i="1" s="1"/>
  <c r="AP125" i="1" s="1"/>
  <c r="AO125" i="1" s="1"/>
  <c r="AN125" i="1" s="1"/>
  <c r="AM125" i="1" s="1"/>
  <c r="AL125" i="1" s="1"/>
  <c r="AS160" i="1"/>
  <c r="AR160" i="1" s="1"/>
  <c r="AQ160" i="1" s="1"/>
  <c r="AP160" i="1" s="1"/>
  <c r="AO160" i="1" s="1"/>
  <c r="AN160" i="1" s="1"/>
  <c r="AM160" i="1" s="1"/>
  <c r="AL160" i="1" s="1"/>
  <c r="AT160" i="1"/>
  <c r="AT30" i="1"/>
  <c r="AS30" i="1" s="1"/>
  <c r="AR30" i="1" s="1"/>
  <c r="AQ30" i="1" s="1"/>
  <c r="AP30" i="1" s="1"/>
  <c r="AO30" i="1" s="1"/>
  <c r="AN30" i="1" s="1"/>
  <c r="AM30" i="1" s="1"/>
  <c r="AL30" i="1" s="1"/>
  <c r="AI30" i="1" s="1"/>
  <c r="AT28" i="1"/>
  <c r="AS28" i="1" s="1"/>
  <c r="AR28" i="1" s="1"/>
  <c r="AQ28" i="1" s="1"/>
  <c r="AP28" i="1" s="1"/>
  <c r="AO28" i="1" s="1"/>
  <c r="AN28" i="1" s="1"/>
  <c r="AM28" i="1" s="1"/>
  <c r="AL28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C231" i="1"/>
  <c r="R231" i="1"/>
  <c r="AF231" i="1"/>
  <c r="G32" i="1"/>
  <c r="Z32" i="1"/>
  <c r="AU32" i="1"/>
  <c r="P32" i="1"/>
  <c r="Z268" i="1"/>
  <c r="G268" i="1"/>
  <c r="AU268" i="1"/>
  <c r="AL65" i="1"/>
  <c r="AK65" i="1" s="1"/>
  <c r="AT65" i="1"/>
  <c r="AS65" i="1" s="1"/>
  <c r="AR65" i="1" s="1"/>
  <c r="AQ65" i="1" s="1"/>
  <c r="AP65" i="1" s="1"/>
  <c r="AO65" i="1" s="1"/>
  <c r="AN65" i="1" s="1"/>
  <c r="AM65" i="1" s="1"/>
  <c r="J216" i="1"/>
  <c r="AF216" i="1"/>
  <c r="AC216" i="1"/>
  <c r="Z283" i="1"/>
  <c r="G283" i="1"/>
  <c r="P283" i="1"/>
  <c r="AF283" i="1" s="1"/>
  <c r="AU283" i="1"/>
  <c r="Z240" i="1"/>
  <c r="G240" i="1"/>
  <c r="P240" i="1"/>
  <c r="AU240" i="1"/>
  <c r="Z237" i="1"/>
  <c r="G237" i="1"/>
  <c r="P286" i="1"/>
  <c r="AT203" i="1"/>
  <c r="AS203" i="1" s="1"/>
  <c r="AR203" i="1" s="1"/>
  <c r="AQ203" i="1" s="1"/>
  <c r="AP203" i="1" s="1"/>
  <c r="AO203" i="1" s="1"/>
  <c r="AN203" i="1" s="1"/>
  <c r="AM203" i="1" s="1"/>
  <c r="AL203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K230" i="1" s="1"/>
  <c r="BK74" i="1"/>
  <c r="BJ74" i="1"/>
  <c r="BI74" i="1" s="1"/>
  <c r="BH74" i="1"/>
  <c r="BG74" i="1" s="1"/>
  <c r="BF74" i="1" s="1"/>
  <c r="BE74" i="1" s="1"/>
  <c r="BD74" i="1" s="1"/>
  <c r="BC74" i="1" s="1"/>
  <c r="BB74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I122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C275" i="1"/>
  <c r="K275" i="1"/>
  <c r="AF275" i="1"/>
  <c r="R275" i="1"/>
  <c r="G114" i="1"/>
  <c r="R114" i="1" s="1"/>
  <c r="Z114" i="1"/>
  <c r="AU114" i="1"/>
  <c r="P114" i="1"/>
  <c r="G188" i="1"/>
  <c r="Z188" i="1"/>
  <c r="AU188" i="1"/>
  <c r="P188" i="1"/>
  <c r="AF188" i="1" s="1"/>
  <c r="I131" i="1"/>
  <c r="P140" i="1"/>
  <c r="Z140" i="1"/>
  <c r="AU140" i="1"/>
  <c r="G140" i="1"/>
  <c r="R129" i="1"/>
  <c r="AF130" i="1"/>
  <c r="AF139" i="1"/>
  <c r="AS173" i="1"/>
  <c r="AR173" i="1"/>
  <c r="AQ173" i="1" s="1"/>
  <c r="AP173" i="1" s="1"/>
  <c r="AO173" i="1" s="1"/>
  <c r="AN173" i="1" s="1"/>
  <c r="AM173" i="1" s="1"/>
  <c r="AL173" i="1" s="1"/>
  <c r="AT173" i="1"/>
  <c r="AT106" i="1"/>
  <c r="AS106" i="1" s="1"/>
  <c r="AR106" i="1" s="1"/>
  <c r="AQ106" i="1" s="1"/>
  <c r="AP106" i="1" s="1"/>
  <c r="AO106" i="1" s="1"/>
  <c r="AN106" i="1" s="1"/>
  <c r="AM106" i="1" s="1"/>
  <c r="AL106" i="1" s="1"/>
  <c r="AT22" i="1"/>
  <c r="AS22" i="1"/>
  <c r="AR22" i="1" s="1"/>
  <c r="AQ22" i="1" s="1"/>
  <c r="AP22" i="1" s="1"/>
  <c r="AO22" i="1" s="1"/>
  <c r="AN22" i="1" s="1"/>
  <c r="AM22" i="1" s="1"/>
  <c r="AL2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BK29" i="1"/>
  <c r="BJ29" i="1" s="1"/>
  <c r="BI29" i="1" s="1"/>
  <c r="BH29" i="1" s="1"/>
  <c r="BG29" i="1" s="1"/>
  <c r="BF29" i="1" s="1"/>
  <c r="BE29" i="1" s="1"/>
  <c r="BD29" i="1" s="1"/>
  <c r="BC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U278" i="1"/>
  <c r="G278" i="1"/>
  <c r="P278" i="1"/>
  <c r="Z278" i="1"/>
  <c r="Z128" i="1"/>
  <c r="G128" i="1"/>
  <c r="P128" i="1"/>
  <c r="AU128" i="1"/>
  <c r="P291" i="1"/>
  <c r="G291" i="1"/>
  <c r="AC291" i="1" s="1"/>
  <c r="AU291" i="1"/>
  <c r="Z291" i="1"/>
  <c r="BK54" i="1"/>
  <c r="BJ54" i="1"/>
  <c r="BI54" i="1" s="1"/>
  <c r="BH54" i="1" s="1"/>
  <c r="BG54" i="1" s="1"/>
  <c r="BF54" i="1" s="1"/>
  <c r="BE54" i="1" s="1"/>
  <c r="BD54" i="1" s="1"/>
  <c r="BC54" i="1" s="1"/>
  <c r="AC129" i="1"/>
  <c r="I129" i="1"/>
  <c r="AF129" i="1"/>
  <c r="Z166" i="1"/>
  <c r="G166" i="1"/>
  <c r="Z261" i="1"/>
  <c r="P261" i="1"/>
  <c r="R261" i="1" s="1"/>
  <c r="Z246" i="1"/>
  <c r="P246" i="1"/>
  <c r="AU246" i="1"/>
  <c r="G246" i="1"/>
  <c r="P237" i="1"/>
  <c r="AF237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J144" i="1" s="1"/>
  <c r="BK48" i="1"/>
  <c r="BJ48" i="1"/>
  <c r="BI48" i="1" s="1"/>
  <c r="BH48" i="1" s="1"/>
  <c r="BG48" i="1" s="1"/>
  <c r="BF48" i="1" s="1"/>
  <c r="BE48" i="1" s="1"/>
  <c r="BD48" i="1" s="1"/>
  <c r="BC48" i="1" s="1"/>
  <c r="AT85" i="1"/>
  <c r="AS85" i="1" s="1"/>
  <c r="AR85" i="1" s="1"/>
  <c r="AQ85" i="1" s="1"/>
  <c r="AP85" i="1" s="1"/>
  <c r="AO85" i="1" s="1"/>
  <c r="AN85" i="1" s="1"/>
  <c r="AM85" i="1" s="1"/>
  <c r="AL85" i="1" s="1"/>
  <c r="AI85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180" i="1"/>
  <c r="AQ180" i="1"/>
  <c r="AP180" i="1" s="1"/>
  <c r="AO180" i="1" s="1"/>
  <c r="AN180" i="1" s="1"/>
  <c r="AM180" i="1" s="1"/>
  <c r="AL180" i="1" s="1"/>
  <c r="AI180" i="1" s="1"/>
  <c r="AS180" i="1"/>
  <c r="AR180" i="1" s="1"/>
  <c r="J85" i="1"/>
  <c r="AF85" i="1"/>
  <c r="AT257" i="1"/>
  <c r="AS257" i="1" s="1"/>
  <c r="AR257" i="1" s="1"/>
  <c r="AQ257" i="1" s="1"/>
  <c r="AP257" i="1" s="1"/>
  <c r="AO257" i="1" s="1"/>
  <c r="AN257" i="1" s="1"/>
  <c r="AM257" i="1" s="1"/>
  <c r="AL25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76" i="1"/>
  <c r="AS276" i="1"/>
  <c r="AR276" i="1" s="1"/>
  <c r="AQ276" i="1" s="1"/>
  <c r="AP276" i="1" s="1"/>
  <c r="AO276" i="1" s="1"/>
  <c r="AN276" i="1" s="1"/>
  <c r="AM276" i="1" s="1"/>
  <c r="AL276" i="1" s="1"/>
  <c r="AT98" i="1"/>
  <c r="AS98" i="1" s="1"/>
  <c r="AR98" i="1" s="1"/>
  <c r="AQ98" i="1" s="1"/>
  <c r="AP98" i="1" s="1"/>
  <c r="AO98" i="1" s="1"/>
  <c r="AN98" i="1" s="1"/>
  <c r="AM98" i="1" s="1"/>
  <c r="AL98" i="1" s="1"/>
  <c r="BK9" i="1"/>
  <c r="BJ9" i="1" s="1"/>
  <c r="BI9" i="1" s="1"/>
  <c r="BH9" i="1" s="1"/>
  <c r="BG9" i="1" s="1"/>
  <c r="BF9" i="1" s="1"/>
  <c r="BE9" i="1" s="1"/>
  <c r="BD9" i="1" s="1"/>
  <c r="BC9" i="1" s="1"/>
  <c r="BK4" i="1"/>
  <c r="BJ4" i="1" s="1"/>
  <c r="BI4" i="1" s="1"/>
  <c r="BH4" i="1" s="1"/>
  <c r="BG4" i="1" s="1"/>
  <c r="BF4" i="1" s="1"/>
  <c r="BE4" i="1" s="1"/>
  <c r="BD4" i="1" s="1"/>
  <c r="BC4" i="1" s="1"/>
  <c r="BK2" i="1"/>
  <c r="BJ2" i="1"/>
  <c r="BI2" i="1"/>
  <c r="BH2" i="1" s="1"/>
  <c r="BG2" i="1" s="1"/>
  <c r="BF2" i="1" s="1"/>
  <c r="BE2" i="1" s="1"/>
  <c r="BD2" i="1" s="1"/>
  <c r="BC2" i="1" s="1"/>
  <c r="BI59" i="1"/>
  <c r="BH59" i="1" s="1"/>
  <c r="BG59" i="1" s="1"/>
  <c r="BF59" i="1" s="1"/>
  <c r="BE59" i="1" s="1"/>
  <c r="BD59" i="1" s="1"/>
  <c r="BC59" i="1" s="1"/>
  <c r="BK59" i="1"/>
  <c r="BJ59" i="1" s="1"/>
  <c r="BK28" i="1"/>
  <c r="BJ28" i="1" s="1"/>
  <c r="BI28" i="1" s="1"/>
  <c r="BH28" i="1" s="1"/>
  <c r="BG28" i="1" s="1"/>
  <c r="BF28" i="1" s="1"/>
  <c r="BE28" i="1" s="1"/>
  <c r="BD28" i="1" s="1"/>
  <c r="BC28" i="1" s="1"/>
  <c r="AF81" i="1"/>
  <c r="AC81" i="1"/>
  <c r="I81" i="1"/>
  <c r="AC41" i="1"/>
  <c r="AF41" i="1"/>
  <c r="H41" i="1"/>
  <c r="BA74" i="1"/>
  <c r="AK237" i="1"/>
  <c r="AI23" i="1"/>
  <c r="BB8" i="1"/>
  <c r="BA8" i="1"/>
  <c r="AK125" i="1"/>
  <c r="BA42" i="1"/>
  <c r="BB42" i="1"/>
  <c r="AI269" i="1"/>
  <c r="AJ269" i="1"/>
  <c r="AK269" i="1"/>
  <c r="BA68" i="1"/>
  <c r="AI230" i="1"/>
  <c r="AI131" i="1"/>
  <c r="AK241" i="1"/>
  <c r="AK259" i="1"/>
  <c r="BA14" i="1"/>
  <c r="AK28" i="1"/>
  <c r="AJ214" i="1"/>
  <c r="AI173" i="1"/>
  <c r="AI213" i="1"/>
  <c r="AI254" i="1"/>
  <c r="BB46" i="1"/>
  <c r="AK229" i="1"/>
  <c r="AK184" i="1"/>
  <c r="AI184" i="1"/>
  <c r="AJ101" i="1"/>
  <c r="AI101" i="1"/>
  <c r="AK101" i="1"/>
  <c r="BA25" i="1"/>
  <c r="BB25" i="1"/>
  <c r="AJ75" i="1"/>
  <c r="AI75" i="1"/>
  <c r="AK75" i="1"/>
  <c r="BB38" i="1"/>
  <c r="BA38" i="1"/>
  <c r="AK122" i="1"/>
  <c r="AJ122" i="1"/>
  <c r="AJ65" i="1"/>
  <c r="AI65" i="1"/>
  <c r="AI63" i="1"/>
  <c r="AK63" i="1"/>
  <c r="AJ63" i="1"/>
  <c r="AJ215" i="1"/>
  <c r="AK215" i="1"/>
  <c r="AI215" i="1"/>
  <c r="AI78" i="1"/>
  <c r="AJ78" i="1"/>
  <c r="AK78" i="1"/>
  <c r="R278" i="1"/>
  <c r="AT114" i="1"/>
  <c r="AS114" i="1"/>
  <c r="AR114" i="1" s="1"/>
  <c r="AQ114" i="1" s="1"/>
  <c r="AP114" i="1" s="1"/>
  <c r="AO114" i="1" s="1"/>
  <c r="AN114" i="1" s="1"/>
  <c r="AM114" i="1" s="1"/>
  <c r="AL114" i="1" s="1"/>
  <c r="AC136" i="1"/>
  <c r="I136" i="1"/>
  <c r="K210" i="1"/>
  <c r="AK92" i="1"/>
  <c r="AI92" i="1"/>
  <c r="AK87" i="1"/>
  <c r="AI87" i="1"/>
  <c r="AJ87" i="1"/>
  <c r="K240" i="1"/>
  <c r="AF240" i="1"/>
  <c r="I32" i="1"/>
  <c r="AF32" i="1"/>
  <c r="AC32" i="1"/>
  <c r="AT291" i="1"/>
  <c r="AS291" i="1" s="1"/>
  <c r="AR291" i="1" s="1"/>
  <c r="AQ291" i="1" s="1"/>
  <c r="AP291" i="1" s="1"/>
  <c r="AO291" i="1" s="1"/>
  <c r="AN291" i="1" s="1"/>
  <c r="AM291" i="1" s="1"/>
  <c r="AL291" i="1" s="1"/>
  <c r="AC278" i="1"/>
  <c r="K278" i="1"/>
  <c r="AF278" i="1"/>
  <c r="I140" i="1"/>
  <c r="AT283" i="1"/>
  <c r="AS283" i="1" s="1"/>
  <c r="AR283" i="1"/>
  <c r="AQ283" i="1" s="1"/>
  <c r="AP283" i="1" s="1"/>
  <c r="AO283" i="1" s="1"/>
  <c r="AN283" i="1" s="1"/>
  <c r="AM283" i="1" s="1"/>
  <c r="AL283" i="1" s="1"/>
  <c r="K261" i="1"/>
  <c r="J230" i="1"/>
  <c r="AC230" i="1"/>
  <c r="AF230" i="1"/>
  <c r="K291" i="1"/>
  <c r="AT278" i="1"/>
  <c r="AS278" i="1" s="1"/>
  <c r="AR278" i="1" s="1"/>
  <c r="AQ278" i="1" s="1"/>
  <c r="AP278" i="1" s="1"/>
  <c r="AO278" i="1" s="1"/>
  <c r="AN278" i="1" s="1"/>
  <c r="AM278" i="1" s="1"/>
  <c r="AL278" i="1" s="1"/>
  <c r="AT140" i="1"/>
  <c r="AS140" i="1" s="1"/>
  <c r="AR140" i="1" s="1"/>
  <c r="I114" i="1"/>
  <c r="AF114" i="1"/>
  <c r="AC114" i="1"/>
  <c r="AT53" i="1"/>
  <c r="AS53" i="1" s="1"/>
  <c r="AR53" i="1" s="1"/>
  <c r="AQ53" i="1" s="1"/>
  <c r="AP53" i="1" s="1"/>
  <c r="AO53" i="1" s="1"/>
  <c r="AN53" i="1" s="1"/>
  <c r="AM53" i="1" s="1"/>
  <c r="AL53" i="1" s="1"/>
  <c r="AT290" i="1"/>
  <c r="AS290" i="1"/>
  <c r="AR290" i="1" s="1"/>
  <c r="AQ290" i="1" s="1"/>
  <c r="AP290" i="1" s="1"/>
  <c r="AO290" i="1" s="1"/>
  <c r="AN290" i="1" s="1"/>
  <c r="AM290" i="1" s="1"/>
  <c r="AL290" i="1" s="1"/>
  <c r="BA67" i="1"/>
  <c r="BB67" i="1"/>
  <c r="BA72" i="1"/>
  <c r="BB72" i="1"/>
  <c r="AI42" i="1"/>
  <c r="AJ42" i="1"/>
  <c r="AK42" i="1"/>
  <c r="K166" i="1"/>
  <c r="AC166" i="1"/>
  <c r="AF166" i="1"/>
  <c r="R166" i="1"/>
  <c r="AC237" i="1"/>
  <c r="K237" i="1"/>
  <c r="K283" i="1"/>
  <c r="AI191" i="1"/>
  <c r="AJ191" i="1"/>
  <c r="AK191" i="1"/>
  <c r="AT136" i="1"/>
  <c r="AS136" i="1" s="1"/>
  <c r="AR136" i="1" s="1"/>
  <c r="AQ136" i="1" s="1"/>
  <c r="AP136" i="1" s="1"/>
  <c r="AO136" i="1" s="1"/>
  <c r="AN136" i="1" s="1"/>
  <c r="AM136" i="1" s="1"/>
  <c r="AL136" i="1" s="1"/>
  <c r="K290" i="1"/>
  <c r="AC290" i="1"/>
  <c r="R237" i="1"/>
  <c r="AT128" i="1"/>
  <c r="AS128" i="1" s="1"/>
  <c r="AR128" i="1" s="1"/>
  <c r="AQ128" i="1" s="1"/>
  <c r="AP128" i="1" s="1"/>
  <c r="AO128" i="1" s="1"/>
  <c r="AN128" i="1" s="1"/>
  <c r="AM128" i="1" s="1"/>
  <c r="AL128" i="1" s="1"/>
  <c r="AT188" i="1"/>
  <c r="AS188" i="1" s="1"/>
  <c r="AR188" i="1"/>
  <c r="AQ188" i="1" s="1"/>
  <c r="AP188" i="1" s="1"/>
  <c r="AO188" i="1" s="1"/>
  <c r="AN188" i="1" s="1"/>
  <c r="AM188" i="1" s="1"/>
  <c r="AL188" i="1" s="1"/>
  <c r="R32" i="1"/>
  <c r="K286" i="1"/>
  <c r="K246" i="1"/>
  <c r="AT240" i="1"/>
  <c r="AS240" i="1" s="1"/>
  <c r="AR240" i="1" s="1"/>
  <c r="AQ240" i="1" s="1"/>
  <c r="AP240" i="1" s="1"/>
  <c r="AO240" i="1" s="1"/>
  <c r="AN240" i="1" s="1"/>
  <c r="AM240" i="1" s="1"/>
  <c r="AL240" i="1" s="1"/>
  <c r="AT32" i="1"/>
  <c r="AS32" i="1" s="1"/>
  <c r="AR32" i="1" s="1"/>
  <c r="AQ32" i="1" s="1"/>
  <c r="AP32" i="1" s="1"/>
  <c r="AO32" i="1" s="1"/>
  <c r="AN32" i="1" s="1"/>
  <c r="AM32" i="1" s="1"/>
  <c r="AL32" i="1" s="1"/>
  <c r="K279" i="1"/>
  <c r="AK270" i="1"/>
  <c r="AJ270" i="1"/>
  <c r="AI270" i="1"/>
  <c r="I36" i="1"/>
  <c r="AF36" i="1"/>
  <c r="AC36" i="1"/>
  <c r="AC268" i="1"/>
  <c r="K268" i="1"/>
  <c r="AF268" i="1"/>
  <c r="AT246" i="1"/>
  <c r="AS246" i="1"/>
  <c r="AR246" i="1" s="1"/>
  <c r="AQ246" i="1" s="1"/>
  <c r="AP246" i="1" s="1"/>
  <c r="AO246" i="1" s="1"/>
  <c r="AN246" i="1" s="1"/>
  <c r="AM246" i="1" s="1"/>
  <c r="AL246" i="1" s="1"/>
  <c r="I128" i="1"/>
  <c r="I188" i="1"/>
  <c r="AT268" i="1"/>
  <c r="AS268" i="1" s="1"/>
  <c r="AR268" i="1" s="1"/>
  <c r="AQ268" i="1" s="1"/>
  <c r="AP268" i="1" s="1"/>
  <c r="AO268" i="1" s="1"/>
  <c r="AN268" i="1" s="1"/>
  <c r="AM268" i="1" s="1"/>
  <c r="AL268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I266" i="1"/>
  <c r="AJ266" i="1"/>
  <c r="AK266" i="1"/>
  <c r="R230" i="1"/>
  <c r="AT120" i="1"/>
  <c r="AS120" i="1" s="1"/>
  <c r="AR120" i="1" s="1"/>
  <c r="AQ120" i="1" s="1"/>
  <c r="AP120" i="1" s="1"/>
  <c r="AO120" i="1" s="1"/>
  <c r="AN120" i="1" s="1"/>
  <c r="AM120" i="1" s="1"/>
  <c r="AL120" i="1" s="1"/>
  <c r="AF281" i="1"/>
  <c r="AC281" i="1"/>
  <c r="K281" i="1"/>
  <c r="AT277" i="1"/>
  <c r="AS277" i="1"/>
  <c r="AR277" i="1" s="1"/>
  <c r="AQ277" i="1"/>
  <c r="AP277" i="1" s="1"/>
  <c r="AO277" i="1" s="1"/>
  <c r="AN277" i="1" s="1"/>
  <c r="AM277" i="1" s="1"/>
  <c r="AL27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I120" i="1"/>
  <c r="AC120" i="1"/>
  <c r="AT281" i="1"/>
  <c r="AS281" i="1" s="1"/>
  <c r="AR281" i="1" s="1"/>
  <c r="AQ281" i="1" s="1"/>
  <c r="AP281" i="1" s="1"/>
  <c r="AO281" i="1"/>
  <c r="AN281" i="1" s="1"/>
  <c r="AM281" i="1" s="1"/>
  <c r="AL281" i="1" s="1"/>
  <c r="I115" i="1"/>
  <c r="I212" i="1"/>
  <c r="AT293" i="1"/>
  <c r="AS293" i="1"/>
  <c r="AR293" i="1" s="1"/>
  <c r="AQ293" i="1" s="1"/>
  <c r="AP293" i="1" s="1"/>
  <c r="AO293" i="1" s="1"/>
  <c r="AN293" i="1" s="1"/>
  <c r="AM293" i="1" s="1"/>
  <c r="AL293" i="1" s="1"/>
  <c r="R115" i="1"/>
  <c r="R136" i="1"/>
  <c r="AS286" i="1"/>
  <c r="AR286" i="1" s="1"/>
  <c r="AQ286" i="1" s="1"/>
  <c r="AP286" i="1" s="1"/>
  <c r="AO286" i="1" s="1"/>
  <c r="AN286" i="1" s="1"/>
  <c r="AM286" i="1" s="1"/>
  <c r="AL286" i="1" s="1"/>
  <c r="AT286" i="1"/>
  <c r="I277" i="1"/>
  <c r="I238" i="1"/>
  <c r="AT256" i="1"/>
  <c r="AS256" i="1" s="1"/>
  <c r="AR256" i="1" s="1"/>
  <c r="AQ256" i="1" s="1"/>
  <c r="AP256" i="1" s="1"/>
  <c r="AO256" i="1" s="1"/>
  <c r="AN256" i="1" s="1"/>
  <c r="AM256" i="1" s="1"/>
  <c r="AL256" i="1" s="1"/>
  <c r="H53" i="1"/>
  <c r="AT210" i="1"/>
  <c r="AS210" i="1" s="1"/>
  <c r="AR210" i="1" s="1"/>
  <c r="AQ210" i="1" s="1"/>
  <c r="AP210" i="1" s="1"/>
  <c r="AO210" i="1" s="1"/>
  <c r="AN210" i="1" s="1"/>
  <c r="AM210" i="1" s="1"/>
  <c r="AL210" i="1" s="1"/>
  <c r="AC256" i="1"/>
  <c r="AF256" i="1"/>
  <c r="I256" i="1"/>
  <c r="R36" i="1"/>
  <c r="AT36" i="1"/>
  <c r="AS36" i="1" s="1"/>
  <c r="AR36" i="1" s="1"/>
  <c r="AQ36" i="1" s="1"/>
  <c r="AP36" i="1" s="1"/>
  <c r="AO36" i="1" s="1"/>
  <c r="AN36" i="1" s="1"/>
  <c r="AM36" i="1" s="1"/>
  <c r="AL36" i="1" s="1"/>
  <c r="AI283" i="1"/>
  <c r="AC115" i="1"/>
  <c r="AC188" i="1"/>
  <c r="AC210" i="1"/>
  <c r="R221" i="1"/>
  <c r="AF42" i="1"/>
  <c r="AC201" i="1"/>
  <c r="R212" i="1"/>
  <c r="AC246" i="1"/>
  <c r="AF290" i="1"/>
  <c r="AF291" i="1"/>
  <c r="AC240" i="1"/>
  <c r="AF210" i="1"/>
  <c r="AC130" i="1"/>
  <c r="AF265" i="1"/>
  <c r="AC250" i="1"/>
  <c r="AC234" i="1"/>
  <c r="AF94" i="1"/>
  <c r="R42" i="1"/>
  <c r="R43" i="1"/>
  <c r="AF221" i="1"/>
  <c r="AF132" i="1"/>
  <c r="AF180" i="1"/>
  <c r="AF128" i="1"/>
  <c r="AF246" i="1"/>
  <c r="AC224" i="1"/>
  <c r="AF250" i="1"/>
  <c r="AC94" i="1"/>
  <c r="AF255" i="1"/>
  <c r="AF244" i="1"/>
  <c r="R259" i="1"/>
  <c r="AC287" i="1"/>
  <c r="AF120" i="1"/>
  <c r="AC128" i="1"/>
  <c r="R140" i="1"/>
  <c r="AF140" i="1"/>
  <c r="R283" i="1"/>
  <c r="AF224" i="1"/>
  <c r="AC170" i="1"/>
  <c r="AC180" i="1"/>
  <c r="AF201" i="1"/>
  <c r="AF287" i="1"/>
  <c r="R85" i="1"/>
  <c r="AF174" i="1"/>
  <c r="AC255" i="1"/>
  <c r="R244" i="1"/>
  <c r="AF261" i="1"/>
  <c r="AC139" i="1"/>
  <c r="R106" i="1"/>
  <c r="AF212" i="1"/>
  <c r="AF277" i="1"/>
  <c r="AC277" i="1"/>
  <c r="AC261" i="1"/>
  <c r="BB4" i="1" l="1"/>
  <c r="BA4" i="1"/>
  <c r="BB9" i="1"/>
  <c r="BA9" i="1"/>
  <c r="BA28" i="1"/>
  <c r="BB28" i="1"/>
  <c r="BA2" i="1"/>
  <c r="BB2" i="1"/>
  <c r="BB54" i="1"/>
  <c r="BA54" i="1"/>
  <c r="BA48" i="1"/>
  <c r="BB48" i="1"/>
  <c r="BA80" i="1"/>
  <c r="BB80" i="1"/>
  <c r="I155" i="1"/>
  <c r="AK283" i="1"/>
  <c r="AJ283" i="1"/>
  <c r="BB59" i="1"/>
  <c r="BA59" i="1"/>
  <c r="BA29" i="1"/>
  <c r="BB29" i="1"/>
  <c r="BB55" i="1"/>
  <c r="BA55" i="1"/>
  <c r="AI151" i="1"/>
  <c r="AK151" i="1"/>
  <c r="AJ151" i="1"/>
  <c r="BB41" i="1"/>
  <c r="AJ241" i="1"/>
  <c r="AJ259" i="1"/>
  <c r="R210" i="1"/>
  <c r="R246" i="1"/>
  <c r="AT103" i="1"/>
  <c r="AS103" i="1" s="1"/>
  <c r="AR103" i="1" s="1"/>
  <c r="AQ103" i="1" s="1"/>
  <c r="AP103" i="1" s="1"/>
  <c r="AO103" i="1" s="1"/>
  <c r="AN103" i="1" s="1"/>
  <c r="AM103" i="1" s="1"/>
  <c r="AL103" i="1" s="1"/>
  <c r="AF136" i="1"/>
  <c r="G289" i="1"/>
  <c r="P289" i="1"/>
  <c r="R289" i="1" s="1"/>
  <c r="AU289" i="1"/>
  <c r="Z289" i="1"/>
  <c r="AU163" i="1"/>
  <c r="G163" i="1"/>
  <c r="R163" i="1" s="1"/>
  <c r="BK64" i="1"/>
  <c r="BJ64" i="1"/>
  <c r="BI64" i="1"/>
  <c r="BH64" i="1" s="1"/>
  <c r="BG64" i="1" s="1"/>
  <c r="BF64" i="1" s="1"/>
  <c r="BE64" i="1" s="1"/>
  <c r="BD64" i="1" s="1"/>
  <c r="BC64" i="1" s="1"/>
  <c r="R291" i="1"/>
  <c r="AC140" i="1"/>
  <c r="R240" i="1"/>
  <c r="AU198" i="1"/>
  <c r="G198" i="1"/>
  <c r="AP172" i="1"/>
  <c r="AO172" i="1" s="1"/>
  <c r="AN172" i="1" s="1"/>
  <c r="AM172" i="1" s="1"/>
  <c r="AL172" i="1" s="1"/>
  <c r="AS224" i="1"/>
  <c r="AR224" i="1" s="1"/>
  <c r="AQ224" i="1" s="1"/>
  <c r="AP224" i="1" s="1"/>
  <c r="AO224" i="1" s="1"/>
  <c r="AN224" i="1" s="1"/>
  <c r="AM224" i="1" s="1"/>
  <c r="AL224" i="1" s="1"/>
  <c r="AJ192" i="1"/>
  <c r="AI192" i="1"/>
  <c r="AR102" i="1"/>
  <c r="AQ102" i="1" s="1"/>
  <c r="AP102" i="1" s="1"/>
  <c r="AO102" i="1" s="1"/>
  <c r="AN102" i="1" s="1"/>
  <c r="AM102" i="1" s="1"/>
  <c r="AL102" i="1" s="1"/>
  <c r="AS102" i="1"/>
  <c r="AR150" i="1"/>
  <c r="AQ150" i="1" s="1"/>
  <c r="AP150" i="1" s="1"/>
  <c r="AO150" i="1" s="1"/>
  <c r="AN150" i="1" s="1"/>
  <c r="AM150" i="1" s="1"/>
  <c r="AL150" i="1" s="1"/>
  <c r="BK60" i="1"/>
  <c r="BJ60" i="1" s="1"/>
  <c r="BI60" i="1" s="1"/>
  <c r="BH60" i="1" s="1"/>
  <c r="BG60" i="1" s="1"/>
  <c r="BF60" i="1" s="1"/>
  <c r="BE60" i="1" s="1"/>
  <c r="BD60" i="1" s="1"/>
  <c r="BC60" i="1" s="1"/>
  <c r="R120" i="1"/>
  <c r="BI24" i="1"/>
  <c r="BH24" i="1" s="1"/>
  <c r="BG24" i="1" s="1"/>
  <c r="BF24" i="1" s="1"/>
  <c r="BE24" i="1" s="1"/>
  <c r="BD24" i="1" s="1"/>
  <c r="BC24" i="1" s="1"/>
  <c r="BJ69" i="1"/>
  <c r="BI69" i="1" s="1"/>
  <c r="BH69" i="1" s="1"/>
  <c r="BG69" i="1" s="1"/>
  <c r="BF69" i="1" s="1"/>
  <c r="BE69" i="1" s="1"/>
  <c r="BD69" i="1" s="1"/>
  <c r="BC69" i="1" s="1"/>
  <c r="AU70" i="1"/>
  <c r="AU177" i="1"/>
  <c r="AU118" i="1"/>
  <c r="AU79" i="1"/>
  <c r="BL19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BL40" i="1"/>
  <c r="BL50" i="1"/>
  <c r="AU41" i="1"/>
  <c r="AT93" i="1"/>
  <c r="AS93" i="1" s="1"/>
  <c r="AR93" i="1" s="1"/>
  <c r="AQ93" i="1" s="1"/>
  <c r="AP93" i="1" s="1"/>
  <c r="AO93" i="1" s="1"/>
  <c r="AN93" i="1" s="1"/>
  <c r="AM93" i="1" s="1"/>
  <c r="AL93" i="1" s="1"/>
  <c r="BI51" i="1"/>
  <c r="BH51" i="1" s="1"/>
  <c r="BG51" i="1" s="1"/>
  <c r="BF51" i="1" s="1"/>
  <c r="BE51" i="1" s="1"/>
  <c r="BD51" i="1" s="1"/>
  <c r="BC51" i="1" s="1"/>
  <c r="BK51" i="1"/>
  <c r="BJ51" i="1" s="1"/>
  <c r="AU95" i="1"/>
  <c r="AU176" i="1"/>
  <c r="AU60" i="1"/>
  <c r="BL57" i="1"/>
  <c r="BL35" i="1"/>
  <c r="BL17" i="1"/>
  <c r="BL61" i="1"/>
  <c r="AU288" i="1"/>
  <c r="AB12" i="1"/>
  <c r="AZ42" i="1" s="1"/>
  <c r="AX42" i="1" s="1"/>
  <c r="AU265" i="1"/>
  <c r="AU282" i="1"/>
  <c r="BL33" i="1"/>
  <c r="AU134" i="1"/>
  <c r="AU155" i="1"/>
  <c r="AU108" i="1"/>
  <c r="AU158" i="1"/>
  <c r="AT158" i="1" s="1"/>
  <c r="BL52" i="1"/>
  <c r="AU69" i="1"/>
  <c r="AT69" i="1" s="1"/>
  <c r="AS69" i="1" s="1"/>
  <c r="AR69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L62" i="1"/>
  <c r="AU162" i="1"/>
  <c r="AT162" i="1" s="1"/>
  <c r="AS162" i="1" s="1"/>
  <c r="AR162" i="1" s="1"/>
  <c r="AQ162" i="1" s="1"/>
  <c r="AP162" i="1" s="1"/>
  <c r="AO162" i="1" s="1"/>
  <c r="AN162" i="1" s="1"/>
  <c r="AM162" i="1" s="1"/>
  <c r="AL162" i="1" s="1"/>
  <c r="AU161" i="1"/>
  <c r="BL76" i="1"/>
  <c r="AU137" i="1"/>
  <c r="BL78" i="1"/>
  <c r="BL37" i="1"/>
  <c r="BL31" i="1"/>
  <c r="BL20" i="1"/>
  <c r="BL27" i="1"/>
  <c r="BL6" i="1"/>
  <c r="AU199" i="1"/>
  <c r="AU190" i="1"/>
  <c r="AT190" i="1" s="1"/>
  <c r="AS190" i="1" s="1"/>
  <c r="AR190" i="1" s="1"/>
  <c r="AQ190" i="1" s="1"/>
  <c r="AP190" i="1" s="1"/>
  <c r="AO190" i="1" s="1"/>
  <c r="AN190" i="1" s="1"/>
  <c r="AM190" i="1" s="1"/>
  <c r="AL190" i="1" s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13" i="1"/>
  <c r="AU221" i="1"/>
  <c r="AU20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7" i="1"/>
  <c r="AU38" i="1"/>
  <c r="AU71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I139" i="1" s="1"/>
  <c r="AU148" i="1"/>
  <c r="BL71" i="1"/>
  <c r="BL45" i="1"/>
  <c r="AU29" i="1"/>
  <c r="BL15" i="1"/>
  <c r="AU72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AU68" i="1"/>
  <c r="AU48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09" i="1"/>
  <c r="BL16" i="1"/>
  <c r="BL75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BL56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105" i="1"/>
  <c r="AU64" i="1"/>
  <c r="AU195" i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168" i="1"/>
  <c r="AU244" i="1"/>
  <c r="AU207" i="1"/>
  <c r="AU138" i="1"/>
  <c r="AU225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66" i="1"/>
  <c r="AU43" i="1"/>
  <c r="AU164" i="1"/>
  <c r="AU233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200" i="1"/>
  <c r="AU109" i="1"/>
  <c r="AU175" i="1"/>
  <c r="BL79" i="1"/>
  <c r="AU33" i="1"/>
  <c r="BL18" i="1"/>
  <c r="BL47" i="1"/>
  <c r="AU208" i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BL36" i="1"/>
  <c r="AU219" i="1"/>
  <c r="AU104" i="1"/>
  <c r="AU223" i="1"/>
  <c r="BL10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7" i="1"/>
  <c r="BL3" i="1"/>
  <c r="BL12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AU62" i="1"/>
  <c r="AU51" i="1"/>
  <c r="AU39" i="1"/>
  <c r="AU58" i="1"/>
  <c r="AU211" i="1"/>
  <c r="BL73" i="1"/>
  <c r="BL81" i="1"/>
  <c r="AU25" i="1"/>
  <c r="AU263" i="1"/>
  <c r="AU57" i="1"/>
  <c r="AU189" i="1"/>
  <c r="AT189" i="1" s="1"/>
  <c r="AS189" i="1" s="1"/>
  <c r="BL32" i="1"/>
  <c r="AU185" i="1"/>
  <c r="AT185" i="1" s="1"/>
  <c r="BL5" i="1"/>
  <c r="AU234" i="1"/>
  <c r="BL44" i="1"/>
  <c r="AU21" i="1"/>
  <c r="BL77" i="1"/>
  <c r="BL70" i="1"/>
  <c r="BL39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BL66" i="1"/>
  <c r="AU135" i="1"/>
  <c r="AU23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AU50" i="1"/>
  <c r="AU94" i="1"/>
  <c r="AU220" i="1"/>
  <c r="AU83" i="1"/>
  <c r="AU251" i="1"/>
  <c r="AU119" i="1"/>
  <c r="AU196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U46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55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97" i="1"/>
  <c r="BL22" i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52" i="1"/>
  <c r="AU287" i="1"/>
  <c r="BL63" i="1"/>
  <c r="AU130" i="1"/>
  <c r="AU231" i="1"/>
  <c r="BL26" i="1"/>
  <c r="BL65" i="1"/>
  <c r="BL53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1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145" i="1"/>
  <c r="AT145" i="1" s="1"/>
  <c r="AS145" i="1" s="1"/>
  <c r="AR145" i="1" s="1"/>
  <c r="AQ145" i="1" s="1"/>
  <c r="AP145" i="1" s="1"/>
  <c r="AO145" i="1" s="1"/>
  <c r="AN145" i="1" s="1"/>
  <c r="AM145" i="1" s="1"/>
  <c r="AL145" i="1" s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J116" i="1" s="1"/>
  <c r="BL58" i="1"/>
  <c r="AU80" i="1"/>
  <c r="AU167" i="1"/>
  <c r="AU143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7" i="1"/>
  <c r="BL43" i="1"/>
  <c r="AU194" i="1"/>
  <c r="AU156" i="1"/>
  <c r="AU67" i="1"/>
  <c r="AU74" i="1"/>
  <c r="AU86" i="1"/>
  <c r="AU26" i="1"/>
  <c r="AU159" i="1"/>
  <c r="AU216" i="1"/>
  <c r="AU197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AU113" i="1"/>
  <c r="BL21" i="1"/>
  <c r="AU201" i="1"/>
  <c r="AU267" i="1"/>
  <c r="AT267" i="1" s="1"/>
  <c r="AS267" i="1" s="1"/>
  <c r="AR267" i="1" s="1"/>
  <c r="AQ267" i="1" s="1"/>
  <c r="AP267" i="1" s="1"/>
  <c r="AO267" i="1" s="1"/>
  <c r="AN267" i="1" s="1"/>
  <c r="AM267" i="1" s="1"/>
  <c r="AL267" i="1" s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82" i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S99" i="1"/>
  <c r="BF34" i="1"/>
  <c r="BE34" i="1"/>
  <c r="BD34" i="1" s="1"/>
  <c r="BC34" i="1" s="1"/>
  <c r="F45" i="1"/>
  <c r="AU45" i="1" s="1"/>
  <c r="E150" i="2"/>
  <c r="F182" i="1"/>
  <c r="E75" i="2"/>
  <c r="F186" i="1"/>
  <c r="AU186" i="1" s="1"/>
  <c r="AT186" i="1" s="1"/>
  <c r="AS186" i="1" s="1"/>
  <c r="AR186" i="1" s="1"/>
  <c r="AQ186" i="1" s="1"/>
  <c r="AP186" i="1" s="1"/>
  <c r="AO186" i="1" s="1"/>
  <c r="AN186" i="1" s="1"/>
  <c r="AM186" i="1" s="1"/>
  <c r="AL186" i="1" s="1"/>
  <c r="E215" i="2"/>
  <c r="Z168" i="1"/>
  <c r="P168" i="1"/>
  <c r="G168" i="1"/>
  <c r="I168" i="1" s="1"/>
  <c r="G189" i="1"/>
  <c r="P189" i="1"/>
  <c r="Z189" i="1"/>
  <c r="F247" i="1"/>
  <c r="Z247" i="1" s="1"/>
  <c r="E228" i="2"/>
  <c r="F73" i="1"/>
  <c r="E178" i="2"/>
  <c r="BI23" i="1"/>
  <c r="BH23" i="1" s="1"/>
  <c r="BG23" i="1" s="1"/>
  <c r="BF23" i="1" s="1"/>
  <c r="BE23" i="1" s="1"/>
  <c r="BD23" i="1" s="1"/>
  <c r="BC23" i="1" s="1"/>
  <c r="AC61" i="1"/>
  <c r="R61" i="1"/>
  <c r="AU89" i="1"/>
  <c r="BL3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U84" i="1"/>
  <c r="AT84" i="1" s="1"/>
  <c r="AS227" i="1"/>
  <c r="AR227" i="1" s="1"/>
  <c r="AQ227" i="1" s="1"/>
  <c r="AP227" i="1" s="1"/>
  <c r="AO227" i="1" s="1"/>
  <c r="AN227" i="1" s="1"/>
  <c r="AM227" i="1" s="1"/>
  <c r="AL227" i="1" s="1"/>
  <c r="BI49" i="1"/>
  <c r="BH49" i="1" s="1"/>
  <c r="BG49" i="1" s="1"/>
  <c r="BF49" i="1" s="1"/>
  <c r="BE49" i="1" s="1"/>
  <c r="BD49" i="1" s="1"/>
  <c r="BC49" i="1" s="1"/>
  <c r="AF172" i="1"/>
  <c r="Z84" i="1"/>
  <c r="P84" i="1"/>
  <c r="G84" i="1"/>
  <c r="AU212" i="1"/>
  <c r="R98" i="1"/>
  <c r="AC174" i="1"/>
  <c r="P59" i="1"/>
  <c r="Z59" i="1"/>
  <c r="G59" i="1"/>
  <c r="I59" i="1" s="1"/>
  <c r="F24" i="1"/>
  <c r="AU24" i="1" s="1"/>
  <c r="E129" i="2"/>
  <c r="Z47" i="1"/>
  <c r="P47" i="1"/>
  <c r="G47" i="1"/>
  <c r="I122" i="1"/>
  <c r="AC122" i="1"/>
  <c r="F35" i="1"/>
  <c r="E140" i="2"/>
  <c r="Z207" i="1"/>
  <c r="P207" i="1"/>
  <c r="G207" i="1"/>
  <c r="AF207" i="1" s="1"/>
  <c r="F236" i="1"/>
  <c r="AU236" i="1" s="1"/>
  <c r="AT236" i="1" s="1"/>
  <c r="AS236" i="1" s="1"/>
  <c r="AR236" i="1" s="1"/>
  <c r="AQ236" i="1" s="1"/>
  <c r="AP236" i="1" s="1"/>
  <c r="AO236" i="1" s="1"/>
  <c r="AN236" i="1" s="1"/>
  <c r="AM236" i="1" s="1"/>
  <c r="AL236" i="1" s="1"/>
  <c r="E111" i="2"/>
  <c r="G258" i="1"/>
  <c r="P258" i="1"/>
  <c r="Z258" i="1"/>
  <c r="P229" i="1"/>
  <c r="R229" i="1" s="1"/>
  <c r="Z229" i="1"/>
  <c r="G229" i="1"/>
  <c r="J229" i="1" s="1"/>
  <c r="R41" i="1"/>
  <c r="AC150" i="1"/>
  <c r="I150" i="1"/>
  <c r="AF150" i="1"/>
  <c r="F126" i="1"/>
  <c r="AU126" i="1" s="1"/>
  <c r="E29" i="2"/>
  <c r="F153" i="1"/>
  <c r="E50" i="2"/>
  <c r="F202" i="1"/>
  <c r="AU202" i="1" s="1"/>
  <c r="E92" i="2"/>
  <c r="AY53" i="1"/>
  <c r="AY21" i="1"/>
  <c r="AY61" i="1"/>
  <c r="AY5" i="1"/>
  <c r="AY49" i="1"/>
  <c r="AY80" i="1"/>
  <c r="AY41" i="1"/>
  <c r="AY2" i="1"/>
  <c r="AY34" i="1"/>
  <c r="AY66" i="1"/>
  <c r="AY59" i="1"/>
  <c r="AY43" i="1"/>
  <c r="AY77" i="1"/>
  <c r="AY14" i="1"/>
  <c r="AY55" i="1"/>
  <c r="AY3" i="1"/>
  <c r="AY47" i="1"/>
  <c r="AY6" i="1"/>
  <c r="AY38" i="1"/>
  <c r="AY70" i="1"/>
  <c r="AY64" i="1"/>
  <c r="AY4" i="1"/>
  <c r="AY7" i="1"/>
  <c r="AY24" i="1"/>
  <c r="AY17" i="1"/>
  <c r="AY60" i="1"/>
  <c r="AY8" i="1"/>
  <c r="AY52" i="1"/>
  <c r="AY13" i="1"/>
  <c r="AY42" i="1"/>
  <c r="AY74" i="1"/>
  <c r="AY79" i="1"/>
  <c r="AY15" i="1"/>
  <c r="AY12" i="1"/>
  <c r="AY35" i="1"/>
  <c r="AY23" i="1"/>
  <c r="AY65" i="1"/>
  <c r="AY11" i="1"/>
  <c r="AY57" i="1"/>
  <c r="AY16" i="1"/>
  <c r="AY46" i="1"/>
  <c r="AY78" i="1"/>
  <c r="AY32" i="1"/>
  <c r="AY27" i="1"/>
  <c r="AY19" i="1"/>
  <c r="AY45" i="1"/>
  <c r="AY28" i="1"/>
  <c r="AY71" i="1"/>
  <c r="AY20" i="1"/>
  <c r="AY63" i="1"/>
  <c r="AY18" i="1"/>
  <c r="AY50" i="1"/>
  <c r="AY9" i="1"/>
  <c r="AY48" i="1"/>
  <c r="AY29" i="1"/>
  <c r="AY56" i="1"/>
  <c r="AY33" i="1"/>
  <c r="AY76" i="1"/>
  <c r="AY25" i="1"/>
  <c r="AY68" i="1"/>
  <c r="AY22" i="1"/>
  <c r="AY54" i="1"/>
  <c r="AY37" i="1"/>
  <c r="AY72" i="1"/>
  <c r="AY40" i="1"/>
  <c r="AY67" i="1"/>
  <c r="AY39" i="1"/>
  <c r="AY69" i="1"/>
  <c r="AY31" i="1"/>
  <c r="AY73" i="1"/>
  <c r="AY26" i="1"/>
  <c r="AY58" i="1"/>
  <c r="Z194" i="1"/>
  <c r="G194" i="1"/>
  <c r="F37" i="1"/>
  <c r="AU37" i="1" s="1"/>
  <c r="E142" i="2"/>
  <c r="Z103" i="1"/>
  <c r="P103" i="1"/>
  <c r="AF103" i="1" s="1"/>
  <c r="G103" i="1"/>
  <c r="G171" i="1"/>
  <c r="P171" i="1"/>
  <c r="F222" i="1"/>
  <c r="AU222" i="1" s="1"/>
  <c r="AT222" i="1" s="1"/>
  <c r="AS222" i="1" s="1"/>
  <c r="AR222" i="1" s="1"/>
  <c r="AQ222" i="1" s="1"/>
  <c r="AP222" i="1" s="1"/>
  <c r="AO222" i="1" s="1"/>
  <c r="AN222" i="1" s="1"/>
  <c r="AM222" i="1" s="1"/>
  <c r="AL222" i="1" s="1"/>
  <c r="E108" i="2"/>
  <c r="Z245" i="1"/>
  <c r="P245" i="1"/>
  <c r="Z63" i="1"/>
  <c r="P63" i="1"/>
  <c r="G63" i="1"/>
  <c r="G25" i="1"/>
  <c r="I25" i="1" s="1"/>
  <c r="P25" i="1"/>
  <c r="P113" i="1"/>
  <c r="Z113" i="1"/>
  <c r="Z111" i="1"/>
  <c r="P111" i="1"/>
  <c r="R111" i="1" s="1"/>
  <c r="G111" i="1"/>
  <c r="Z134" i="1"/>
  <c r="P134" i="1"/>
  <c r="G134" i="1"/>
  <c r="I134" i="1" s="1"/>
  <c r="F96" i="1"/>
  <c r="G96" i="1" s="1"/>
  <c r="I96" i="1" s="1"/>
  <c r="E200" i="2"/>
  <c r="G192" i="1"/>
  <c r="Z192" i="1"/>
  <c r="P192" i="1"/>
  <c r="Z217" i="1"/>
  <c r="P217" i="1"/>
  <c r="G217" i="1"/>
  <c r="Z276" i="1"/>
  <c r="P276" i="1"/>
  <c r="G276" i="1"/>
  <c r="AU44" i="1"/>
  <c r="G44" i="1"/>
  <c r="G245" i="1"/>
  <c r="I245" i="1" s="1"/>
  <c r="Z102" i="1"/>
  <c r="P102" i="1"/>
  <c r="R102" i="1" s="1"/>
  <c r="G102" i="1"/>
  <c r="F123" i="1"/>
  <c r="E26" i="2"/>
  <c r="G149" i="1"/>
  <c r="I149" i="1" s="1"/>
  <c r="P149" i="1"/>
  <c r="Z135" i="1"/>
  <c r="G135" i="1"/>
  <c r="R135" i="1" s="1"/>
  <c r="Z158" i="1"/>
  <c r="P158" i="1"/>
  <c r="G158" i="1"/>
  <c r="AY44" i="1"/>
  <c r="R44" i="1"/>
  <c r="AF83" i="1"/>
  <c r="P50" i="1"/>
  <c r="Z50" i="1"/>
  <c r="G50" i="1"/>
  <c r="Z205" i="1"/>
  <c r="G205" i="1"/>
  <c r="P155" i="1"/>
  <c r="R155" i="1" s="1"/>
  <c r="Z155" i="1"/>
  <c r="G145" i="1"/>
  <c r="Z145" i="1"/>
  <c r="F107" i="1"/>
  <c r="E208" i="2"/>
  <c r="G214" i="1"/>
  <c r="Z214" i="1"/>
  <c r="P214" i="1"/>
  <c r="G28" i="1"/>
  <c r="AC28" i="1" s="1"/>
  <c r="P28" i="1"/>
  <c r="Z28" i="1"/>
  <c r="R270" i="1"/>
  <c r="AC270" i="1"/>
  <c r="I270" i="1"/>
  <c r="R205" i="1"/>
  <c r="R124" i="1"/>
  <c r="AC124" i="1"/>
  <c r="Z138" i="1"/>
  <c r="P138" i="1"/>
  <c r="G138" i="1"/>
  <c r="Z143" i="1"/>
  <c r="P143" i="1"/>
  <c r="G143" i="1"/>
  <c r="F142" i="1"/>
  <c r="E39" i="2"/>
  <c r="F264" i="1"/>
  <c r="AU264" i="1" s="1"/>
  <c r="E119" i="2"/>
  <c r="R78" i="1"/>
  <c r="AF27" i="1"/>
  <c r="AC183" i="1"/>
  <c r="AF91" i="1"/>
  <c r="AF74" i="1"/>
  <c r="R199" i="1"/>
  <c r="R150" i="1"/>
  <c r="E218" i="1"/>
  <c r="F218" i="1" s="1"/>
  <c r="AU218" i="1" s="1"/>
  <c r="AT218" i="1" s="1"/>
  <c r="AS218" i="1" s="1"/>
  <c r="AR218" i="1" s="1"/>
  <c r="AQ218" i="1" s="1"/>
  <c r="AP218" i="1" s="1"/>
  <c r="AO218" i="1" s="1"/>
  <c r="AN218" i="1" s="1"/>
  <c r="AM218" i="1" s="1"/>
  <c r="AL218" i="1" s="1"/>
  <c r="E274" i="1"/>
  <c r="F274" i="1" s="1"/>
  <c r="AU274" i="1" s="1"/>
  <c r="AT274" i="1" s="1"/>
  <c r="AS274" i="1" s="1"/>
  <c r="AR274" i="1" s="1"/>
  <c r="AQ274" i="1" s="1"/>
  <c r="AP274" i="1" s="1"/>
  <c r="AO274" i="1" s="1"/>
  <c r="AN274" i="1" s="1"/>
  <c r="AM274" i="1" s="1"/>
  <c r="AL274" i="1" s="1"/>
  <c r="AF110" i="1"/>
  <c r="AF196" i="1"/>
  <c r="R83" i="1"/>
  <c r="E272" i="1"/>
  <c r="F272" i="1" s="1"/>
  <c r="E242" i="1"/>
  <c r="F242" i="1" s="1"/>
  <c r="E296" i="1"/>
  <c r="F296" i="1" s="1"/>
  <c r="R125" i="1"/>
  <c r="E292" i="1"/>
  <c r="F292" i="1" s="1"/>
  <c r="AU292" i="1" s="1"/>
  <c r="E297" i="1"/>
  <c r="F297" i="1" s="1"/>
  <c r="P297" i="1" s="1"/>
  <c r="R287" i="1"/>
  <c r="E260" i="1"/>
  <c r="F260" i="1" s="1"/>
  <c r="AU260" i="1" s="1"/>
  <c r="E154" i="1"/>
  <c r="F154" i="1" s="1"/>
  <c r="E295" i="1"/>
  <c r="F295" i="1" s="1"/>
  <c r="AC164" i="1"/>
  <c r="AC74" i="1"/>
  <c r="AF118" i="1"/>
  <c r="G33" i="1"/>
  <c r="E179" i="1"/>
  <c r="F179" i="1" s="1"/>
  <c r="R180" i="1"/>
  <c r="E243" i="1"/>
  <c r="F243" i="1" s="1"/>
  <c r="AJ210" i="1"/>
  <c r="AK210" i="1"/>
  <c r="AI210" i="1"/>
  <c r="AJ115" i="1"/>
  <c r="AK115" i="1"/>
  <c r="AI115" i="1"/>
  <c r="AH115" i="1" s="1"/>
  <c r="AK188" i="1"/>
  <c r="AI188" i="1"/>
  <c r="AJ188" i="1"/>
  <c r="AK281" i="1"/>
  <c r="AI281" i="1"/>
  <c r="AJ281" i="1"/>
  <c r="AJ246" i="1"/>
  <c r="AK246" i="1"/>
  <c r="AI246" i="1"/>
  <c r="AJ293" i="1"/>
  <c r="AK293" i="1"/>
  <c r="AI293" i="1"/>
  <c r="AK128" i="1"/>
  <c r="AI128" i="1"/>
  <c r="AJ128" i="1"/>
  <c r="AK278" i="1"/>
  <c r="AI278" i="1"/>
  <c r="AJ278" i="1"/>
  <c r="AI36" i="1"/>
  <c r="AJ36" i="1"/>
  <c r="AK36" i="1"/>
  <c r="AK290" i="1"/>
  <c r="AI290" i="1"/>
  <c r="AJ290" i="1"/>
  <c r="AI53" i="1"/>
  <c r="AH53" i="1" s="1"/>
  <c r="AK53" i="1"/>
  <c r="AJ53" i="1"/>
  <c r="AI291" i="1"/>
  <c r="AK291" i="1"/>
  <c r="AJ291" i="1"/>
  <c r="AK114" i="1"/>
  <c r="AJ114" i="1"/>
  <c r="AI114" i="1"/>
  <c r="AH114" i="1" s="1"/>
  <c r="AJ256" i="1"/>
  <c r="AI256" i="1"/>
  <c r="AK256" i="1"/>
  <c r="AI277" i="1"/>
  <c r="AJ277" i="1"/>
  <c r="AK277" i="1"/>
  <c r="AJ279" i="1"/>
  <c r="AI279" i="1"/>
  <c r="AH279" i="1" s="1"/>
  <c r="AK279" i="1"/>
  <c r="AI32" i="1"/>
  <c r="AJ32" i="1"/>
  <c r="AK32" i="1"/>
  <c r="AK286" i="1"/>
  <c r="AI286" i="1"/>
  <c r="AJ286" i="1"/>
  <c r="AI268" i="1"/>
  <c r="AK268" i="1"/>
  <c r="AJ268" i="1"/>
  <c r="AJ240" i="1"/>
  <c r="AK240" i="1"/>
  <c r="AI240" i="1"/>
  <c r="AH240" i="1" s="1"/>
  <c r="AJ136" i="1"/>
  <c r="AK136" i="1"/>
  <c r="AI136" i="1"/>
  <c r="AK73" i="1"/>
  <c r="AJ73" i="1"/>
  <c r="AI73" i="1"/>
  <c r="AJ106" i="1"/>
  <c r="AI106" i="1"/>
  <c r="AK106" i="1"/>
  <c r="AK183" i="1"/>
  <c r="AJ183" i="1"/>
  <c r="AJ250" i="1"/>
  <c r="AK250" i="1"/>
  <c r="AI250" i="1"/>
  <c r="AH250" i="1" s="1"/>
  <c r="AF52" i="1"/>
  <c r="H77" i="1"/>
  <c r="AJ90" i="1"/>
  <c r="AK90" i="1"/>
  <c r="AI90" i="1"/>
  <c r="AK276" i="1"/>
  <c r="AI276" i="1"/>
  <c r="AJ276" i="1"/>
  <c r="AK124" i="1"/>
  <c r="AI124" i="1"/>
  <c r="AJ124" i="1"/>
  <c r="AJ160" i="1"/>
  <c r="AK160" i="1"/>
  <c r="AI160" i="1"/>
  <c r="AJ121" i="1"/>
  <c r="AK121" i="1"/>
  <c r="AI121" i="1"/>
  <c r="AI206" i="1"/>
  <c r="AJ206" i="1"/>
  <c r="AK206" i="1"/>
  <c r="AJ165" i="1"/>
  <c r="AK165" i="1"/>
  <c r="AI165" i="1"/>
  <c r="AI183" i="1"/>
  <c r="AH183" i="1" s="1"/>
  <c r="AI257" i="1"/>
  <c r="AJ257" i="1"/>
  <c r="AK257" i="1"/>
  <c r="AI120" i="1"/>
  <c r="AH120" i="1" s="1"/>
  <c r="AJ120" i="1"/>
  <c r="AI203" i="1"/>
  <c r="AJ203" i="1"/>
  <c r="AK203" i="1"/>
  <c r="AH139" i="1"/>
  <c r="AH173" i="1"/>
  <c r="AK112" i="1"/>
  <c r="AI112" i="1"/>
  <c r="AJ112" i="1"/>
  <c r="AJ132" i="1"/>
  <c r="AK132" i="1"/>
  <c r="AI132" i="1"/>
  <c r="AI147" i="1"/>
  <c r="AJ147" i="1"/>
  <c r="AK147" i="1"/>
  <c r="AK204" i="1"/>
  <c r="AI204" i="1"/>
  <c r="AJ204" i="1"/>
  <c r="AK120" i="1"/>
  <c r="AK214" i="1"/>
  <c r="AI214" i="1"/>
  <c r="AH214" i="1" s="1"/>
  <c r="AI181" i="1"/>
  <c r="AJ181" i="1"/>
  <c r="AK181" i="1"/>
  <c r="AI98" i="1"/>
  <c r="AH98" i="1" s="1"/>
  <c r="AK98" i="1"/>
  <c r="AJ98" i="1"/>
  <c r="AJ229" i="1"/>
  <c r="AH229" i="1" s="1"/>
  <c r="AK129" i="1"/>
  <c r="AI237" i="1"/>
  <c r="AJ237" i="1"/>
  <c r="AK85" i="1"/>
  <c r="AJ85" i="1"/>
  <c r="AH85" i="1" s="1"/>
  <c r="AJ213" i="1"/>
  <c r="AH213" i="1" s="1"/>
  <c r="AK213" i="1"/>
  <c r="AK139" i="1"/>
  <c r="AJ139" i="1"/>
  <c r="AJ131" i="1"/>
  <c r="AH131" i="1" s="1"/>
  <c r="AB131" i="1" s="1"/>
  <c r="AK131" i="1"/>
  <c r="AH241" i="1"/>
  <c r="AK145" i="1"/>
  <c r="AK180" i="1"/>
  <c r="AJ180" i="1"/>
  <c r="AH180" i="1" s="1"/>
  <c r="AK59" i="1"/>
  <c r="AI59" i="1"/>
  <c r="AH59" i="1" s="1"/>
  <c r="AH122" i="1"/>
  <c r="AI28" i="1"/>
  <c r="AJ28" i="1"/>
  <c r="AH63" i="1"/>
  <c r="AI61" i="1"/>
  <c r="AJ230" i="1"/>
  <c r="AH230" i="1" s="1"/>
  <c r="AJ173" i="1"/>
  <c r="AK173" i="1"/>
  <c r="AI125" i="1"/>
  <c r="AJ125" i="1"/>
  <c r="AK254" i="1"/>
  <c r="AJ254" i="1"/>
  <c r="AH254" i="1" s="1"/>
  <c r="AJ22" i="1"/>
  <c r="AK22" i="1"/>
  <c r="AQ140" i="1"/>
  <c r="AP140" i="1" s="1"/>
  <c r="AO140" i="1" s="1"/>
  <c r="AN140" i="1" s="1"/>
  <c r="AM140" i="1" s="1"/>
  <c r="AL140" i="1" s="1"/>
  <c r="AI275" i="1"/>
  <c r="AH275" i="1" s="1"/>
  <c r="AJ275" i="1"/>
  <c r="AJ23" i="1"/>
  <c r="AH23" i="1" s="1"/>
  <c r="AK23" i="1"/>
  <c r="AK144" i="1"/>
  <c r="AI144" i="1"/>
  <c r="AH144" i="1" s="1"/>
  <c r="AI255" i="1"/>
  <c r="AJ255" i="1"/>
  <c r="AK255" i="1"/>
  <c r="AI228" i="1"/>
  <c r="AI22" i="1"/>
  <c r="AI91" i="1"/>
  <c r="AH91" i="1" s="1"/>
  <c r="AJ91" i="1"/>
  <c r="AK91" i="1"/>
  <c r="AK116" i="1"/>
  <c r="AI116" i="1"/>
  <c r="AH116" i="1" s="1"/>
  <c r="AJ30" i="1"/>
  <c r="AH30" i="1" s="1"/>
  <c r="AK30" i="1"/>
  <c r="AH259" i="1"/>
  <c r="AI193" i="1"/>
  <c r="AK193" i="1"/>
  <c r="AJ193" i="1"/>
  <c r="R128" i="1"/>
  <c r="Z252" i="1"/>
  <c r="G252" i="1"/>
  <c r="AU252" i="1"/>
  <c r="R290" i="1"/>
  <c r="AC286" i="1"/>
  <c r="R53" i="1"/>
  <c r="AC279" i="1"/>
  <c r="R256" i="1"/>
  <c r="R277" i="1"/>
  <c r="AP149" i="1"/>
  <c r="AO149" i="1" s="1"/>
  <c r="G285" i="1"/>
  <c r="Z285" i="1"/>
  <c r="P285" i="1"/>
  <c r="AU285" i="1"/>
  <c r="AT261" i="1"/>
  <c r="AS261" i="1"/>
  <c r="AR261" i="1" s="1"/>
  <c r="AQ261" i="1" s="1"/>
  <c r="AP261" i="1" s="1"/>
  <c r="AO261" i="1" s="1"/>
  <c r="AN261" i="1" s="1"/>
  <c r="AM261" i="1" s="1"/>
  <c r="AL261" i="1" s="1"/>
  <c r="AT200" i="1"/>
  <c r="AS200" i="1" s="1"/>
  <c r="AR200" i="1" s="1"/>
  <c r="AQ200" i="1" s="1"/>
  <c r="AP200" i="1" s="1"/>
  <c r="AO200" i="1" s="1"/>
  <c r="AN200" i="1" s="1"/>
  <c r="AM200" i="1" s="1"/>
  <c r="AL200" i="1" s="1"/>
  <c r="AI235" i="1"/>
  <c r="AJ235" i="1"/>
  <c r="AK235" i="1"/>
  <c r="AU249" i="1"/>
  <c r="Z249" i="1"/>
  <c r="P249" i="1"/>
  <c r="AT88" i="1"/>
  <c r="AS88" i="1" s="1"/>
  <c r="AR88" i="1" s="1"/>
  <c r="AQ88" i="1" s="1"/>
  <c r="AP88" i="1" s="1"/>
  <c r="AO88" i="1" s="1"/>
  <c r="AN88" i="1" s="1"/>
  <c r="AM88" i="1" s="1"/>
  <c r="AL88" i="1" s="1"/>
  <c r="Z238" i="1"/>
  <c r="P238" i="1"/>
  <c r="AU238" i="1"/>
  <c r="AJ52" i="1"/>
  <c r="AI52" i="1"/>
  <c r="AK52" i="1"/>
  <c r="I175" i="1"/>
  <c r="AT55" i="1"/>
  <c r="AS55" i="1" s="1"/>
  <c r="AR55" i="1" s="1"/>
  <c r="AQ55" i="1" s="1"/>
  <c r="AP55" i="1" s="1"/>
  <c r="AO55" i="1" s="1"/>
  <c r="AN55" i="1" s="1"/>
  <c r="AM55" i="1" s="1"/>
  <c r="AL55" i="1" s="1"/>
  <c r="AI162" i="1"/>
  <c r="AK162" i="1"/>
  <c r="AJ162" i="1"/>
  <c r="R268" i="1"/>
  <c r="AT97" i="1"/>
  <c r="AS97" i="1"/>
  <c r="AR97" i="1" s="1"/>
  <c r="AQ97" i="1" s="1"/>
  <c r="AP97" i="1" s="1"/>
  <c r="AO97" i="1" s="1"/>
  <c r="AN97" i="1" s="1"/>
  <c r="AM97" i="1" s="1"/>
  <c r="AL97" i="1" s="1"/>
  <c r="AK174" i="1"/>
  <c r="AI174" i="1"/>
  <c r="Z293" i="1"/>
  <c r="P293" i="1"/>
  <c r="G293" i="1"/>
  <c r="AP34" i="1"/>
  <c r="AO34" i="1" s="1"/>
  <c r="AN34" i="1" s="1"/>
  <c r="AM34" i="1" s="1"/>
  <c r="AL34" i="1" s="1"/>
  <c r="AO47" i="1"/>
  <c r="AN47" i="1" s="1"/>
  <c r="AM47" i="1" s="1"/>
  <c r="AL47" i="1" s="1"/>
  <c r="AR99" i="1"/>
  <c r="AQ99" i="1" s="1"/>
  <c r="G249" i="1"/>
  <c r="AT163" i="1"/>
  <c r="AS163" i="1" s="1"/>
  <c r="AR163" i="1"/>
  <c r="AQ163" i="1" s="1"/>
  <c r="AP163" i="1" s="1"/>
  <c r="AO163" i="1" s="1"/>
  <c r="AN163" i="1" s="1"/>
  <c r="AM163" i="1" s="1"/>
  <c r="AL163" i="1" s="1"/>
  <c r="AU166" i="1"/>
  <c r="AJ174" i="1"/>
  <c r="AP99" i="1"/>
  <c r="AO99" i="1" s="1"/>
  <c r="AN99" i="1" s="1"/>
  <c r="AM99" i="1" s="1"/>
  <c r="AL99" i="1" s="1"/>
  <c r="AN149" i="1"/>
  <c r="AM149" i="1" s="1"/>
  <c r="AL149" i="1" s="1"/>
  <c r="AT217" i="1"/>
  <c r="AS217" i="1" s="1"/>
  <c r="AR217" i="1" s="1"/>
  <c r="AQ217" i="1" s="1"/>
  <c r="AP217" i="1" s="1"/>
  <c r="AO217" i="1" s="1"/>
  <c r="AN217" i="1" s="1"/>
  <c r="AM217" i="1" s="1"/>
  <c r="AL217" i="1" s="1"/>
  <c r="G284" i="1"/>
  <c r="Z284" i="1"/>
  <c r="P284" i="1"/>
  <c r="AU284" i="1"/>
  <c r="R141" i="1"/>
  <c r="AQ69" i="1"/>
  <c r="AP69" i="1" s="1"/>
  <c r="AO69" i="1" s="1"/>
  <c r="AN69" i="1" s="1"/>
  <c r="AM69" i="1" s="1"/>
  <c r="AL69" i="1" s="1"/>
  <c r="R99" i="1"/>
  <c r="AF99" i="1"/>
  <c r="AS84" i="1"/>
  <c r="AR84" i="1" s="1"/>
  <c r="AQ84" i="1" s="1"/>
  <c r="AP84" i="1" s="1"/>
  <c r="AO84" i="1" s="1"/>
  <c r="AN84" i="1" s="1"/>
  <c r="AM84" i="1" s="1"/>
  <c r="AL84" i="1" s="1"/>
  <c r="AF21" i="1"/>
  <c r="R21" i="1"/>
  <c r="AC21" i="1"/>
  <c r="AC99" i="1"/>
  <c r="AF234" i="1"/>
  <c r="R234" i="1"/>
  <c r="J234" i="1"/>
  <c r="R175" i="1"/>
  <c r="AC176" i="1"/>
  <c r="R176" i="1"/>
  <c r="AF176" i="1"/>
  <c r="AS185" i="1"/>
  <c r="AR185" i="1" s="1"/>
  <c r="AQ185" i="1" s="1"/>
  <c r="AP185" i="1" s="1"/>
  <c r="AO185" i="1" s="1"/>
  <c r="AN185" i="1" s="1"/>
  <c r="AM185" i="1" s="1"/>
  <c r="AL185" i="1" s="1"/>
  <c r="H51" i="1"/>
  <c r="AC51" i="1"/>
  <c r="R51" i="1"/>
  <c r="AF51" i="1"/>
  <c r="AF115" i="1"/>
  <c r="R81" i="1"/>
  <c r="AK192" i="1"/>
  <c r="AF66" i="1"/>
  <c r="AC66" i="1"/>
  <c r="R66" i="1"/>
  <c r="R190" i="1"/>
  <c r="I177" i="1"/>
  <c r="AC177" i="1"/>
  <c r="R177" i="1"/>
  <c r="P251" i="1"/>
  <c r="Z251" i="1"/>
  <c r="G264" i="1"/>
  <c r="Z264" i="1"/>
  <c r="P264" i="1"/>
  <c r="AT175" i="1"/>
  <c r="AS175" i="1" s="1"/>
  <c r="AR175" i="1" s="1"/>
  <c r="AQ175" i="1" s="1"/>
  <c r="AP175" i="1" s="1"/>
  <c r="AO175" i="1" s="1"/>
  <c r="AN175" i="1" s="1"/>
  <c r="AM175" i="1" s="1"/>
  <c r="AL175" i="1" s="1"/>
  <c r="AC103" i="1"/>
  <c r="R191" i="1"/>
  <c r="I191" i="1"/>
  <c r="F49" i="1"/>
  <c r="E154" i="2"/>
  <c r="Z222" i="1"/>
  <c r="P222" i="1"/>
  <c r="G204" i="1"/>
  <c r="P204" i="1"/>
  <c r="Z204" i="1"/>
  <c r="AS158" i="1"/>
  <c r="AR158" i="1" s="1"/>
  <c r="AQ158" i="1" s="1"/>
  <c r="AP158" i="1" s="1"/>
  <c r="AO158" i="1" s="1"/>
  <c r="AN158" i="1" s="1"/>
  <c r="AM158" i="1" s="1"/>
  <c r="AL158" i="1" s="1"/>
  <c r="AC266" i="1"/>
  <c r="AF266" i="1"/>
  <c r="P101" i="1"/>
  <c r="G101" i="1"/>
  <c r="Z101" i="1"/>
  <c r="F146" i="1"/>
  <c r="E43" i="2"/>
  <c r="Z157" i="1"/>
  <c r="P157" i="1"/>
  <c r="G157" i="1"/>
  <c r="P69" i="1"/>
  <c r="Z69" i="1"/>
  <c r="G69" i="1"/>
  <c r="G72" i="1"/>
  <c r="P72" i="1"/>
  <c r="Z72" i="1"/>
  <c r="Z116" i="1"/>
  <c r="AA116" i="1" s="1"/>
  <c r="P116" i="1"/>
  <c r="AF116" i="1" s="1"/>
  <c r="G116" i="1"/>
  <c r="P167" i="1"/>
  <c r="Z167" i="1"/>
  <c r="G167" i="1"/>
  <c r="P288" i="1"/>
  <c r="AT263" i="1"/>
  <c r="AS263" i="1" s="1"/>
  <c r="AR263" i="1" s="1"/>
  <c r="AQ263" i="1" s="1"/>
  <c r="AP263" i="1" s="1"/>
  <c r="AO263" i="1" s="1"/>
  <c r="AN263" i="1" s="1"/>
  <c r="AM263" i="1" s="1"/>
  <c r="AL263" i="1" s="1"/>
  <c r="P39" i="1"/>
  <c r="G39" i="1"/>
  <c r="P46" i="1"/>
  <c r="G46" i="1"/>
  <c r="AC25" i="1"/>
  <c r="AF25" i="1"/>
  <c r="P56" i="1"/>
  <c r="G56" i="1"/>
  <c r="Z56" i="1"/>
  <c r="AU56" i="1"/>
  <c r="J227" i="1"/>
  <c r="R265" i="1"/>
  <c r="AC265" i="1"/>
  <c r="AF170" i="1"/>
  <c r="I170" i="1"/>
  <c r="R165" i="1"/>
  <c r="AF165" i="1"/>
  <c r="I48" i="1"/>
  <c r="AR189" i="1"/>
  <c r="AQ189" i="1" s="1"/>
  <c r="AP189" i="1" s="1"/>
  <c r="AO189" i="1" s="1"/>
  <c r="AN189" i="1" s="1"/>
  <c r="AM189" i="1" s="1"/>
  <c r="AL189" i="1" s="1"/>
  <c r="R79" i="1"/>
  <c r="AF30" i="1"/>
  <c r="AF106" i="1"/>
  <c r="AC106" i="1"/>
  <c r="AF95" i="1"/>
  <c r="AC159" i="1"/>
  <c r="R103" i="1"/>
  <c r="AC244" i="1"/>
  <c r="R195" i="1"/>
  <c r="AF195" i="1"/>
  <c r="AC195" i="1"/>
  <c r="R25" i="1"/>
  <c r="F40" i="1"/>
  <c r="E145" i="2"/>
  <c r="P57" i="1"/>
  <c r="Z57" i="1"/>
  <c r="F117" i="1"/>
  <c r="E211" i="2"/>
  <c r="F178" i="1"/>
  <c r="E72" i="2"/>
  <c r="Z162" i="1"/>
  <c r="G162" i="1"/>
  <c r="P162" i="1"/>
  <c r="R162" i="1" s="1"/>
  <c r="G64" i="1"/>
  <c r="Z64" i="1"/>
  <c r="P64" i="1"/>
  <c r="Z209" i="1"/>
  <c r="P209" i="1"/>
  <c r="G209" i="1"/>
  <c r="AC214" i="1"/>
  <c r="R214" i="1"/>
  <c r="I214" i="1"/>
  <c r="AF214" i="1"/>
  <c r="Z223" i="1"/>
  <c r="G223" i="1"/>
  <c r="AF55" i="1"/>
  <c r="AC58" i="1"/>
  <c r="R122" i="1"/>
  <c r="AF122" i="1"/>
  <c r="R105" i="1"/>
  <c r="Z60" i="1"/>
  <c r="P60" i="1"/>
  <c r="G75" i="1"/>
  <c r="P75" i="1"/>
  <c r="P108" i="1"/>
  <c r="Z108" i="1"/>
  <c r="Z112" i="1"/>
  <c r="G112" i="1"/>
  <c r="P121" i="1"/>
  <c r="Z121" i="1"/>
  <c r="P131" i="1"/>
  <c r="Z131" i="1"/>
  <c r="Z161" i="1"/>
  <c r="P161" i="1"/>
  <c r="G161" i="1"/>
  <c r="F82" i="1"/>
  <c r="E187" i="2"/>
  <c r="F226" i="1"/>
  <c r="E218" i="2"/>
  <c r="G253" i="1"/>
  <c r="Z253" i="1"/>
  <c r="P253" i="1"/>
  <c r="R253" i="1" s="1"/>
  <c r="F271" i="1"/>
  <c r="E122" i="2"/>
  <c r="AF259" i="1"/>
  <c r="Z127" i="1"/>
  <c r="P127" i="1"/>
  <c r="AC127" i="1" s="1"/>
  <c r="P144" i="1"/>
  <c r="G144" i="1"/>
  <c r="Z144" i="1"/>
  <c r="AA144" i="1" s="1"/>
  <c r="P193" i="1"/>
  <c r="Z193" i="1"/>
  <c r="G193" i="1"/>
  <c r="G89" i="1"/>
  <c r="R89" i="1" s="1"/>
  <c r="Z89" i="1"/>
  <c r="Z248" i="1"/>
  <c r="P248" i="1"/>
  <c r="G248" i="1"/>
  <c r="Z29" i="1"/>
  <c r="G29" i="1"/>
  <c r="G267" i="1"/>
  <c r="P267" i="1"/>
  <c r="R245" i="1"/>
  <c r="I192" i="1"/>
  <c r="AF192" i="1"/>
  <c r="G24" i="1"/>
  <c r="P24" i="1"/>
  <c r="R24" i="1" s="1"/>
  <c r="Z24" i="1"/>
  <c r="Z80" i="1"/>
  <c r="P80" i="1"/>
  <c r="G80" i="1"/>
  <c r="P52" i="1"/>
  <c r="AC52" i="1" s="1"/>
  <c r="Z52" i="1"/>
  <c r="P77" i="1"/>
  <c r="R77" i="1" s="1"/>
  <c r="Z77" i="1"/>
  <c r="Z97" i="1"/>
  <c r="G97" i="1"/>
  <c r="P185" i="1"/>
  <c r="AC185" i="1" s="1"/>
  <c r="Z185" i="1"/>
  <c r="Z219" i="1"/>
  <c r="P219" i="1"/>
  <c r="AC219" i="1" s="1"/>
  <c r="G239" i="1"/>
  <c r="Z239" i="1"/>
  <c r="P239" i="1"/>
  <c r="P48" i="1"/>
  <c r="AF48" i="1" s="1"/>
  <c r="Z48" i="1"/>
  <c r="G263" i="1"/>
  <c r="P263" i="1"/>
  <c r="Z263" i="1"/>
  <c r="AF28" i="1"/>
  <c r="I28" i="1"/>
  <c r="P227" i="1"/>
  <c r="R227" i="1" s="1"/>
  <c r="Z227" i="1"/>
  <c r="G137" i="1"/>
  <c r="P137" i="1"/>
  <c r="R137" i="1" s="1"/>
  <c r="Z137" i="1"/>
  <c r="F232" i="1"/>
  <c r="E224" i="2"/>
  <c r="F262" i="1"/>
  <c r="E236" i="2"/>
  <c r="G181" i="1"/>
  <c r="P181" i="1"/>
  <c r="AF173" i="1"/>
  <c r="AC102" i="1"/>
  <c r="AC221" i="1"/>
  <c r="R28" i="1"/>
  <c r="E51" i="2"/>
  <c r="Z45" i="1"/>
  <c r="P45" i="1"/>
  <c r="G45" i="1"/>
  <c r="G93" i="1"/>
  <c r="Z93" i="1"/>
  <c r="P93" i="1"/>
  <c r="F187" i="1"/>
  <c r="E79" i="2"/>
  <c r="G152" i="1"/>
  <c r="Z152" i="1"/>
  <c r="P152" i="1"/>
  <c r="P254" i="1"/>
  <c r="G254" i="1"/>
  <c r="Z254" i="1"/>
  <c r="F273" i="1"/>
  <c r="E123" i="2"/>
  <c r="G297" i="1"/>
  <c r="R297" i="1" s="1"/>
  <c r="Z297" i="1"/>
  <c r="AU297" i="1"/>
  <c r="R156" i="1"/>
  <c r="AF26" i="1"/>
  <c r="F76" i="1"/>
  <c r="E181" i="2"/>
  <c r="F54" i="1"/>
  <c r="E159" i="2"/>
  <c r="F169" i="1"/>
  <c r="E63" i="2"/>
  <c r="G247" i="1"/>
  <c r="P247" i="1"/>
  <c r="AF33" i="1"/>
  <c r="I33" i="1"/>
  <c r="F100" i="1"/>
  <c r="E204" i="2"/>
  <c r="P269" i="1"/>
  <c r="R269" i="1" s="1"/>
  <c r="G269" i="1"/>
  <c r="Z269" i="1"/>
  <c r="R29" i="1"/>
  <c r="P22" i="1"/>
  <c r="G22" i="1"/>
  <c r="P97" i="1"/>
  <c r="AC220" i="1"/>
  <c r="F31" i="1"/>
  <c r="E136" i="2"/>
  <c r="Z104" i="1"/>
  <c r="P104" i="1"/>
  <c r="G92" i="1"/>
  <c r="P92" i="1"/>
  <c r="Z92" i="1"/>
  <c r="Z96" i="1"/>
  <c r="P96" i="1"/>
  <c r="P73" i="1"/>
  <c r="G73" i="1"/>
  <c r="Z73" i="1"/>
  <c r="G68" i="1"/>
  <c r="P68" i="1"/>
  <c r="Z213" i="1"/>
  <c r="G213" i="1"/>
  <c r="P213" i="1"/>
  <c r="R33" i="1"/>
  <c r="G282" i="1"/>
  <c r="Z282" i="1"/>
  <c r="R158" i="1"/>
  <c r="P145" i="1"/>
  <c r="R184" i="1"/>
  <c r="R241" i="1"/>
  <c r="AC168" i="1"/>
  <c r="E148" i="2"/>
  <c r="AF171" i="1"/>
  <c r="AC50" i="1"/>
  <c r="AC23" i="1"/>
  <c r="E183" i="2"/>
  <c r="AC194" i="1"/>
  <c r="K297" i="1"/>
  <c r="Z298" i="1"/>
  <c r="P298" i="1"/>
  <c r="AU298" i="1"/>
  <c r="G298" i="1"/>
  <c r="Z294" i="1"/>
  <c r="P294" i="1"/>
  <c r="AU294" i="1"/>
  <c r="G294" i="1"/>
  <c r="AT297" i="1"/>
  <c r="AS297" i="1" s="1"/>
  <c r="AR297" i="1" s="1"/>
  <c r="AQ297" i="1" s="1"/>
  <c r="AP297" i="1" s="1"/>
  <c r="AO297" i="1" s="1"/>
  <c r="AN297" i="1" s="1"/>
  <c r="AM297" i="1" s="1"/>
  <c r="AL297" i="1" s="1"/>
  <c r="AC95" i="1"/>
  <c r="AF220" i="1"/>
  <c r="R95" i="1"/>
  <c r="R118" i="1"/>
  <c r="AC118" i="1"/>
  <c r="AC55" i="1"/>
  <c r="AF251" i="1"/>
  <c r="R171" i="1"/>
  <c r="AC283" i="1"/>
  <c r="R286" i="1"/>
  <c r="AC175" i="1"/>
  <c r="R194" i="1"/>
  <c r="R220" i="1"/>
  <c r="AC83" i="1"/>
  <c r="AC91" i="1"/>
  <c r="AF102" i="1"/>
  <c r="AF199" i="1"/>
  <c r="AC151" i="1"/>
  <c r="AF245" i="1"/>
  <c r="AC196" i="1"/>
  <c r="AF58" i="1"/>
  <c r="R55" i="1"/>
  <c r="R110" i="1"/>
  <c r="R58" i="1"/>
  <c r="R91" i="1"/>
  <c r="AC116" i="1"/>
  <c r="AF149" i="1"/>
  <c r="AC134" i="1"/>
  <c r="AC171" i="1"/>
  <c r="R188" i="1"/>
  <c r="AF279" i="1"/>
  <c r="AF286" i="1"/>
  <c r="AC33" i="1"/>
  <c r="R86" i="1"/>
  <c r="AC233" i="1"/>
  <c r="AF229" i="1"/>
  <c r="R52" i="1"/>
  <c r="AF79" i="1"/>
  <c r="R196" i="1"/>
  <c r="AC245" i="1"/>
  <c r="AF184" i="1"/>
  <c r="R168" i="1"/>
  <c r="AC257" i="1"/>
  <c r="AC110" i="1"/>
  <c r="R183" i="1"/>
  <c r="AC229" i="1"/>
  <c r="AF23" i="1"/>
  <c r="R151" i="1"/>
  <c r="AF72" i="1"/>
  <c r="AC72" i="1"/>
  <c r="AC53" i="1"/>
  <c r="AF257" i="1"/>
  <c r="AF183" i="1"/>
  <c r="R233" i="1"/>
  <c r="AF288" i="1"/>
  <c r="R185" i="1"/>
  <c r="AF235" i="1"/>
  <c r="AC87" i="1"/>
  <c r="AF59" i="1"/>
  <c r="AF143" i="1"/>
  <c r="AC26" i="1"/>
  <c r="AC184" i="1"/>
  <c r="AF168" i="1"/>
  <c r="AF53" i="1"/>
  <c r="AC172" i="1"/>
  <c r="R172" i="1"/>
  <c r="AF185" i="1"/>
  <c r="AF87" i="1"/>
  <c r="AF241" i="1"/>
  <c r="R23" i="1"/>
  <c r="R143" i="1"/>
  <c r="AF134" i="1"/>
  <c r="AF219" i="1"/>
  <c r="R132" i="1"/>
  <c r="R279" i="1"/>
  <c r="AF175" i="1"/>
  <c r="AT37" i="1" l="1"/>
  <c r="AS37" i="1" s="1"/>
  <c r="AR37" i="1" s="1"/>
  <c r="AQ37" i="1" s="1"/>
  <c r="AP37" i="1" s="1"/>
  <c r="AO37" i="1" s="1"/>
  <c r="AN37" i="1" s="1"/>
  <c r="AM37" i="1" s="1"/>
  <c r="AL37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24" i="1"/>
  <c r="AS24" i="1" s="1"/>
  <c r="AR24" i="1"/>
  <c r="AQ24" i="1" s="1"/>
  <c r="AP24" i="1" s="1"/>
  <c r="AO24" i="1" s="1"/>
  <c r="AN24" i="1" s="1"/>
  <c r="AM24" i="1" s="1"/>
  <c r="AL24" i="1" s="1"/>
  <c r="AK103" i="1"/>
  <c r="AJ103" i="1"/>
  <c r="AI103" i="1"/>
  <c r="AH103" i="1" s="1"/>
  <c r="AA103" i="1" s="1"/>
  <c r="AE103" i="1" s="1"/>
  <c r="BB60" i="1"/>
  <c r="BA60" i="1"/>
  <c r="AT292" i="1"/>
  <c r="AS292" i="1" s="1"/>
  <c r="AR292" i="1" s="1"/>
  <c r="AQ292" i="1" s="1"/>
  <c r="AP292" i="1" s="1"/>
  <c r="AO292" i="1" s="1"/>
  <c r="AN292" i="1" s="1"/>
  <c r="AM292" i="1" s="1"/>
  <c r="AL292" i="1" s="1"/>
  <c r="AJ274" i="1"/>
  <c r="AK274" i="1"/>
  <c r="AI274" i="1"/>
  <c r="AH274" i="1" s="1"/>
  <c r="BB51" i="1"/>
  <c r="BA51" i="1"/>
  <c r="BB49" i="1"/>
  <c r="BA49" i="1"/>
  <c r="AZ49" i="1" s="1"/>
  <c r="AX49" i="1" s="1"/>
  <c r="BB23" i="1"/>
  <c r="BA23" i="1"/>
  <c r="AT45" i="1"/>
  <c r="AS45" i="1"/>
  <c r="AR45" i="1" s="1"/>
  <c r="AQ45" i="1" s="1"/>
  <c r="AP45" i="1" s="1"/>
  <c r="AO45" i="1" s="1"/>
  <c r="AN45" i="1" s="1"/>
  <c r="AM45" i="1" s="1"/>
  <c r="AL45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202" i="1"/>
  <c r="AS202" i="1"/>
  <c r="AR202" i="1" s="1"/>
  <c r="AQ202" i="1" s="1"/>
  <c r="AP202" i="1" s="1"/>
  <c r="AO202" i="1" s="1"/>
  <c r="AN202" i="1" s="1"/>
  <c r="AM202" i="1" s="1"/>
  <c r="AL202" i="1" s="1"/>
  <c r="AK236" i="1"/>
  <c r="AI236" i="1"/>
  <c r="AJ236" i="1"/>
  <c r="AK227" i="1"/>
  <c r="AI227" i="1"/>
  <c r="AH227" i="1" s="1"/>
  <c r="AB227" i="1" s="1"/>
  <c r="AJ227" i="1"/>
  <c r="BB69" i="1"/>
  <c r="BA69" i="1"/>
  <c r="AZ69" i="1" s="1"/>
  <c r="AX69" i="1" s="1"/>
  <c r="BA64" i="1"/>
  <c r="AZ64" i="1" s="1"/>
  <c r="AX64" i="1" s="1"/>
  <c r="BB64" i="1"/>
  <c r="AT260" i="1"/>
  <c r="AS260" i="1" s="1"/>
  <c r="AP260" i="1"/>
  <c r="AO260" i="1" s="1"/>
  <c r="AN260" i="1" s="1"/>
  <c r="AM260" i="1" s="1"/>
  <c r="AL260" i="1" s="1"/>
  <c r="AR260" i="1"/>
  <c r="AQ260" i="1" s="1"/>
  <c r="AI186" i="1"/>
  <c r="AK186" i="1"/>
  <c r="AJ186" i="1"/>
  <c r="BA24" i="1"/>
  <c r="AZ24" i="1" s="1"/>
  <c r="AX24" i="1" s="1"/>
  <c r="BB24" i="1"/>
  <c r="AF73" i="1"/>
  <c r="AA193" i="1"/>
  <c r="AC227" i="1"/>
  <c r="R69" i="1"/>
  <c r="R101" i="1"/>
  <c r="AH22" i="1"/>
  <c r="AA22" i="1" s="1"/>
  <c r="AH286" i="1"/>
  <c r="AH32" i="1"/>
  <c r="AH256" i="1"/>
  <c r="G296" i="1"/>
  <c r="P296" i="1"/>
  <c r="R296" i="1" s="1"/>
  <c r="Z296" i="1"/>
  <c r="I145" i="1"/>
  <c r="AC149" i="1"/>
  <c r="R149" i="1"/>
  <c r="AC44" i="1"/>
  <c r="AF44" i="1"/>
  <c r="H44" i="1"/>
  <c r="R192" i="1"/>
  <c r="I111" i="1"/>
  <c r="AF111" i="1"/>
  <c r="AC111" i="1"/>
  <c r="R63" i="1"/>
  <c r="I103" i="1"/>
  <c r="AB103" i="1"/>
  <c r="AD103" i="1"/>
  <c r="AC258" i="1"/>
  <c r="K258" i="1"/>
  <c r="R189" i="1"/>
  <c r="P182" i="1"/>
  <c r="R182" i="1" s="1"/>
  <c r="Z182" i="1"/>
  <c r="G182" i="1"/>
  <c r="AK61" i="1"/>
  <c r="AJ61" i="1"/>
  <c r="AR159" i="1"/>
  <c r="AQ159" i="1" s="1"/>
  <c r="AP159" i="1" s="1"/>
  <c r="AO159" i="1" s="1"/>
  <c r="AN159" i="1" s="1"/>
  <c r="AM159" i="1" s="1"/>
  <c r="AL159" i="1" s="1"/>
  <c r="AT159" i="1"/>
  <c r="AS159" i="1" s="1"/>
  <c r="AT127" i="1"/>
  <c r="AS127" i="1"/>
  <c r="AR127" i="1" s="1"/>
  <c r="AQ127" i="1" s="1"/>
  <c r="AP127" i="1" s="1"/>
  <c r="AO127" i="1" s="1"/>
  <c r="AN127" i="1" s="1"/>
  <c r="AM127" i="1" s="1"/>
  <c r="AL127" i="1" s="1"/>
  <c r="AT119" i="1"/>
  <c r="AS119" i="1"/>
  <c r="AR119" i="1" s="1"/>
  <c r="AQ119" i="1" s="1"/>
  <c r="AP119" i="1" s="1"/>
  <c r="AO119" i="1" s="1"/>
  <c r="AN119" i="1" s="1"/>
  <c r="AM119" i="1" s="1"/>
  <c r="AL119" i="1" s="1"/>
  <c r="AS135" i="1"/>
  <c r="AR135" i="1" s="1"/>
  <c r="AQ135" i="1" s="1"/>
  <c r="AP135" i="1" s="1"/>
  <c r="AO135" i="1" s="1"/>
  <c r="AN135" i="1" s="1"/>
  <c r="AM135" i="1" s="1"/>
  <c r="AL135" i="1" s="1"/>
  <c r="AT135" i="1"/>
  <c r="BK44" i="1"/>
  <c r="BJ44" i="1"/>
  <c r="BI44" i="1" s="1"/>
  <c r="BH44" i="1" s="1"/>
  <c r="BG44" i="1" s="1"/>
  <c r="BF44" i="1" s="1"/>
  <c r="BE44" i="1" s="1"/>
  <c r="BD44" i="1" s="1"/>
  <c r="BC44" i="1" s="1"/>
  <c r="AU296" i="1"/>
  <c r="AT51" i="1"/>
  <c r="AS51" i="1" s="1"/>
  <c r="AR51" i="1" s="1"/>
  <c r="AQ51" i="1" s="1"/>
  <c r="AP51" i="1" s="1"/>
  <c r="AO51" i="1" s="1"/>
  <c r="AN51" i="1" s="1"/>
  <c r="AM51" i="1" s="1"/>
  <c r="AL51" i="1" s="1"/>
  <c r="BK10" i="1"/>
  <c r="BJ10" i="1" s="1"/>
  <c r="BI10" i="1" s="1"/>
  <c r="BH10" i="1" s="1"/>
  <c r="BG10" i="1" s="1"/>
  <c r="BF10" i="1" s="1"/>
  <c r="BE10" i="1" s="1"/>
  <c r="BD10" i="1" s="1"/>
  <c r="BC10" i="1" s="1"/>
  <c r="BJ18" i="1"/>
  <c r="BI18" i="1" s="1"/>
  <c r="BH18" i="1" s="1"/>
  <c r="BG18" i="1" s="1"/>
  <c r="BF18" i="1" s="1"/>
  <c r="BE18" i="1" s="1"/>
  <c r="BD18" i="1" s="1"/>
  <c r="BC18" i="1" s="1"/>
  <c r="BK18" i="1"/>
  <c r="AJ133" i="1"/>
  <c r="AI133" i="1"/>
  <c r="AK133" i="1"/>
  <c r="AR64" i="1"/>
  <c r="AQ64" i="1" s="1"/>
  <c r="AP64" i="1" s="1"/>
  <c r="AO64" i="1" s="1"/>
  <c r="AN64" i="1" s="1"/>
  <c r="AM64" i="1" s="1"/>
  <c r="AL64" i="1" s="1"/>
  <c r="AT64" i="1"/>
  <c r="AS64" i="1" s="1"/>
  <c r="AI81" i="1"/>
  <c r="AJ81" i="1"/>
  <c r="AK81" i="1"/>
  <c r="AR29" i="1"/>
  <c r="AQ29" i="1" s="1"/>
  <c r="AP29" i="1" s="1"/>
  <c r="AO29" i="1" s="1"/>
  <c r="AN29" i="1" s="1"/>
  <c r="AM29" i="1" s="1"/>
  <c r="AL29" i="1" s="1"/>
  <c r="AT29" i="1"/>
  <c r="AS29" i="1" s="1"/>
  <c r="AS27" i="1"/>
  <c r="AR27" i="1" s="1"/>
  <c r="AQ27" i="1" s="1"/>
  <c r="AP27" i="1" s="1"/>
  <c r="AO27" i="1" s="1"/>
  <c r="AN27" i="1" s="1"/>
  <c r="AM27" i="1" s="1"/>
  <c r="AL27" i="1" s="1"/>
  <c r="AT27" i="1"/>
  <c r="AI190" i="1"/>
  <c r="AK190" i="1"/>
  <c r="AJ190" i="1"/>
  <c r="AT137" i="1"/>
  <c r="AS137" i="1" s="1"/>
  <c r="AR137" i="1" s="1"/>
  <c r="AQ137" i="1" s="1"/>
  <c r="AP137" i="1" s="1"/>
  <c r="AO137" i="1" s="1"/>
  <c r="AN137" i="1" s="1"/>
  <c r="AM137" i="1" s="1"/>
  <c r="AL137" i="1" s="1"/>
  <c r="AT282" i="1"/>
  <c r="AS282" i="1"/>
  <c r="AR282" i="1" s="1"/>
  <c r="AQ282" i="1" s="1"/>
  <c r="AP282" i="1" s="1"/>
  <c r="AO282" i="1" s="1"/>
  <c r="AN282" i="1" s="1"/>
  <c r="AM282" i="1" s="1"/>
  <c r="AL282" i="1" s="1"/>
  <c r="BK17" i="1"/>
  <c r="BJ17" i="1" s="1"/>
  <c r="BI17" i="1" s="1"/>
  <c r="BH17" i="1" s="1"/>
  <c r="BG17" i="1" s="1"/>
  <c r="BF17" i="1" s="1"/>
  <c r="BE17" i="1" s="1"/>
  <c r="BD17" i="1" s="1"/>
  <c r="BC17" i="1" s="1"/>
  <c r="AT41" i="1"/>
  <c r="AS41" i="1" s="1"/>
  <c r="AR41" i="1" s="1"/>
  <c r="AQ41" i="1" s="1"/>
  <c r="AP41" i="1" s="1"/>
  <c r="AO41" i="1" s="1"/>
  <c r="AN41" i="1" s="1"/>
  <c r="AM41" i="1" s="1"/>
  <c r="AL41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J150" i="1"/>
  <c r="AK150" i="1"/>
  <c r="AI150" i="1"/>
  <c r="AZ41" i="1"/>
  <c r="AX41" i="1" s="1"/>
  <c r="AH191" i="1"/>
  <c r="AZ80" i="1"/>
  <c r="AX80" i="1" s="1"/>
  <c r="AZ8" i="1"/>
  <c r="AX8" i="1" s="1"/>
  <c r="AZ72" i="1"/>
  <c r="AX72" i="1" s="1"/>
  <c r="AH228" i="1"/>
  <c r="G295" i="1"/>
  <c r="P295" i="1"/>
  <c r="R295" i="1" s="1"/>
  <c r="Z295" i="1"/>
  <c r="P242" i="1"/>
  <c r="R242" i="1" s="1"/>
  <c r="Z242" i="1"/>
  <c r="G242" i="1"/>
  <c r="AT44" i="1"/>
  <c r="AS44" i="1" s="1"/>
  <c r="AR44" i="1" s="1"/>
  <c r="AQ44" i="1" s="1"/>
  <c r="AP44" i="1" s="1"/>
  <c r="AO44" i="1" s="1"/>
  <c r="AN44" i="1" s="1"/>
  <c r="AM44" i="1" s="1"/>
  <c r="AL44" i="1" s="1"/>
  <c r="AC59" i="1"/>
  <c r="R59" i="1"/>
  <c r="AF189" i="1"/>
  <c r="AC189" i="1"/>
  <c r="I189" i="1"/>
  <c r="AK267" i="1"/>
  <c r="AJ267" i="1"/>
  <c r="AH267" i="1" s="1"/>
  <c r="AA267" i="1" s="1"/>
  <c r="AI267" i="1"/>
  <c r="AT26" i="1"/>
  <c r="AS26" i="1"/>
  <c r="AR26" i="1" s="1"/>
  <c r="AQ26" i="1" s="1"/>
  <c r="AP26" i="1" s="1"/>
  <c r="AO26" i="1" s="1"/>
  <c r="AN26" i="1" s="1"/>
  <c r="AM26" i="1" s="1"/>
  <c r="AL26" i="1" s="1"/>
  <c r="AJ170" i="1"/>
  <c r="AK170" i="1"/>
  <c r="AI170" i="1"/>
  <c r="AH170" i="1" s="1"/>
  <c r="BK11" i="1"/>
  <c r="BJ11" i="1"/>
  <c r="BI11" i="1"/>
  <c r="BH11" i="1" s="1"/>
  <c r="BG11" i="1" s="1"/>
  <c r="BF11" i="1" s="1"/>
  <c r="BE11" i="1" s="1"/>
  <c r="BD11" i="1" s="1"/>
  <c r="BC11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K77" i="1"/>
  <c r="AI77" i="1"/>
  <c r="AJ77" i="1"/>
  <c r="AT251" i="1"/>
  <c r="AS251" i="1"/>
  <c r="AR251" i="1"/>
  <c r="AQ251" i="1" s="1"/>
  <c r="AP251" i="1" s="1"/>
  <c r="AO251" i="1" s="1"/>
  <c r="AN251" i="1" s="1"/>
  <c r="AM251" i="1" s="1"/>
  <c r="AL251" i="1" s="1"/>
  <c r="BK66" i="1"/>
  <c r="BJ66" i="1"/>
  <c r="BI66" i="1"/>
  <c r="BH66" i="1" s="1"/>
  <c r="BG66" i="1" s="1"/>
  <c r="BF66" i="1" s="1"/>
  <c r="BE66" i="1" s="1"/>
  <c r="BD66" i="1" s="1"/>
  <c r="BC66" i="1" s="1"/>
  <c r="AS234" i="1"/>
  <c r="AR234" i="1" s="1"/>
  <c r="AQ234" i="1" s="1"/>
  <c r="AP234" i="1" s="1"/>
  <c r="AO234" i="1" s="1"/>
  <c r="AN234" i="1" s="1"/>
  <c r="AM234" i="1" s="1"/>
  <c r="AL234" i="1" s="1"/>
  <c r="AT234" i="1"/>
  <c r="AT223" i="1"/>
  <c r="AS223" i="1" s="1"/>
  <c r="AR223" i="1" s="1"/>
  <c r="AQ223" i="1" s="1"/>
  <c r="AP223" i="1" s="1"/>
  <c r="AO223" i="1" s="1"/>
  <c r="AN223" i="1" s="1"/>
  <c r="AM223" i="1" s="1"/>
  <c r="AL223" i="1" s="1"/>
  <c r="AT33" i="1"/>
  <c r="AS33" i="1" s="1"/>
  <c r="AR33" i="1"/>
  <c r="AQ33" i="1" s="1"/>
  <c r="AP33" i="1"/>
  <c r="AO33" i="1" s="1"/>
  <c r="AN33" i="1" s="1"/>
  <c r="AM33" i="1" s="1"/>
  <c r="AL3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T48" i="1"/>
  <c r="AS48" i="1"/>
  <c r="AR48" i="1" s="1"/>
  <c r="AQ48" i="1" s="1"/>
  <c r="AP48" i="1" s="1"/>
  <c r="AO48" i="1" s="1"/>
  <c r="AN48" i="1" s="1"/>
  <c r="AM48" i="1" s="1"/>
  <c r="AL48" i="1" s="1"/>
  <c r="AJ48" i="1" s="1"/>
  <c r="BJ45" i="1"/>
  <c r="BI45" i="1" s="1"/>
  <c r="BH45" i="1" s="1"/>
  <c r="BG45" i="1" s="1"/>
  <c r="BF45" i="1" s="1"/>
  <c r="BE45" i="1" s="1"/>
  <c r="BD45" i="1" s="1"/>
  <c r="BC45" i="1" s="1"/>
  <c r="BK45" i="1"/>
  <c r="AT199" i="1"/>
  <c r="AS199" i="1" s="1"/>
  <c r="AR199" i="1" s="1"/>
  <c r="AQ199" i="1" s="1"/>
  <c r="AP199" i="1" s="1"/>
  <c r="AO199" i="1" s="1"/>
  <c r="AN199" i="1" s="1"/>
  <c r="AM199" i="1" s="1"/>
  <c r="AL199" i="1" s="1"/>
  <c r="BK76" i="1"/>
  <c r="BJ76" i="1"/>
  <c r="BI76" i="1"/>
  <c r="BH76" i="1" s="1"/>
  <c r="BG76" i="1" s="1"/>
  <c r="BF76" i="1" s="1"/>
  <c r="BE76" i="1" s="1"/>
  <c r="BD76" i="1" s="1"/>
  <c r="BC76" i="1" s="1"/>
  <c r="BJ52" i="1"/>
  <c r="BI52" i="1" s="1"/>
  <c r="BH52" i="1" s="1"/>
  <c r="BG52" i="1" s="1"/>
  <c r="BF52" i="1" s="1"/>
  <c r="BE52" i="1" s="1"/>
  <c r="BD52" i="1" s="1"/>
  <c r="BC52" i="1" s="1"/>
  <c r="BK52" i="1"/>
  <c r="BK35" i="1"/>
  <c r="BJ35" i="1" s="1"/>
  <c r="BI35" i="1" s="1"/>
  <c r="BH35" i="1" s="1"/>
  <c r="BG35" i="1" s="1"/>
  <c r="BF35" i="1" s="1"/>
  <c r="BE35" i="1" s="1"/>
  <c r="BD35" i="1" s="1"/>
  <c r="BC35" i="1" s="1"/>
  <c r="BK50" i="1"/>
  <c r="BJ50" i="1"/>
  <c r="BI50" i="1"/>
  <c r="BH50" i="1" s="1"/>
  <c r="BG50" i="1" s="1"/>
  <c r="BF50" i="1" s="1"/>
  <c r="BE50" i="1" s="1"/>
  <c r="BD50" i="1" s="1"/>
  <c r="BC50" i="1" s="1"/>
  <c r="AT70" i="1"/>
  <c r="AS70" i="1"/>
  <c r="AR70" i="1" s="1"/>
  <c r="AQ70" i="1" s="1"/>
  <c r="AP70" i="1" s="1"/>
  <c r="AO70" i="1" s="1"/>
  <c r="AN70" i="1" s="1"/>
  <c r="AM70" i="1" s="1"/>
  <c r="AL70" i="1" s="1"/>
  <c r="R198" i="1"/>
  <c r="AC198" i="1"/>
  <c r="AF198" i="1"/>
  <c r="I198" i="1"/>
  <c r="AZ25" i="1"/>
  <c r="AX25" i="1" s="1"/>
  <c r="AH269" i="1"/>
  <c r="AA269" i="1" s="1"/>
  <c r="AZ68" i="1"/>
  <c r="AX68" i="1" s="1"/>
  <c r="R46" i="1"/>
  <c r="R157" i="1"/>
  <c r="Z243" i="1"/>
  <c r="G243" i="1"/>
  <c r="P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G154" i="1"/>
  <c r="P154" i="1"/>
  <c r="Z154" i="1"/>
  <c r="Z272" i="1"/>
  <c r="G272" i="1"/>
  <c r="P272" i="1"/>
  <c r="R272" i="1" s="1"/>
  <c r="Z142" i="1"/>
  <c r="P142" i="1"/>
  <c r="G142" i="1"/>
  <c r="AF276" i="1"/>
  <c r="AC276" i="1"/>
  <c r="K276" i="1"/>
  <c r="AC192" i="1"/>
  <c r="AB192" i="1"/>
  <c r="Z202" i="1"/>
  <c r="G202" i="1"/>
  <c r="P202" i="1"/>
  <c r="Z236" i="1"/>
  <c r="P236" i="1"/>
  <c r="G236" i="1"/>
  <c r="H47" i="1"/>
  <c r="AF47" i="1"/>
  <c r="AT201" i="1"/>
  <c r="AS201" i="1" s="1"/>
  <c r="AR201" i="1" s="1"/>
  <c r="AQ201" i="1" s="1"/>
  <c r="AP201" i="1" s="1"/>
  <c r="AO201" i="1" s="1"/>
  <c r="AN201" i="1" s="1"/>
  <c r="AM201" i="1" s="1"/>
  <c r="AL201" i="1" s="1"/>
  <c r="AT86" i="1"/>
  <c r="AS86" i="1" s="1"/>
  <c r="AR86" i="1" s="1"/>
  <c r="AQ86" i="1" s="1"/>
  <c r="AP86" i="1" s="1"/>
  <c r="AO86" i="1" s="1"/>
  <c r="AN86" i="1" s="1"/>
  <c r="AM86" i="1" s="1"/>
  <c r="AL86" i="1" s="1"/>
  <c r="AT143" i="1"/>
  <c r="AS143" i="1" s="1"/>
  <c r="AR143" i="1"/>
  <c r="AQ143" i="1" s="1"/>
  <c r="AP143" i="1" s="1"/>
  <c r="AO143" i="1" s="1"/>
  <c r="AN143" i="1" s="1"/>
  <c r="AM143" i="1" s="1"/>
  <c r="AL143" i="1" s="1"/>
  <c r="BK63" i="1"/>
  <c r="BJ63" i="1"/>
  <c r="BI63" i="1" s="1"/>
  <c r="BH63" i="1" s="1"/>
  <c r="BG63" i="1" s="1"/>
  <c r="BF63" i="1" s="1"/>
  <c r="BE63" i="1" s="1"/>
  <c r="BD63" i="1" s="1"/>
  <c r="BC63" i="1" s="1"/>
  <c r="AT83" i="1"/>
  <c r="AS83" i="1" s="1"/>
  <c r="AR83" i="1" s="1"/>
  <c r="AQ83" i="1" s="1"/>
  <c r="AP83" i="1" s="1"/>
  <c r="AO83" i="1" s="1"/>
  <c r="AN83" i="1" s="1"/>
  <c r="AM83" i="1" s="1"/>
  <c r="AL83" i="1" s="1"/>
  <c r="BI5" i="1"/>
  <c r="BH5" i="1" s="1"/>
  <c r="BG5" i="1" s="1"/>
  <c r="BF5" i="1" s="1"/>
  <c r="BE5" i="1" s="1"/>
  <c r="BD5" i="1" s="1"/>
  <c r="BC5" i="1" s="1"/>
  <c r="BK5" i="1"/>
  <c r="BJ5" i="1"/>
  <c r="AT25" i="1"/>
  <c r="AS25" i="1" s="1"/>
  <c r="AR25" i="1" s="1"/>
  <c r="AQ25" i="1" s="1"/>
  <c r="AP25" i="1" s="1"/>
  <c r="AO25" i="1" s="1"/>
  <c r="AN25" i="1" s="1"/>
  <c r="AM25" i="1" s="1"/>
  <c r="AL25" i="1" s="1"/>
  <c r="AT62" i="1"/>
  <c r="AS62" i="1" s="1"/>
  <c r="AR62" i="1" s="1"/>
  <c r="AQ62" i="1" s="1"/>
  <c r="AP62" i="1" s="1"/>
  <c r="AO62" i="1" s="1"/>
  <c r="AN62" i="1" s="1"/>
  <c r="AM62" i="1" s="1"/>
  <c r="AL62" i="1" s="1"/>
  <c r="AT104" i="1"/>
  <c r="AS104" i="1" s="1"/>
  <c r="AR104" i="1" s="1"/>
  <c r="AQ104" i="1" s="1"/>
  <c r="AP104" i="1" s="1"/>
  <c r="AO104" i="1" s="1"/>
  <c r="AN104" i="1"/>
  <c r="AM104" i="1" s="1"/>
  <c r="AL104" i="1" s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T138" i="1"/>
  <c r="AS138" i="1" s="1"/>
  <c r="AR138" i="1" s="1"/>
  <c r="AQ138" i="1" s="1"/>
  <c r="AP138" i="1"/>
  <c r="AO138" i="1" s="1"/>
  <c r="AN138" i="1" s="1"/>
  <c r="AM138" i="1" s="1"/>
  <c r="AL138" i="1" s="1"/>
  <c r="AI253" i="1"/>
  <c r="AJ253" i="1"/>
  <c r="AK253" i="1"/>
  <c r="AT68" i="1"/>
  <c r="AS68" i="1" s="1"/>
  <c r="AR68" i="1" s="1"/>
  <c r="AQ68" i="1" s="1"/>
  <c r="AP68" i="1" s="1"/>
  <c r="AO68" i="1" s="1"/>
  <c r="AN68" i="1" s="1"/>
  <c r="AM68" i="1" s="1"/>
  <c r="AL68" i="1" s="1"/>
  <c r="BK71" i="1"/>
  <c r="BJ71" i="1" s="1"/>
  <c r="BI71" i="1" s="1"/>
  <c r="BH71" i="1" s="1"/>
  <c r="BG71" i="1" s="1"/>
  <c r="BF71" i="1" s="1"/>
  <c r="BE71" i="1" s="1"/>
  <c r="BD71" i="1" s="1"/>
  <c r="BC71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BK6" i="1"/>
  <c r="BJ6" i="1" s="1"/>
  <c r="BI6" i="1" s="1"/>
  <c r="BH6" i="1" s="1"/>
  <c r="BG6" i="1" s="1"/>
  <c r="BF6" i="1" s="1"/>
  <c r="BE6" i="1" s="1"/>
  <c r="BD6" i="1" s="1"/>
  <c r="BC6" i="1" s="1"/>
  <c r="AN161" i="1"/>
  <c r="AM161" i="1" s="1"/>
  <c r="AL161" i="1" s="1"/>
  <c r="AT161" i="1"/>
  <c r="AS161" i="1" s="1"/>
  <c r="AR161" i="1" s="1"/>
  <c r="AQ161" i="1" s="1"/>
  <c r="AP161" i="1" s="1"/>
  <c r="AO161" i="1" s="1"/>
  <c r="BK57" i="1"/>
  <c r="BJ57" i="1"/>
  <c r="BI57" i="1"/>
  <c r="BH57" i="1" s="1"/>
  <c r="BG57" i="1" s="1"/>
  <c r="BF57" i="1" s="1"/>
  <c r="BE57" i="1" s="1"/>
  <c r="BD57" i="1" s="1"/>
  <c r="BC57" i="1" s="1"/>
  <c r="BK40" i="1"/>
  <c r="BJ40" i="1"/>
  <c r="BH40" i="1"/>
  <c r="BG40" i="1" s="1"/>
  <c r="BF40" i="1" s="1"/>
  <c r="BE40" i="1" s="1"/>
  <c r="BD40" i="1" s="1"/>
  <c r="BC40" i="1" s="1"/>
  <c r="BI40" i="1"/>
  <c r="AI102" i="1"/>
  <c r="AH102" i="1" s="1"/>
  <c r="AB102" i="1" s="1"/>
  <c r="AK102" i="1"/>
  <c r="AJ102" i="1"/>
  <c r="AT198" i="1"/>
  <c r="AS198" i="1" s="1"/>
  <c r="AR198" i="1" s="1"/>
  <c r="AQ198" i="1" s="1"/>
  <c r="AP198" i="1" s="1"/>
  <c r="AO198" i="1" s="1"/>
  <c r="AN198" i="1" s="1"/>
  <c r="AM198" i="1" s="1"/>
  <c r="AL198" i="1" s="1"/>
  <c r="AT289" i="1"/>
  <c r="AS289" i="1" s="1"/>
  <c r="AR289" i="1"/>
  <c r="AQ289" i="1" s="1"/>
  <c r="AP289" i="1" s="1"/>
  <c r="AO289" i="1" s="1"/>
  <c r="AN289" i="1" s="1"/>
  <c r="AM289" i="1" s="1"/>
  <c r="AL289" i="1" s="1"/>
  <c r="AH266" i="1"/>
  <c r="AH65" i="1"/>
  <c r="AZ48" i="1"/>
  <c r="AX48" i="1" s="1"/>
  <c r="AZ28" i="1"/>
  <c r="AX28" i="1" s="1"/>
  <c r="AF127" i="1"/>
  <c r="R248" i="1"/>
  <c r="R167" i="1"/>
  <c r="AF284" i="1"/>
  <c r="AH193" i="1"/>
  <c r="P260" i="1"/>
  <c r="G260" i="1"/>
  <c r="Z260" i="1"/>
  <c r="I143" i="1"/>
  <c r="I205" i="1"/>
  <c r="AC205" i="1"/>
  <c r="AF205" i="1"/>
  <c r="AF158" i="1"/>
  <c r="I158" i="1"/>
  <c r="AC158" i="1"/>
  <c r="Z123" i="1"/>
  <c r="G123" i="1"/>
  <c r="P123" i="1"/>
  <c r="R123" i="1" s="1"/>
  <c r="R276" i="1"/>
  <c r="I207" i="1"/>
  <c r="AC207" i="1"/>
  <c r="AC47" i="1"/>
  <c r="R47" i="1"/>
  <c r="BB34" i="1"/>
  <c r="BA34" i="1"/>
  <c r="AZ34" i="1" s="1"/>
  <c r="AX34" i="1" s="1"/>
  <c r="BK21" i="1"/>
  <c r="BJ21" i="1" s="1"/>
  <c r="BI21" i="1" s="1"/>
  <c r="BH21" i="1" s="1"/>
  <c r="BG21" i="1" s="1"/>
  <c r="BF21" i="1" s="1"/>
  <c r="BE21" i="1" s="1"/>
  <c r="BD21" i="1" s="1"/>
  <c r="BC21" i="1" s="1"/>
  <c r="AT74" i="1"/>
  <c r="AS74" i="1" s="1"/>
  <c r="AR74" i="1" s="1"/>
  <c r="AQ74" i="1" s="1"/>
  <c r="AP74" i="1" s="1"/>
  <c r="AO74" i="1" s="1"/>
  <c r="AN74" i="1" s="1"/>
  <c r="AM74" i="1" s="1"/>
  <c r="AL74" i="1" s="1"/>
  <c r="AT167" i="1"/>
  <c r="AS167" i="1"/>
  <c r="AR167" i="1" s="1"/>
  <c r="AQ167" i="1" s="1"/>
  <c r="AP167" i="1" s="1"/>
  <c r="AO167" i="1" s="1"/>
  <c r="AN167" i="1" s="1"/>
  <c r="AM167" i="1" s="1"/>
  <c r="AL167" i="1" s="1"/>
  <c r="BK53" i="1"/>
  <c r="BJ53" i="1"/>
  <c r="BI53" i="1"/>
  <c r="BH53" i="1" s="1"/>
  <c r="BG53" i="1" s="1"/>
  <c r="BF53" i="1" s="1"/>
  <c r="BE53" i="1" s="1"/>
  <c r="BD53" i="1" s="1"/>
  <c r="BC53" i="1" s="1"/>
  <c r="AS287" i="1"/>
  <c r="AR287" i="1" s="1"/>
  <c r="AQ287" i="1" s="1"/>
  <c r="AP287" i="1" s="1"/>
  <c r="AO287" i="1" s="1"/>
  <c r="AN287" i="1" s="1"/>
  <c r="AM287" i="1" s="1"/>
  <c r="AL287" i="1" s="1"/>
  <c r="AT287" i="1"/>
  <c r="AJ228" i="1"/>
  <c r="AK228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 s="1"/>
  <c r="BI39" i="1" s="1"/>
  <c r="BH39" i="1" s="1"/>
  <c r="BG39" i="1" s="1"/>
  <c r="BF39" i="1" s="1"/>
  <c r="BE39" i="1" s="1"/>
  <c r="BD39" i="1" s="1"/>
  <c r="BC39" i="1" s="1"/>
  <c r="BK81" i="1"/>
  <c r="BJ81" i="1" s="1"/>
  <c r="BI81" i="1" s="1"/>
  <c r="BH81" i="1" s="1"/>
  <c r="BG81" i="1" s="1"/>
  <c r="BF81" i="1" s="1"/>
  <c r="BE81" i="1" s="1"/>
  <c r="BD81" i="1" s="1"/>
  <c r="BC81" i="1" s="1"/>
  <c r="AS219" i="1"/>
  <c r="AR219" i="1" s="1"/>
  <c r="AQ219" i="1" s="1"/>
  <c r="AP219" i="1" s="1"/>
  <c r="AO219" i="1" s="1"/>
  <c r="AN219" i="1" s="1"/>
  <c r="AM219" i="1" s="1"/>
  <c r="AL219" i="1" s="1"/>
  <c r="AT219" i="1"/>
  <c r="BI79" i="1"/>
  <c r="BK79" i="1"/>
  <c r="BJ79" i="1"/>
  <c r="BH79" i="1"/>
  <c r="BG79" i="1" s="1"/>
  <c r="BF79" i="1" s="1"/>
  <c r="BE79" i="1" s="1"/>
  <c r="BD79" i="1" s="1"/>
  <c r="BC79" i="1" s="1"/>
  <c r="AT164" i="1"/>
  <c r="AS164" i="1"/>
  <c r="AR164" i="1" s="1"/>
  <c r="AQ164" i="1" s="1"/>
  <c r="AP164" i="1" s="1"/>
  <c r="AO164" i="1" s="1"/>
  <c r="AN164" i="1" s="1"/>
  <c r="AM164" i="1" s="1"/>
  <c r="AL164" i="1" s="1"/>
  <c r="AT207" i="1"/>
  <c r="AS207" i="1" s="1"/>
  <c r="AR207" i="1" s="1"/>
  <c r="AQ207" i="1" s="1"/>
  <c r="AP207" i="1" s="1"/>
  <c r="AO207" i="1" s="1"/>
  <c r="AN207" i="1" s="1"/>
  <c r="AM207" i="1" s="1"/>
  <c r="AL207" i="1" s="1"/>
  <c r="BK56" i="1"/>
  <c r="BJ56" i="1" s="1"/>
  <c r="BI56" i="1" s="1"/>
  <c r="BH56" i="1" s="1"/>
  <c r="BG56" i="1" s="1"/>
  <c r="BF56" i="1" s="1"/>
  <c r="BE56" i="1" s="1"/>
  <c r="BD56" i="1" s="1"/>
  <c r="BC56" i="1" s="1"/>
  <c r="AU96" i="1"/>
  <c r="AT148" i="1"/>
  <c r="AS148" i="1" s="1"/>
  <c r="AR148" i="1" s="1"/>
  <c r="AQ148" i="1" s="1"/>
  <c r="AP148" i="1" s="1"/>
  <c r="AO148" i="1" s="1"/>
  <c r="AN148" i="1" s="1"/>
  <c r="AM148" i="1" s="1"/>
  <c r="AL148" i="1" s="1"/>
  <c r="BK27" i="1"/>
  <c r="BJ27" i="1" s="1"/>
  <c r="BI27" i="1" s="1"/>
  <c r="BH27" i="1" s="1"/>
  <c r="BG27" i="1" s="1"/>
  <c r="BF27" i="1" s="1"/>
  <c r="BE27" i="1" s="1"/>
  <c r="BD27" i="1" s="1"/>
  <c r="BC2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T265" i="1"/>
  <c r="AS265" i="1" s="1"/>
  <c r="AR265" i="1" s="1"/>
  <c r="AQ265" i="1" s="1"/>
  <c r="AP265" i="1" s="1"/>
  <c r="AO265" i="1" s="1"/>
  <c r="AN265" i="1" s="1"/>
  <c r="AM265" i="1" s="1"/>
  <c r="AL265" i="1" s="1"/>
  <c r="AT60" i="1"/>
  <c r="AS60" i="1"/>
  <c r="AQ60" i="1"/>
  <c r="AP60" i="1" s="1"/>
  <c r="AO60" i="1" s="1"/>
  <c r="AN60" i="1" s="1"/>
  <c r="AM60" i="1" s="1"/>
  <c r="AL60" i="1" s="1"/>
  <c r="AR60" i="1"/>
  <c r="AJ157" i="1"/>
  <c r="AK157" i="1"/>
  <c r="AI157" i="1"/>
  <c r="AH157" i="1" s="1"/>
  <c r="AA157" i="1" s="1"/>
  <c r="AD157" i="1" s="1"/>
  <c r="AZ29" i="1"/>
  <c r="AX29" i="1" s="1"/>
  <c r="AF155" i="1"/>
  <c r="AH42" i="1"/>
  <c r="AH270" i="1"/>
  <c r="AH184" i="1"/>
  <c r="R294" i="1"/>
  <c r="R68" i="1"/>
  <c r="R92" i="1"/>
  <c r="AA131" i="1"/>
  <c r="R39" i="1"/>
  <c r="R72" i="1"/>
  <c r="AH124" i="1"/>
  <c r="AH36" i="1"/>
  <c r="AB36" i="1" s="1"/>
  <c r="AH281" i="1"/>
  <c r="G179" i="1"/>
  <c r="P179" i="1"/>
  <c r="R179" i="1" s="1"/>
  <c r="Z179" i="1"/>
  <c r="AC143" i="1"/>
  <c r="I102" i="1"/>
  <c r="AD102" i="1"/>
  <c r="AF113" i="1"/>
  <c r="AC113" i="1"/>
  <c r="R113" i="1"/>
  <c r="P37" i="1"/>
  <c r="R37" i="1" s="1"/>
  <c r="Z37" i="1"/>
  <c r="G37" i="1"/>
  <c r="G153" i="1"/>
  <c r="P153" i="1"/>
  <c r="Z153" i="1"/>
  <c r="R207" i="1"/>
  <c r="AO212" i="1"/>
  <c r="AN212" i="1" s="1"/>
  <c r="AM212" i="1" s="1"/>
  <c r="AL212" i="1" s="1"/>
  <c r="AT212" i="1"/>
  <c r="AS212" i="1" s="1"/>
  <c r="AR212" i="1" s="1"/>
  <c r="AQ212" i="1" s="1"/>
  <c r="AP212" i="1" s="1"/>
  <c r="AT113" i="1"/>
  <c r="AS113" i="1" s="1"/>
  <c r="AR113" i="1" s="1"/>
  <c r="AQ113" i="1" s="1"/>
  <c r="AP113" i="1" s="1"/>
  <c r="AO113" i="1" s="1"/>
  <c r="AN113" i="1"/>
  <c r="AM113" i="1" s="1"/>
  <c r="AL113" i="1" s="1"/>
  <c r="AT67" i="1"/>
  <c r="AS67" i="1" s="1"/>
  <c r="AR67" i="1" s="1"/>
  <c r="AQ67" i="1" s="1"/>
  <c r="AP67" i="1" s="1"/>
  <c r="AO67" i="1" s="1"/>
  <c r="AN67" i="1" s="1"/>
  <c r="AM67" i="1" s="1"/>
  <c r="AL67" i="1" s="1"/>
  <c r="AR80" i="1"/>
  <c r="AQ80" i="1" s="1"/>
  <c r="AP80" i="1" s="1"/>
  <c r="AO80" i="1" s="1"/>
  <c r="AN80" i="1" s="1"/>
  <c r="AM80" i="1" s="1"/>
  <c r="AL80" i="1" s="1"/>
  <c r="AT80" i="1"/>
  <c r="AS80" i="1"/>
  <c r="BE65" i="1"/>
  <c r="BD65" i="1" s="1"/>
  <c r="BC65" i="1" s="1"/>
  <c r="BK65" i="1"/>
  <c r="BJ65" i="1" s="1"/>
  <c r="BI65" i="1" s="1"/>
  <c r="BH65" i="1" s="1"/>
  <c r="BG65" i="1" s="1"/>
  <c r="BF65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U182" i="1"/>
  <c r="AT94" i="1"/>
  <c r="AS94" i="1"/>
  <c r="AR94" i="1" s="1"/>
  <c r="AQ94" i="1" s="1"/>
  <c r="AP94" i="1" s="1"/>
  <c r="AO94" i="1" s="1"/>
  <c r="AN94" i="1" s="1"/>
  <c r="AM94" i="1" s="1"/>
  <c r="AL94" i="1" s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J73" i="1" s="1"/>
  <c r="BI73" i="1" s="1"/>
  <c r="BH73" i="1" s="1"/>
  <c r="BG73" i="1" s="1"/>
  <c r="BF73" i="1" s="1"/>
  <c r="BE73" i="1" s="1"/>
  <c r="BD73" i="1" s="1"/>
  <c r="BC73" i="1" s="1"/>
  <c r="BK12" i="1"/>
  <c r="BI12" i="1"/>
  <c r="BJ12" i="1"/>
  <c r="BH12" i="1"/>
  <c r="BG12" i="1" s="1"/>
  <c r="BF12" i="1" s="1"/>
  <c r="BE12" i="1" s="1"/>
  <c r="BD12" i="1" s="1"/>
  <c r="BC12" i="1" s="1"/>
  <c r="BK36" i="1"/>
  <c r="BJ36" i="1" s="1"/>
  <c r="BI36" i="1" s="1"/>
  <c r="BH36" i="1" s="1"/>
  <c r="BG36" i="1" s="1"/>
  <c r="BF36" i="1" s="1"/>
  <c r="BE36" i="1" s="1"/>
  <c r="BD36" i="1" s="1"/>
  <c r="BC36" i="1" s="1"/>
  <c r="AQ43" i="1"/>
  <c r="AP43" i="1" s="1"/>
  <c r="AO43" i="1" s="1"/>
  <c r="AN43" i="1" s="1"/>
  <c r="AM43" i="1" s="1"/>
  <c r="AL43" i="1" s="1"/>
  <c r="AT43" i="1"/>
  <c r="AS43" i="1"/>
  <c r="AR43" i="1" s="1"/>
  <c r="AT244" i="1"/>
  <c r="AS244" i="1" s="1"/>
  <c r="AR244" i="1" s="1"/>
  <c r="AQ244" i="1" s="1"/>
  <c r="AP244" i="1" s="1"/>
  <c r="AO244" i="1" s="1"/>
  <c r="AN244" i="1" s="1"/>
  <c r="AM244" i="1" s="1"/>
  <c r="AL244" i="1" s="1"/>
  <c r="AJ248" i="1"/>
  <c r="AI248" i="1"/>
  <c r="AH248" i="1" s="1"/>
  <c r="AA248" i="1" s="1"/>
  <c r="AE248" i="1" s="1"/>
  <c r="AK248" i="1"/>
  <c r="AT205" i="1"/>
  <c r="AS205" i="1" s="1"/>
  <c r="AR205" i="1" s="1"/>
  <c r="AQ205" i="1" s="1"/>
  <c r="AP205" i="1" s="1"/>
  <c r="AO205" i="1" s="1"/>
  <c r="AN205" i="1" s="1"/>
  <c r="AM205" i="1" s="1"/>
  <c r="AL205" i="1" s="1"/>
  <c r="BK20" i="1"/>
  <c r="BJ20" i="1" s="1"/>
  <c r="BI20" i="1" s="1"/>
  <c r="BH20" i="1" s="1"/>
  <c r="BG20" i="1" s="1"/>
  <c r="BF20" i="1" s="1"/>
  <c r="BE20" i="1" s="1"/>
  <c r="BD20" i="1" s="1"/>
  <c r="BC20" i="1" s="1"/>
  <c r="AU242" i="1"/>
  <c r="AT176" i="1"/>
  <c r="AS176" i="1"/>
  <c r="AR176" i="1" s="1"/>
  <c r="AQ176" i="1" s="1"/>
  <c r="AP176" i="1" s="1"/>
  <c r="AO176" i="1" s="1"/>
  <c r="AN176" i="1" s="1"/>
  <c r="AM176" i="1" s="1"/>
  <c r="AL176" i="1" s="1"/>
  <c r="AH192" i="1"/>
  <c r="AA192" i="1" s="1"/>
  <c r="AC289" i="1"/>
  <c r="K289" i="1"/>
  <c r="AF289" i="1"/>
  <c r="AZ59" i="1"/>
  <c r="AX59" i="1" s="1"/>
  <c r="AZ54" i="1"/>
  <c r="AX54" i="1" s="1"/>
  <c r="AZ9" i="1"/>
  <c r="AX9" i="1" s="1"/>
  <c r="I50" i="1"/>
  <c r="AF50" i="1"/>
  <c r="AC217" i="1"/>
  <c r="I217" i="1"/>
  <c r="AF217" i="1"/>
  <c r="AJ222" i="1"/>
  <c r="AI222" i="1"/>
  <c r="AH222" i="1" s="1"/>
  <c r="AK222" i="1"/>
  <c r="I84" i="1"/>
  <c r="AF84" i="1"/>
  <c r="AI171" i="1"/>
  <c r="AH171" i="1" s="1"/>
  <c r="AA171" i="1" s="1"/>
  <c r="AE171" i="1" s="1"/>
  <c r="AK171" i="1"/>
  <c r="AJ171" i="1"/>
  <c r="AK141" i="1"/>
  <c r="AJ141" i="1"/>
  <c r="AI141" i="1"/>
  <c r="AT156" i="1"/>
  <c r="AS156" i="1"/>
  <c r="AR156" i="1" s="1"/>
  <c r="AQ156" i="1" s="1"/>
  <c r="AP156" i="1" s="1"/>
  <c r="AO156" i="1" s="1"/>
  <c r="AN156" i="1" s="1"/>
  <c r="AM156" i="1" s="1"/>
  <c r="AL156" i="1" s="1"/>
  <c r="BK58" i="1"/>
  <c r="BJ58" i="1" s="1"/>
  <c r="BI58" i="1"/>
  <c r="BH58" i="1" s="1"/>
  <c r="BG58" i="1" s="1"/>
  <c r="BF58" i="1" s="1"/>
  <c r="BE58" i="1" s="1"/>
  <c r="BD58" i="1" s="1"/>
  <c r="BC58" i="1" s="1"/>
  <c r="BG26" i="1"/>
  <c r="BF26" i="1" s="1"/>
  <c r="BE26" i="1" s="1"/>
  <c r="BD26" i="1" s="1"/>
  <c r="BC26" i="1" s="1"/>
  <c r="BK26" i="1"/>
  <c r="BJ26" i="1" s="1"/>
  <c r="BI26" i="1" s="1"/>
  <c r="BH26" i="1" s="1"/>
  <c r="AT46" i="1"/>
  <c r="AS46" i="1"/>
  <c r="AR46" i="1" s="1"/>
  <c r="AQ46" i="1" s="1"/>
  <c r="AP46" i="1" s="1"/>
  <c r="AO46" i="1" s="1"/>
  <c r="AN46" i="1" s="1"/>
  <c r="AM46" i="1" s="1"/>
  <c r="AL46" i="1" s="1"/>
  <c r="AT50" i="1"/>
  <c r="AS50" i="1" s="1"/>
  <c r="AR50" i="1" s="1"/>
  <c r="AQ50" i="1" s="1"/>
  <c r="AP50" i="1" s="1"/>
  <c r="AO50" i="1" s="1"/>
  <c r="AN50" i="1" s="1"/>
  <c r="AM50" i="1" s="1"/>
  <c r="AL50" i="1" s="1"/>
  <c r="BK70" i="1"/>
  <c r="BJ70" i="1" s="1"/>
  <c r="BI70" i="1" s="1"/>
  <c r="BH70" i="1" s="1"/>
  <c r="BG70" i="1"/>
  <c r="BF70" i="1" s="1"/>
  <c r="BE70" i="1" s="1"/>
  <c r="BD70" i="1" s="1"/>
  <c r="BC70" i="1" s="1"/>
  <c r="AT211" i="1"/>
  <c r="AS211" i="1" s="1"/>
  <c r="AR211" i="1"/>
  <c r="AQ211" i="1" s="1"/>
  <c r="AP211" i="1" s="1"/>
  <c r="AO211" i="1" s="1"/>
  <c r="AN211" i="1" s="1"/>
  <c r="AM211" i="1" s="1"/>
  <c r="AL211" i="1" s="1"/>
  <c r="BJ3" i="1"/>
  <c r="BK3" i="1"/>
  <c r="BI3" i="1"/>
  <c r="BH3" i="1" s="1"/>
  <c r="BG3" i="1" s="1"/>
  <c r="BF3" i="1" s="1"/>
  <c r="BE3" i="1" s="1"/>
  <c r="BD3" i="1" s="1"/>
  <c r="BC3" i="1" s="1"/>
  <c r="AK258" i="1"/>
  <c r="AI258" i="1"/>
  <c r="AH258" i="1" s="1"/>
  <c r="AB258" i="1" s="1"/>
  <c r="AJ258" i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T168" i="1"/>
  <c r="AS168" i="1"/>
  <c r="AR168" i="1" s="1"/>
  <c r="AQ168" i="1" s="1"/>
  <c r="AP168" i="1" s="1"/>
  <c r="AO168" i="1" s="1"/>
  <c r="AN168" i="1" s="1"/>
  <c r="AM168" i="1" s="1"/>
  <c r="AL168" i="1" s="1"/>
  <c r="BK75" i="1"/>
  <c r="BJ75" i="1"/>
  <c r="BI75" i="1" s="1"/>
  <c r="BH75" i="1" s="1"/>
  <c r="BG75" i="1" s="1"/>
  <c r="BF75" i="1" s="1"/>
  <c r="BE75" i="1"/>
  <c r="BD75" i="1" s="1"/>
  <c r="BC75" i="1" s="1"/>
  <c r="AK111" i="1"/>
  <c r="AI111" i="1"/>
  <c r="AJ111" i="1"/>
  <c r="AQ221" i="1"/>
  <c r="AP221" i="1" s="1"/>
  <c r="AO221" i="1" s="1"/>
  <c r="AN221" i="1" s="1"/>
  <c r="AM221" i="1" s="1"/>
  <c r="AL221" i="1" s="1"/>
  <c r="AS221" i="1"/>
  <c r="AR221" i="1" s="1"/>
  <c r="AT221" i="1"/>
  <c r="BI31" i="1"/>
  <c r="BH31" i="1" s="1"/>
  <c r="BG31" i="1" s="1"/>
  <c r="BF31" i="1"/>
  <c r="BE31" i="1" s="1"/>
  <c r="BD31" i="1" s="1"/>
  <c r="BC31" i="1" s="1"/>
  <c r="BK31" i="1"/>
  <c r="BJ31" i="1" s="1"/>
  <c r="BK62" i="1"/>
  <c r="BJ62" i="1" s="1"/>
  <c r="BI62" i="1" s="1"/>
  <c r="BH62" i="1"/>
  <c r="BG62" i="1" s="1"/>
  <c r="BF62" i="1" s="1"/>
  <c r="BE62" i="1" s="1"/>
  <c r="BD62" i="1" s="1"/>
  <c r="BC62" i="1" s="1"/>
  <c r="AT155" i="1"/>
  <c r="AS155" i="1"/>
  <c r="AR155" i="1" s="1"/>
  <c r="AQ155" i="1" s="1"/>
  <c r="AP155" i="1" s="1"/>
  <c r="AO155" i="1" s="1"/>
  <c r="AN155" i="1" s="1"/>
  <c r="AM155" i="1" s="1"/>
  <c r="AL155" i="1" s="1"/>
  <c r="AH87" i="1"/>
  <c r="AH92" i="1"/>
  <c r="AA92" i="1" s="1"/>
  <c r="AH280" i="1"/>
  <c r="AZ14" i="1"/>
  <c r="AX14" i="1" s="1"/>
  <c r="AZ74" i="1"/>
  <c r="AX74" i="1" s="1"/>
  <c r="AZ46" i="1"/>
  <c r="AX46" i="1" s="1"/>
  <c r="AT95" i="1"/>
  <c r="AS95" i="1" s="1"/>
  <c r="AR95" i="1" s="1"/>
  <c r="AQ95" i="1" s="1"/>
  <c r="AP95" i="1" s="1"/>
  <c r="AO95" i="1" s="1"/>
  <c r="AN95" i="1" s="1"/>
  <c r="AM95" i="1" s="1"/>
  <c r="AL95" i="1" s="1"/>
  <c r="BK19" i="1"/>
  <c r="BJ19" i="1" s="1"/>
  <c r="BI19" i="1" s="1"/>
  <c r="BH19" i="1"/>
  <c r="BG19" i="1" s="1"/>
  <c r="BF19" i="1" s="1"/>
  <c r="BE19" i="1" s="1"/>
  <c r="BD19" i="1" s="1"/>
  <c r="BC19" i="1" s="1"/>
  <c r="AH151" i="1"/>
  <c r="AC155" i="1"/>
  <c r="AH101" i="1"/>
  <c r="AA101" i="1"/>
  <c r="P292" i="1"/>
  <c r="Z292" i="1"/>
  <c r="G292" i="1"/>
  <c r="Z274" i="1"/>
  <c r="P274" i="1"/>
  <c r="G274" i="1"/>
  <c r="AC138" i="1"/>
  <c r="I138" i="1"/>
  <c r="AF138" i="1"/>
  <c r="Z107" i="1"/>
  <c r="P107" i="1"/>
  <c r="R107" i="1" s="1"/>
  <c r="G107" i="1"/>
  <c r="AU107" i="1"/>
  <c r="I135" i="1"/>
  <c r="AC135" i="1"/>
  <c r="AF135" i="1"/>
  <c r="AA102" i="1"/>
  <c r="AE102" i="1" s="1"/>
  <c r="R217" i="1"/>
  <c r="R134" i="1"/>
  <c r="I194" i="1"/>
  <c r="AF194" i="1"/>
  <c r="Z126" i="1"/>
  <c r="G126" i="1"/>
  <c r="P126" i="1"/>
  <c r="R126" i="1" s="1"/>
  <c r="AC84" i="1"/>
  <c r="R84" i="1"/>
  <c r="BK30" i="1"/>
  <c r="BJ30" i="1"/>
  <c r="BI30" i="1" s="1"/>
  <c r="BH30" i="1" s="1"/>
  <c r="BG30" i="1" s="1"/>
  <c r="BF30" i="1" s="1"/>
  <c r="BE30" i="1" s="1"/>
  <c r="BD30" i="1" s="1"/>
  <c r="BC30" i="1" s="1"/>
  <c r="P186" i="1"/>
  <c r="Z186" i="1"/>
  <c r="G186" i="1"/>
  <c r="AJ153" i="1"/>
  <c r="AK153" i="1"/>
  <c r="AI153" i="1"/>
  <c r="AT197" i="1"/>
  <c r="AS197" i="1" s="1"/>
  <c r="AR197" i="1" s="1"/>
  <c r="AQ197" i="1" s="1"/>
  <c r="AP197" i="1" s="1"/>
  <c r="AO197" i="1" s="1"/>
  <c r="AN197" i="1" s="1"/>
  <c r="AM197" i="1" s="1"/>
  <c r="AL197" i="1" s="1"/>
  <c r="AT194" i="1"/>
  <c r="AS194" i="1"/>
  <c r="AR194" i="1" s="1"/>
  <c r="AQ194" i="1" s="1"/>
  <c r="AP194" i="1" s="1"/>
  <c r="AO194" i="1" s="1"/>
  <c r="AN194" i="1" s="1"/>
  <c r="AM194" i="1" s="1"/>
  <c r="AL194" i="1" s="1"/>
  <c r="AU247" i="1"/>
  <c r="BK22" i="1"/>
  <c r="BJ22" i="1" s="1"/>
  <c r="BI22" i="1" s="1"/>
  <c r="BH22" i="1" s="1"/>
  <c r="BG22" i="1" s="1"/>
  <c r="BF22" i="1" s="1"/>
  <c r="BE22" i="1" s="1"/>
  <c r="BD22" i="1" s="1"/>
  <c r="BC22" i="1" s="1"/>
  <c r="AI245" i="1"/>
  <c r="AH245" i="1" s="1"/>
  <c r="AJ245" i="1"/>
  <c r="AK245" i="1"/>
  <c r="AI129" i="1"/>
  <c r="AJ129" i="1"/>
  <c r="BF77" i="1"/>
  <c r="BE77" i="1" s="1"/>
  <c r="BD77" i="1" s="1"/>
  <c r="BC77" i="1" s="1"/>
  <c r="BK77" i="1"/>
  <c r="BJ77" i="1" s="1"/>
  <c r="BI77" i="1"/>
  <c r="BH77" i="1" s="1"/>
  <c r="BG77" i="1" s="1"/>
  <c r="AT57" i="1"/>
  <c r="AS57" i="1" s="1"/>
  <c r="AR57" i="1" s="1"/>
  <c r="AQ57" i="1" s="1"/>
  <c r="AP57" i="1" s="1"/>
  <c r="AO57" i="1" s="1"/>
  <c r="AN57" i="1" s="1"/>
  <c r="AM57" i="1" s="1"/>
  <c r="AL57" i="1" s="1"/>
  <c r="AT58" i="1"/>
  <c r="AS58" i="1" s="1"/>
  <c r="AR58" i="1" s="1"/>
  <c r="AQ58" i="1" s="1"/>
  <c r="AP58" i="1" s="1"/>
  <c r="AO58" i="1" s="1"/>
  <c r="AN58" i="1" s="1"/>
  <c r="AM58" i="1" s="1"/>
  <c r="AL58" i="1" s="1"/>
  <c r="BK7" i="1"/>
  <c r="BE7" i="1"/>
  <c r="BD7" i="1" s="1"/>
  <c r="BC7" i="1" s="1"/>
  <c r="BJ7" i="1"/>
  <c r="BI7" i="1" s="1"/>
  <c r="BH7" i="1" s="1"/>
  <c r="BG7" i="1"/>
  <c r="BF7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U272" i="1"/>
  <c r="AI110" i="1"/>
  <c r="AH110" i="1" s="1"/>
  <c r="AJ110" i="1"/>
  <c r="AK110" i="1"/>
  <c r="BJ16" i="1"/>
  <c r="BI16" i="1" s="1"/>
  <c r="BH16" i="1" s="1"/>
  <c r="BG16" i="1" s="1"/>
  <c r="BF16" i="1" s="1"/>
  <c r="BE16" i="1" s="1"/>
  <c r="BD16" i="1" s="1"/>
  <c r="BC16" i="1" s="1"/>
  <c r="BK16" i="1"/>
  <c r="AT72" i="1"/>
  <c r="AS72" i="1" s="1"/>
  <c r="AR72" i="1"/>
  <c r="AQ72" i="1" s="1"/>
  <c r="AP72" i="1" s="1"/>
  <c r="AO72" i="1" s="1"/>
  <c r="AN72" i="1" s="1"/>
  <c r="AM72" i="1" s="1"/>
  <c r="AL72" i="1" s="1"/>
  <c r="AT71" i="1"/>
  <c r="AN71" i="1"/>
  <c r="AM71" i="1" s="1"/>
  <c r="AL71" i="1" s="1"/>
  <c r="AS71" i="1"/>
  <c r="AR71" i="1" s="1"/>
  <c r="AQ71" i="1" s="1"/>
  <c r="AP71" i="1" s="1"/>
  <c r="AO71" i="1" s="1"/>
  <c r="BK13" i="1"/>
  <c r="BJ13" i="1"/>
  <c r="BI13" i="1"/>
  <c r="BH13" i="1"/>
  <c r="BG13" i="1" s="1"/>
  <c r="BF13" i="1" s="1"/>
  <c r="BE13" i="1" s="1"/>
  <c r="BD13" i="1" s="1"/>
  <c r="BC13" i="1" s="1"/>
  <c r="BJ37" i="1"/>
  <c r="BK37" i="1"/>
  <c r="BI37" i="1"/>
  <c r="BH37" i="1" s="1"/>
  <c r="BG37" i="1" s="1"/>
  <c r="BF37" i="1" s="1"/>
  <c r="BE37" i="1" s="1"/>
  <c r="BD37" i="1" s="1"/>
  <c r="BC37" i="1" s="1"/>
  <c r="AT134" i="1"/>
  <c r="AS134" i="1"/>
  <c r="AR134" i="1" s="1"/>
  <c r="AQ134" i="1" s="1"/>
  <c r="AP134" i="1" s="1"/>
  <c r="AO134" i="1" s="1"/>
  <c r="AN134" i="1" s="1"/>
  <c r="AM134" i="1" s="1"/>
  <c r="AL134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U154" i="1"/>
  <c r="AT79" i="1"/>
  <c r="AS79" i="1" s="1"/>
  <c r="AR79" i="1" s="1"/>
  <c r="AQ79" i="1" s="1"/>
  <c r="AP79" i="1" s="1"/>
  <c r="AO79" i="1" s="1"/>
  <c r="AN79" i="1" s="1"/>
  <c r="AM79" i="1" s="1"/>
  <c r="AL79" i="1" s="1"/>
  <c r="AJ224" i="1"/>
  <c r="AK224" i="1"/>
  <c r="AI224" i="1"/>
  <c r="AH224" i="1" s="1"/>
  <c r="K163" i="1"/>
  <c r="AC163" i="1"/>
  <c r="AF163" i="1"/>
  <c r="AH78" i="1"/>
  <c r="AZ55" i="1"/>
  <c r="AX55" i="1" s="1"/>
  <c r="AZ38" i="1"/>
  <c r="AX38" i="1" s="1"/>
  <c r="AH283" i="1"/>
  <c r="AH215" i="1"/>
  <c r="AZ4" i="1"/>
  <c r="AX4" i="1" s="1"/>
  <c r="AA227" i="1"/>
  <c r="AE227" i="1" s="1"/>
  <c r="AH61" i="1"/>
  <c r="Z218" i="1"/>
  <c r="G218" i="1"/>
  <c r="P218" i="1"/>
  <c r="R138" i="1"/>
  <c r="R50" i="1"/>
  <c r="H63" i="1"/>
  <c r="AC63" i="1"/>
  <c r="AF63" i="1"/>
  <c r="I171" i="1"/>
  <c r="AB171" i="1"/>
  <c r="AD171" i="1"/>
  <c r="AF258" i="1"/>
  <c r="R258" i="1"/>
  <c r="P35" i="1"/>
  <c r="Z35" i="1"/>
  <c r="G35" i="1"/>
  <c r="AT89" i="1"/>
  <c r="AS89" i="1" s="1"/>
  <c r="AR89" i="1" s="1"/>
  <c r="AQ89" i="1" s="1"/>
  <c r="AP89" i="1" s="1"/>
  <c r="AO89" i="1"/>
  <c r="AN89" i="1" s="1"/>
  <c r="AM89" i="1" s="1"/>
  <c r="AL89" i="1" s="1"/>
  <c r="BK82" i="1"/>
  <c r="BJ82" i="1"/>
  <c r="BI82" i="1"/>
  <c r="BH82" i="1"/>
  <c r="BG82" i="1" s="1"/>
  <c r="BF82" i="1" s="1"/>
  <c r="BE82" i="1" s="1"/>
  <c r="BD82" i="1" s="1"/>
  <c r="BC82" i="1" s="1"/>
  <c r="AT216" i="1"/>
  <c r="AS216" i="1" s="1"/>
  <c r="AR216" i="1" s="1"/>
  <c r="AQ216" i="1" s="1"/>
  <c r="AP216" i="1"/>
  <c r="AO216" i="1" s="1"/>
  <c r="AN216" i="1" s="1"/>
  <c r="AM216" i="1" s="1"/>
  <c r="AL216" i="1" s="1"/>
  <c r="BK43" i="1"/>
  <c r="BJ43" i="1"/>
  <c r="BI43" i="1" s="1"/>
  <c r="BH43" i="1" s="1"/>
  <c r="BG43" i="1" s="1"/>
  <c r="BF43" i="1" s="1"/>
  <c r="BE43" i="1" s="1"/>
  <c r="BD43" i="1" s="1"/>
  <c r="BC43" i="1" s="1"/>
  <c r="AJ145" i="1"/>
  <c r="AI145" i="1"/>
  <c r="AT231" i="1"/>
  <c r="AS231" i="1" s="1"/>
  <c r="AR231" i="1" s="1"/>
  <c r="AQ231" i="1" s="1"/>
  <c r="AP231" i="1" s="1"/>
  <c r="AO231" i="1" s="1"/>
  <c r="AN231" i="1" s="1"/>
  <c r="AM231" i="1" s="1"/>
  <c r="AL231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239" i="1"/>
  <c r="AS239" i="1" s="1"/>
  <c r="AR239" i="1" s="1"/>
  <c r="AQ239" i="1" s="1"/>
  <c r="AP239" i="1"/>
  <c r="AO239" i="1" s="1"/>
  <c r="AN239" i="1" s="1"/>
  <c r="AM239" i="1" s="1"/>
  <c r="AL239" i="1" s="1"/>
  <c r="AT21" i="1"/>
  <c r="AS21" i="1" s="1"/>
  <c r="AR21" i="1" s="1"/>
  <c r="AQ21" i="1"/>
  <c r="AP21" i="1" s="1"/>
  <c r="AO21" i="1" s="1"/>
  <c r="AN21" i="1" s="1"/>
  <c r="AM21" i="1" s="1"/>
  <c r="AL21" i="1" s="1"/>
  <c r="AU179" i="1"/>
  <c r="AT39" i="1"/>
  <c r="AS39" i="1" s="1"/>
  <c r="AR39" i="1" s="1"/>
  <c r="AQ39" i="1" s="1"/>
  <c r="AP39" i="1" s="1"/>
  <c r="AO39" i="1" s="1"/>
  <c r="AN39" i="1" s="1"/>
  <c r="AM39" i="1" s="1"/>
  <c r="AL39" i="1" s="1"/>
  <c r="BK47" i="1"/>
  <c r="BJ47" i="1" s="1"/>
  <c r="BI47" i="1" s="1"/>
  <c r="BH47" i="1" s="1"/>
  <c r="BG47" i="1" s="1"/>
  <c r="BF47" i="1" s="1"/>
  <c r="BE47" i="1" s="1"/>
  <c r="BD47" i="1" s="1"/>
  <c r="BC47" i="1" s="1"/>
  <c r="AU35" i="1"/>
  <c r="AS195" i="1"/>
  <c r="AR195" i="1" s="1"/>
  <c r="AT195" i="1"/>
  <c r="AQ195" i="1"/>
  <c r="AP195" i="1" s="1"/>
  <c r="AO195" i="1" s="1"/>
  <c r="AN195" i="1" s="1"/>
  <c r="AM195" i="1" s="1"/>
  <c r="AL195" i="1" s="1"/>
  <c r="AT209" i="1"/>
  <c r="AS209" i="1"/>
  <c r="AR209" i="1" s="1"/>
  <c r="AQ209" i="1" s="1"/>
  <c r="AP209" i="1" s="1"/>
  <c r="AO209" i="1" s="1"/>
  <c r="AN209" i="1" s="1"/>
  <c r="AM209" i="1" s="1"/>
  <c r="AL209" i="1" s="1"/>
  <c r="BI15" i="1"/>
  <c r="BH15" i="1" s="1"/>
  <c r="BG15" i="1" s="1"/>
  <c r="BF15" i="1" s="1"/>
  <c r="BE15" i="1" s="1"/>
  <c r="BD15" i="1" s="1"/>
  <c r="BC15" i="1" s="1"/>
  <c r="BK15" i="1"/>
  <c r="BJ15" i="1" s="1"/>
  <c r="AT38" i="1"/>
  <c r="AS38" i="1" s="1"/>
  <c r="AR38" i="1" s="1"/>
  <c r="AQ38" i="1" s="1"/>
  <c r="AP38" i="1" s="1"/>
  <c r="AO38" i="1"/>
  <c r="AN38" i="1" s="1"/>
  <c r="AM38" i="1" s="1"/>
  <c r="AL38" i="1" s="1"/>
  <c r="BJ78" i="1"/>
  <c r="BI78" i="1"/>
  <c r="BH78" i="1"/>
  <c r="BG78" i="1" s="1"/>
  <c r="BF78" i="1" s="1"/>
  <c r="BE78" i="1" s="1"/>
  <c r="BD78" i="1" s="1"/>
  <c r="BC78" i="1" s="1"/>
  <c r="BK78" i="1"/>
  <c r="BK33" i="1"/>
  <c r="BJ33" i="1"/>
  <c r="BI33" i="1" s="1"/>
  <c r="BH33" i="1" s="1"/>
  <c r="BG33" i="1" s="1"/>
  <c r="BF33" i="1" s="1"/>
  <c r="BE33" i="1" s="1"/>
  <c r="BD33" i="1" s="1"/>
  <c r="BC33" i="1" s="1"/>
  <c r="BK61" i="1"/>
  <c r="BJ61" i="1"/>
  <c r="BI61" i="1" s="1"/>
  <c r="BH61" i="1" s="1"/>
  <c r="BG61" i="1" s="1"/>
  <c r="BF61" i="1" s="1"/>
  <c r="BE61" i="1" s="1"/>
  <c r="BD61" i="1" s="1"/>
  <c r="BC61" i="1" s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S118" i="1"/>
  <c r="AR118" i="1" s="1"/>
  <c r="AQ118" i="1" s="1"/>
  <c r="AP118" i="1" s="1"/>
  <c r="AO118" i="1" s="1"/>
  <c r="AN118" i="1" s="1"/>
  <c r="AM118" i="1" s="1"/>
  <c r="AL118" i="1" s="1"/>
  <c r="AT118" i="1"/>
  <c r="AK172" i="1"/>
  <c r="AJ172" i="1"/>
  <c r="AH172" i="1" s="1"/>
  <c r="AI172" i="1"/>
  <c r="AH75" i="1"/>
  <c r="AA75" i="1" s="1"/>
  <c r="AD75" i="1" s="1"/>
  <c r="AZ67" i="1"/>
  <c r="AX67" i="1" s="1"/>
  <c r="AZ2" i="1"/>
  <c r="AX2" i="1" s="1"/>
  <c r="AJ217" i="1"/>
  <c r="AI217" i="1"/>
  <c r="AK217" i="1"/>
  <c r="AJ189" i="1"/>
  <c r="AI189" i="1"/>
  <c r="AK189" i="1"/>
  <c r="AI263" i="1"/>
  <c r="AH263" i="1" s="1"/>
  <c r="AA263" i="1" s="1"/>
  <c r="AJ263" i="1"/>
  <c r="AK263" i="1"/>
  <c r="AI163" i="1"/>
  <c r="AK163" i="1"/>
  <c r="AJ163" i="1"/>
  <c r="AA229" i="1"/>
  <c r="AB229" i="1"/>
  <c r="AJ24" i="1"/>
  <c r="AK24" i="1"/>
  <c r="AI24" i="1"/>
  <c r="AK202" i="1"/>
  <c r="AJ202" i="1"/>
  <c r="AI202" i="1"/>
  <c r="AH202" i="1" s="1"/>
  <c r="AK88" i="1"/>
  <c r="AI88" i="1"/>
  <c r="AJ88" i="1"/>
  <c r="AA85" i="1"/>
  <c r="AB85" i="1"/>
  <c r="AI140" i="1"/>
  <c r="AH140" i="1" s="1"/>
  <c r="AJ140" i="1"/>
  <c r="AK140" i="1"/>
  <c r="AJ175" i="1"/>
  <c r="AK175" i="1"/>
  <c r="AI175" i="1"/>
  <c r="AH175" i="1" s="1"/>
  <c r="AI97" i="1"/>
  <c r="AK97" i="1"/>
  <c r="AJ97" i="1"/>
  <c r="AJ55" i="1"/>
  <c r="AK55" i="1"/>
  <c r="AI55" i="1"/>
  <c r="AJ29" i="1"/>
  <c r="AI29" i="1"/>
  <c r="AK29" i="1"/>
  <c r="AI218" i="1"/>
  <c r="AJ218" i="1"/>
  <c r="AK218" i="1"/>
  <c r="AJ34" i="1"/>
  <c r="AK34" i="1"/>
  <c r="AI34" i="1"/>
  <c r="AI45" i="1"/>
  <c r="AJ45" i="1"/>
  <c r="AK45" i="1"/>
  <c r="AK200" i="1"/>
  <c r="AI200" i="1"/>
  <c r="AJ200" i="1"/>
  <c r="AI185" i="1"/>
  <c r="AK185" i="1"/>
  <c r="AJ185" i="1"/>
  <c r="AI261" i="1"/>
  <c r="AJ261" i="1"/>
  <c r="AK261" i="1"/>
  <c r="AJ149" i="1"/>
  <c r="AK149" i="1"/>
  <c r="AI149" i="1"/>
  <c r="AH149" i="1" s="1"/>
  <c r="K249" i="1"/>
  <c r="AF249" i="1"/>
  <c r="AC249" i="1"/>
  <c r="AC293" i="1"/>
  <c r="AF293" i="1"/>
  <c r="K293" i="1"/>
  <c r="AA259" i="1"/>
  <c r="AB259" i="1"/>
  <c r="AB124" i="1"/>
  <c r="AA124" i="1"/>
  <c r="AB240" i="1"/>
  <c r="AA240" i="1"/>
  <c r="AB279" i="1"/>
  <c r="AA279" i="1"/>
  <c r="AA114" i="1"/>
  <c r="AB114" i="1"/>
  <c r="AB53" i="1"/>
  <c r="AA53" i="1"/>
  <c r="AC297" i="1"/>
  <c r="R213" i="1"/>
  <c r="R96" i="1"/>
  <c r="AF96" i="1"/>
  <c r="AC96" i="1"/>
  <c r="G31" i="1"/>
  <c r="P31" i="1"/>
  <c r="Z31" i="1"/>
  <c r="AU31" i="1"/>
  <c r="AC269" i="1"/>
  <c r="I269" i="1"/>
  <c r="AB269" i="1"/>
  <c r="AF269" i="1"/>
  <c r="AD269" i="1"/>
  <c r="AE269" i="1"/>
  <c r="AU76" i="1"/>
  <c r="G76" i="1"/>
  <c r="P76" i="1"/>
  <c r="Z76" i="1"/>
  <c r="AA254" i="1"/>
  <c r="AE254" i="1" s="1"/>
  <c r="R93" i="1"/>
  <c r="AF239" i="1"/>
  <c r="R239" i="1"/>
  <c r="I29" i="1"/>
  <c r="AF29" i="1"/>
  <c r="AC29" i="1"/>
  <c r="P82" i="1"/>
  <c r="R82" i="1" s="1"/>
  <c r="G82" i="1"/>
  <c r="Z82" i="1"/>
  <c r="AU82" i="1"/>
  <c r="AF112" i="1"/>
  <c r="AC112" i="1"/>
  <c r="I112" i="1"/>
  <c r="R112" i="1"/>
  <c r="R64" i="1"/>
  <c r="AK48" i="1"/>
  <c r="AI48" i="1"/>
  <c r="AF39" i="1"/>
  <c r="H39" i="1"/>
  <c r="AC39" i="1"/>
  <c r="AF167" i="1"/>
  <c r="AC167" i="1"/>
  <c r="I167" i="1"/>
  <c r="AC157" i="1"/>
  <c r="I157" i="1"/>
  <c r="AF157" i="1"/>
  <c r="AB157" i="1"/>
  <c r="AE157" i="1"/>
  <c r="R204" i="1"/>
  <c r="R264" i="1"/>
  <c r="AT166" i="1"/>
  <c r="AS166" i="1" s="1"/>
  <c r="AR166" i="1" s="1"/>
  <c r="AQ166" i="1" s="1"/>
  <c r="AP166" i="1" s="1"/>
  <c r="AO166" i="1" s="1"/>
  <c r="AN166" i="1" s="1"/>
  <c r="AM166" i="1" s="1"/>
  <c r="AL166" i="1" s="1"/>
  <c r="R293" i="1"/>
  <c r="R249" i="1"/>
  <c r="AT252" i="1"/>
  <c r="AS252" i="1" s="1"/>
  <c r="AR252" i="1" s="1"/>
  <c r="AQ252" i="1" s="1"/>
  <c r="AP252" i="1" s="1"/>
  <c r="AO252" i="1" s="1"/>
  <c r="AN252" i="1" s="1"/>
  <c r="AM252" i="1" s="1"/>
  <c r="AL252" i="1" s="1"/>
  <c r="AH28" i="1"/>
  <c r="AH181" i="1"/>
  <c r="AA181" i="1" s="1"/>
  <c r="AE181" i="1" s="1"/>
  <c r="AH147" i="1"/>
  <c r="AH112" i="1"/>
  <c r="AB112" i="1" s="1"/>
  <c r="AH203" i="1"/>
  <c r="AH257" i="1"/>
  <c r="AH206" i="1"/>
  <c r="AH160" i="1"/>
  <c r="AH293" i="1"/>
  <c r="AB293" i="1" s="1"/>
  <c r="AH210" i="1"/>
  <c r="R121" i="1"/>
  <c r="AC121" i="1"/>
  <c r="AT56" i="1"/>
  <c r="AS56" i="1" s="1"/>
  <c r="AR56" i="1" s="1"/>
  <c r="AQ56" i="1" s="1"/>
  <c r="AP56" i="1" s="1"/>
  <c r="AO56" i="1" s="1"/>
  <c r="AN56" i="1" s="1"/>
  <c r="AM56" i="1" s="1"/>
  <c r="AL56" i="1" s="1"/>
  <c r="R73" i="1"/>
  <c r="I213" i="1"/>
  <c r="AF213" i="1"/>
  <c r="AC213" i="1"/>
  <c r="AB213" i="1"/>
  <c r="AC254" i="1"/>
  <c r="I254" i="1"/>
  <c r="AF254" i="1"/>
  <c r="AB254" i="1"/>
  <c r="G262" i="1"/>
  <c r="Z262" i="1"/>
  <c r="AU262" i="1"/>
  <c r="P262" i="1"/>
  <c r="R262" i="1" s="1"/>
  <c r="R193" i="1"/>
  <c r="Z271" i="1"/>
  <c r="G271" i="1"/>
  <c r="P271" i="1"/>
  <c r="AU271" i="1"/>
  <c r="I161" i="1"/>
  <c r="AC161" i="1"/>
  <c r="AF161" i="1"/>
  <c r="AA112" i="1"/>
  <c r="AE112" i="1" s="1"/>
  <c r="Z117" i="1"/>
  <c r="P117" i="1"/>
  <c r="G117" i="1"/>
  <c r="AU117" i="1"/>
  <c r="AI260" i="1"/>
  <c r="AJ260" i="1"/>
  <c r="AK260" i="1"/>
  <c r="H56" i="1"/>
  <c r="AF56" i="1"/>
  <c r="AC56" i="1"/>
  <c r="AJ282" i="1"/>
  <c r="AI282" i="1"/>
  <c r="AK282" i="1"/>
  <c r="AC204" i="1"/>
  <c r="I204" i="1"/>
  <c r="AF204" i="1"/>
  <c r="AB204" i="1"/>
  <c r="K284" i="1"/>
  <c r="AC284" i="1"/>
  <c r="AJ43" i="1"/>
  <c r="AI43" i="1"/>
  <c r="AK43" i="1"/>
  <c r="AT238" i="1"/>
  <c r="AS238" i="1" s="1"/>
  <c r="AR238" i="1" s="1"/>
  <c r="AQ238" i="1" s="1"/>
  <c r="AP238" i="1" s="1"/>
  <c r="AO238" i="1" s="1"/>
  <c r="AN238" i="1" s="1"/>
  <c r="AM238" i="1" s="1"/>
  <c r="AL238" i="1" s="1"/>
  <c r="AK93" i="1"/>
  <c r="AJ93" i="1"/>
  <c r="AI93" i="1"/>
  <c r="AH93" i="1" s="1"/>
  <c r="AB93" i="1" s="1"/>
  <c r="AC252" i="1"/>
  <c r="K252" i="1"/>
  <c r="R252" i="1"/>
  <c r="AF252" i="1"/>
  <c r="AB91" i="1"/>
  <c r="AA91" i="1"/>
  <c r="AA180" i="1"/>
  <c r="AB180" i="1"/>
  <c r="AB241" i="1"/>
  <c r="AA241" i="1"/>
  <c r="AB214" i="1"/>
  <c r="AA214" i="1"/>
  <c r="AB173" i="1"/>
  <c r="AA173" i="1"/>
  <c r="AB183" i="1"/>
  <c r="AA183" i="1"/>
  <c r="AA36" i="1"/>
  <c r="AB281" i="1"/>
  <c r="AA281" i="1"/>
  <c r="AC247" i="1"/>
  <c r="I247" i="1"/>
  <c r="AF247" i="1"/>
  <c r="K267" i="1"/>
  <c r="AF267" i="1"/>
  <c r="AC267" i="1"/>
  <c r="AB267" i="1"/>
  <c r="AE267" i="1"/>
  <c r="AD267" i="1"/>
  <c r="AC223" i="1"/>
  <c r="J223" i="1"/>
  <c r="AF223" i="1"/>
  <c r="AF297" i="1"/>
  <c r="AA213" i="1"/>
  <c r="R97" i="1"/>
  <c r="R254" i="1"/>
  <c r="H93" i="1"/>
  <c r="AF93" i="1"/>
  <c r="AC93" i="1"/>
  <c r="AC239" i="1"/>
  <c r="I239" i="1"/>
  <c r="H24" i="1"/>
  <c r="AC24" i="1"/>
  <c r="AF24" i="1"/>
  <c r="AC248" i="1"/>
  <c r="I248" i="1"/>
  <c r="AF248" i="1"/>
  <c r="AB248" i="1"/>
  <c r="AD248" i="1"/>
  <c r="R161" i="1"/>
  <c r="AC64" i="1"/>
  <c r="AF64" i="1"/>
  <c r="I64" i="1"/>
  <c r="R56" i="1"/>
  <c r="AC222" i="1"/>
  <c r="R222" i="1"/>
  <c r="AF222" i="1"/>
  <c r="K264" i="1"/>
  <c r="AC264" i="1"/>
  <c r="AF264" i="1"/>
  <c r="AH174" i="1"/>
  <c r="R238" i="1"/>
  <c r="AF238" i="1"/>
  <c r="AC238" i="1"/>
  <c r="AT249" i="1"/>
  <c r="AS249" i="1" s="1"/>
  <c r="AR249" i="1" s="1"/>
  <c r="AQ249" i="1" s="1"/>
  <c r="AP249" i="1" s="1"/>
  <c r="AO249" i="1" s="1"/>
  <c r="AN249" i="1" s="1"/>
  <c r="AM249" i="1" s="1"/>
  <c r="AL249" i="1" s="1"/>
  <c r="AH255" i="1"/>
  <c r="AB230" i="1"/>
  <c r="AA230" i="1"/>
  <c r="AH276" i="1"/>
  <c r="AB115" i="1"/>
  <c r="AA115" i="1"/>
  <c r="AF145" i="1"/>
  <c r="R145" i="1"/>
  <c r="AC145" i="1"/>
  <c r="H22" i="1"/>
  <c r="AC22" i="1"/>
  <c r="AF22" i="1"/>
  <c r="AE22" i="1"/>
  <c r="AD22" i="1"/>
  <c r="AB22" i="1"/>
  <c r="G100" i="1"/>
  <c r="P100" i="1"/>
  <c r="Z100" i="1"/>
  <c r="AU100" i="1"/>
  <c r="AC152" i="1"/>
  <c r="R152" i="1"/>
  <c r="H45" i="1"/>
  <c r="AF45" i="1"/>
  <c r="AC45" i="1"/>
  <c r="Z232" i="1"/>
  <c r="P232" i="1"/>
  <c r="G232" i="1"/>
  <c r="AU232" i="1"/>
  <c r="AC144" i="1"/>
  <c r="I144" i="1"/>
  <c r="AF144" i="1"/>
  <c r="AE144" i="1"/>
  <c r="AD144" i="1"/>
  <c r="AB144" i="1"/>
  <c r="AF108" i="1"/>
  <c r="AC108" i="1"/>
  <c r="R108" i="1"/>
  <c r="R57" i="1"/>
  <c r="AC57" i="1"/>
  <c r="AF57" i="1"/>
  <c r="I116" i="1"/>
  <c r="AE116" i="1"/>
  <c r="AD116" i="1"/>
  <c r="AB116" i="1"/>
  <c r="AI158" i="1"/>
  <c r="AH158" i="1" s="1"/>
  <c r="AJ158" i="1"/>
  <c r="AK158" i="1"/>
  <c r="AI69" i="1"/>
  <c r="AK69" i="1"/>
  <c r="AJ69" i="1"/>
  <c r="AH235" i="1"/>
  <c r="AT285" i="1"/>
  <c r="AS285" i="1" s="1"/>
  <c r="AR285" i="1" s="1"/>
  <c r="AQ285" i="1" s="1"/>
  <c r="AP285" i="1" s="1"/>
  <c r="AO285" i="1" s="1"/>
  <c r="AN285" i="1" s="1"/>
  <c r="AM285" i="1" s="1"/>
  <c r="AL285" i="1" s="1"/>
  <c r="AB23" i="1"/>
  <c r="AA23" i="1"/>
  <c r="AB61" i="1"/>
  <c r="AA61" i="1"/>
  <c r="AH165" i="1"/>
  <c r="AH277" i="1"/>
  <c r="AH290" i="1"/>
  <c r="AH278" i="1"/>
  <c r="R219" i="1"/>
  <c r="D15" i="1"/>
  <c r="C19" i="1" s="1"/>
  <c r="AF68" i="1"/>
  <c r="AC68" i="1"/>
  <c r="I68" i="1"/>
  <c r="H92" i="1"/>
  <c r="AF92" i="1"/>
  <c r="AC92" i="1"/>
  <c r="AB92" i="1"/>
  <c r="AE92" i="1"/>
  <c r="AD92" i="1"/>
  <c r="R22" i="1"/>
  <c r="Z169" i="1"/>
  <c r="P169" i="1"/>
  <c r="G169" i="1"/>
  <c r="AU169" i="1"/>
  <c r="R45" i="1"/>
  <c r="R263" i="1"/>
  <c r="R144" i="1"/>
  <c r="I253" i="1"/>
  <c r="AC253" i="1"/>
  <c r="AF253" i="1"/>
  <c r="AE131" i="1"/>
  <c r="AD131" i="1"/>
  <c r="R75" i="1"/>
  <c r="AF162" i="1"/>
  <c r="AC162" i="1"/>
  <c r="I162" i="1"/>
  <c r="AF227" i="1"/>
  <c r="R116" i="1"/>
  <c r="I72" i="1"/>
  <c r="G146" i="1"/>
  <c r="Z146" i="1"/>
  <c r="P146" i="1"/>
  <c r="AU146" i="1"/>
  <c r="R251" i="1"/>
  <c r="AC251" i="1"/>
  <c r="AJ99" i="1"/>
  <c r="AK99" i="1"/>
  <c r="AI99" i="1"/>
  <c r="AH162" i="1"/>
  <c r="AB162" i="1" s="1"/>
  <c r="AH52" i="1"/>
  <c r="AB52" i="1" s="1"/>
  <c r="R285" i="1"/>
  <c r="AB30" i="1"/>
  <c r="AA30" i="1"/>
  <c r="AH125" i="1"/>
  <c r="AB63" i="1"/>
  <c r="AA63" i="1"/>
  <c r="AB122" i="1"/>
  <c r="AA122" i="1"/>
  <c r="AH237" i="1"/>
  <c r="AH204" i="1"/>
  <c r="AA204" i="1" s="1"/>
  <c r="AH132" i="1"/>
  <c r="AH90" i="1"/>
  <c r="AF77" i="1"/>
  <c r="AH106" i="1"/>
  <c r="AH136" i="1"/>
  <c r="AH268" i="1"/>
  <c r="AH291" i="1"/>
  <c r="Z187" i="1"/>
  <c r="P187" i="1"/>
  <c r="R187" i="1" s="1"/>
  <c r="G187" i="1"/>
  <c r="AU187" i="1"/>
  <c r="R48" i="1"/>
  <c r="AC48" i="1"/>
  <c r="AC193" i="1"/>
  <c r="I193" i="1"/>
  <c r="AF193" i="1"/>
  <c r="AB193" i="1"/>
  <c r="AD193" i="1"/>
  <c r="AE193" i="1"/>
  <c r="AC104" i="1"/>
  <c r="AF104" i="1"/>
  <c r="R104" i="1"/>
  <c r="I152" i="1"/>
  <c r="AF152" i="1"/>
  <c r="AF263" i="1"/>
  <c r="AC263" i="1"/>
  <c r="I263" i="1"/>
  <c r="AC80" i="1"/>
  <c r="AF80" i="1"/>
  <c r="H80" i="1"/>
  <c r="AF131" i="1"/>
  <c r="AC131" i="1"/>
  <c r="R131" i="1"/>
  <c r="H75" i="1"/>
  <c r="AC75" i="1"/>
  <c r="AF75" i="1"/>
  <c r="AB75" i="1"/>
  <c r="AE75" i="1"/>
  <c r="I209" i="1"/>
  <c r="AF209" i="1"/>
  <c r="AA162" i="1"/>
  <c r="AD162" i="1" s="1"/>
  <c r="G40" i="1"/>
  <c r="P40" i="1"/>
  <c r="Z40" i="1"/>
  <c r="AU40" i="1"/>
  <c r="AC69" i="1"/>
  <c r="I69" i="1"/>
  <c r="AF69" i="1"/>
  <c r="G49" i="1"/>
  <c r="P49" i="1"/>
  <c r="R49" i="1" s="1"/>
  <c r="Z49" i="1"/>
  <c r="AU49" i="1"/>
  <c r="R223" i="1"/>
  <c r="AA274" i="1"/>
  <c r="AB274" i="1"/>
  <c r="AK84" i="1"/>
  <c r="AJ84" i="1"/>
  <c r="AI84" i="1"/>
  <c r="AJ47" i="1"/>
  <c r="AK47" i="1"/>
  <c r="AI47" i="1"/>
  <c r="AA228" i="1"/>
  <c r="AB228" i="1"/>
  <c r="AA275" i="1"/>
  <c r="AB275" i="1"/>
  <c r="AA59" i="1"/>
  <c r="AB59" i="1"/>
  <c r="AA98" i="1"/>
  <c r="AB98" i="1"/>
  <c r="AB139" i="1"/>
  <c r="AA139" i="1"/>
  <c r="AB120" i="1"/>
  <c r="AA120" i="1"/>
  <c r="AH121" i="1"/>
  <c r="AB121" i="1" s="1"/>
  <c r="AC77" i="1"/>
  <c r="AB286" i="1"/>
  <c r="AA286" i="1"/>
  <c r="AA32" i="1"/>
  <c r="AB32" i="1"/>
  <c r="AB256" i="1"/>
  <c r="AA256" i="1"/>
  <c r="AH246" i="1"/>
  <c r="P273" i="1"/>
  <c r="G273" i="1"/>
  <c r="Z273" i="1"/>
  <c r="AU273" i="1"/>
  <c r="K181" i="1"/>
  <c r="AC181" i="1"/>
  <c r="AB181" i="1"/>
  <c r="AF97" i="1"/>
  <c r="I97" i="1"/>
  <c r="AC97" i="1"/>
  <c r="P178" i="1"/>
  <c r="Z178" i="1"/>
  <c r="G178" i="1"/>
  <c r="AU178" i="1"/>
  <c r="R127" i="1"/>
  <c r="R284" i="1"/>
  <c r="AF282" i="1"/>
  <c r="R282" i="1"/>
  <c r="AC282" i="1"/>
  <c r="K282" i="1"/>
  <c r="I73" i="1"/>
  <c r="AC73" i="1"/>
  <c r="R247" i="1"/>
  <c r="P54" i="1"/>
  <c r="G54" i="1"/>
  <c r="Z54" i="1"/>
  <c r="AU54" i="1"/>
  <c r="AF181" i="1"/>
  <c r="R181" i="1"/>
  <c r="AF137" i="1"/>
  <c r="AC137" i="1"/>
  <c r="J137" i="1"/>
  <c r="R80" i="1"/>
  <c r="R267" i="1"/>
  <c r="AC89" i="1"/>
  <c r="J89" i="1"/>
  <c r="AF89" i="1"/>
  <c r="P226" i="1"/>
  <c r="Z226" i="1"/>
  <c r="G226" i="1"/>
  <c r="AU226" i="1"/>
  <c r="R60" i="1"/>
  <c r="AF60" i="1"/>
  <c r="AC60" i="1"/>
  <c r="AC209" i="1"/>
  <c r="R209" i="1"/>
  <c r="AF121" i="1"/>
  <c r="AC46" i="1"/>
  <c r="H46" i="1"/>
  <c r="AF46" i="1"/>
  <c r="AC288" i="1"/>
  <c r="R288" i="1"/>
  <c r="I101" i="1"/>
  <c r="AC101" i="1"/>
  <c r="AF101" i="1"/>
  <c r="AB101" i="1"/>
  <c r="AE101" i="1"/>
  <c r="AD101" i="1"/>
  <c r="AT284" i="1"/>
  <c r="AS284" i="1" s="1"/>
  <c r="AR284" i="1" s="1"/>
  <c r="AQ284" i="1" s="1"/>
  <c r="AP284" i="1" s="1"/>
  <c r="AO284" i="1" s="1"/>
  <c r="AN284" i="1" s="1"/>
  <c r="AM284" i="1" s="1"/>
  <c r="AL284" i="1" s="1"/>
  <c r="AF285" i="1"/>
  <c r="K285" i="1"/>
  <c r="AC285" i="1"/>
  <c r="AB250" i="1"/>
  <c r="AA250" i="1"/>
  <c r="AH73" i="1"/>
  <c r="AA73" i="1" s="1"/>
  <c r="AH128" i="1"/>
  <c r="AH188" i="1"/>
  <c r="AK297" i="1"/>
  <c r="AI297" i="1"/>
  <c r="AH297" i="1" s="1"/>
  <c r="AJ297" i="1"/>
  <c r="K298" i="1"/>
  <c r="AC298" i="1"/>
  <c r="AF298" i="1"/>
  <c r="K294" i="1"/>
  <c r="AC294" i="1"/>
  <c r="AF294" i="1"/>
  <c r="AS298" i="1"/>
  <c r="AR298" i="1" s="1"/>
  <c r="AQ298" i="1" s="1"/>
  <c r="AP298" i="1" s="1"/>
  <c r="AO298" i="1" s="1"/>
  <c r="AN298" i="1" s="1"/>
  <c r="AM298" i="1" s="1"/>
  <c r="AL298" i="1" s="1"/>
  <c r="AT298" i="1"/>
  <c r="AT294" i="1"/>
  <c r="AS294" i="1" s="1"/>
  <c r="AR294" i="1" s="1"/>
  <c r="AQ294" i="1" s="1"/>
  <c r="AP294" i="1" s="1"/>
  <c r="AO294" i="1" s="1"/>
  <c r="AN294" i="1" s="1"/>
  <c r="AM294" i="1" s="1"/>
  <c r="AL294" i="1" s="1"/>
  <c r="R298" i="1"/>
  <c r="C11" i="1"/>
  <c r="C12" i="1"/>
  <c r="BA33" i="1" l="1"/>
  <c r="BB33" i="1"/>
  <c r="BB47" i="1"/>
  <c r="BA47" i="1"/>
  <c r="AI231" i="1"/>
  <c r="AK231" i="1"/>
  <c r="AJ231" i="1"/>
  <c r="BB37" i="1"/>
  <c r="BA37" i="1"/>
  <c r="AZ37" i="1" s="1"/>
  <c r="AX37" i="1" s="1"/>
  <c r="AI57" i="1"/>
  <c r="AH57" i="1" s="1"/>
  <c r="AJ57" i="1"/>
  <c r="AK57" i="1"/>
  <c r="AJ109" i="1"/>
  <c r="AK109" i="1"/>
  <c r="AI109" i="1"/>
  <c r="AH109" i="1" s="1"/>
  <c r="BB15" i="1"/>
  <c r="BA15" i="1"/>
  <c r="AZ15" i="1" s="1"/>
  <c r="AX15" i="1" s="1"/>
  <c r="AJ209" i="1"/>
  <c r="AK209" i="1"/>
  <c r="AI209" i="1"/>
  <c r="BB78" i="1"/>
  <c r="BA78" i="1"/>
  <c r="AZ78" i="1" s="1"/>
  <c r="AX78" i="1" s="1"/>
  <c r="BA43" i="1"/>
  <c r="AZ43" i="1" s="1"/>
  <c r="AX43" i="1" s="1"/>
  <c r="BB43" i="1"/>
  <c r="AI79" i="1"/>
  <c r="AJ79" i="1"/>
  <c r="AK79" i="1"/>
  <c r="BA13" i="1"/>
  <c r="BB13" i="1"/>
  <c r="BA30" i="1"/>
  <c r="BB30" i="1"/>
  <c r="BB73" i="1"/>
  <c r="BA73" i="1"/>
  <c r="AZ73" i="1" s="1"/>
  <c r="AX73" i="1" s="1"/>
  <c r="AI288" i="1"/>
  <c r="AH288" i="1" s="1"/>
  <c r="AK288" i="1"/>
  <c r="AJ288" i="1"/>
  <c r="BA16" i="1"/>
  <c r="BB16" i="1"/>
  <c r="BA61" i="1"/>
  <c r="AZ61" i="1" s="1"/>
  <c r="AX61" i="1" s="1"/>
  <c r="BB61" i="1"/>
  <c r="BB20" i="1"/>
  <c r="BA20" i="1"/>
  <c r="AZ20" i="1" s="1"/>
  <c r="AX20" i="1" s="1"/>
  <c r="AJ80" i="1"/>
  <c r="AI80" i="1"/>
  <c r="AK80" i="1"/>
  <c r="BA82" i="1"/>
  <c r="BB82" i="1"/>
  <c r="AI58" i="1"/>
  <c r="AJ58" i="1"/>
  <c r="AH58" i="1" s="1"/>
  <c r="AK58" i="1"/>
  <c r="BB62" i="1"/>
  <c r="BA62" i="1"/>
  <c r="BB26" i="1"/>
  <c r="BA26" i="1"/>
  <c r="AZ26" i="1" s="1"/>
  <c r="AX26" i="1" s="1"/>
  <c r="BA36" i="1"/>
  <c r="AZ36" i="1" s="1"/>
  <c r="AX36" i="1" s="1"/>
  <c r="BB36" i="1"/>
  <c r="R273" i="1"/>
  <c r="AH185" i="1"/>
  <c r="AA78" i="1"/>
  <c r="AB78" i="1"/>
  <c r="AA110" i="1"/>
  <c r="AB110" i="1"/>
  <c r="AK244" i="1"/>
  <c r="AI244" i="1"/>
  <c r="AJ244" i="1"/>
  <c r="AI152" i="1"/>
  <c r="AH152" i="1" s="1"/>
  <c r="AJ152" i="1"/>
  <c r="AK152" i="1"/>
  <c r="AI164" i="1"/>
  <c r="AK164" i="1"/>
  <c r="AJ164" i="1"/>
  <c r="AH164" i="1" s="1"/>
  <c r="BB81" i="1"/>
  <c r="BA81" i="1"/>
  <c r="AZ81" i="1" s="1"/>
  <c r="AX81" i="1" s="1"/>
  <c r="AJ25" i="1"/>
  <c r="AI25" i="1"/>
  <c r="AK25" i="1"/>
  <c r="BB50" i="1"/>
  <c r="BA50" i="1"/>
  <c r="AZ50" i="1" s="1"/>
  <c r="AX50" i="1" s="1"/>
  <c r="BA11" i="1"/>
  <c r="AZ11" i="1" s="1"/>
  <c r="AX11" i="1" s="1"/>
  <c r="BB11" i="1"/>
  <c r="AI44" i="1"/>
  <c r="AK44" i="1"/>
  <c r="AJ44" i="1"/>
  <c r="AI177" i="1"/>
  <c r="AJ177" i="1"/>
  <c r="AK177" i="1"/>
  <c r="AK51" i="1"/>
  <c r="AI51" i="1"/>
  <c r="AJ51" i="1"/>
  <c r="AI127" i="1"/>
  <c r="AH127" i="1" s="1"/>
  <c r="AJ127" i="1"/>
  <c r="AK127" i="1"/>
  <c r="AH84" i="1"/>
  <c r="AD227" i="1"/>
  <c r="AD254" i="1"/>
  <c r="AJ39" i="1"/>
  <c r="AI39" i="1"/>
  <c r="AH39" i="1" s="1"/>
  <c r="AK39" i="1"/>
  <c r="AT272" i="1"/>
  <c r="AS272" i="1" s="1"/>
  <c r="AR272" i="1" s="1"/>
  <c r="AQ272" i="1" s="1"/>
  <c r="AP272" i="1" s="1"/>
  <c r="AO272" i="1" s="1"/>
  <c r="AN272" i="1" s="1"/>
  <c r="AM272" i="1" s="1"/>
  <c r="AL272" i="1" s="1"/>
  <c r="AJ265" i="1"/>
  <c r="AI265" i="1"/>
  <c r="AH265" i="1" s="1"/>
  <c r="AK265" i="1"/>
  <c r="BB39" i="1"/>
  <c r="BA39" i="1"/>
  <c r="AZ39" i="1" s="1"/>
  <c r="AX39" i="1" s="1"/>
  <c r="AI86" i="1"/>
  <c r="AH86" i="1" s="1"/>
  <c r="AK86" i="1"/>
  <c r="AJ86" i="1"/>
  <c r="AI199" i="1"/>
  <c r="AJ199" i="1"/>
  <c r="AH199" i="1" s="1"/>
  <c r="AK199" i="1"/>
  <c r="AI251" i="1"/>
  <c r="AJ251" i="1"/>
  <c r="AK251" i="1"/>
  <c r="AK41" i="1"/>
  <c r="AI41" i="1"/>
  <c r="AJ41" i="1"/>
  <c r="AK118" i="1"/>
  <c r="AI118" i="1"/>
  <c r="AJ118" i="1"/>
  <c r="AT179" i="1"/>
  <c r="AS179" i="1" s="1"/>
  <c r="AR179" i="1" s="1"/>
  <c r="AQ179" i="1" s="1"/>
  <c r="AP179" i="1"/>
  <c r="AO179" i="1" s="1"/>
  <c r="AN179" i="1" s="1"/>
  <c r="AM179" i="1" s="1"/>
  <c r="AL179" i="1" s="1"/>
  <c r="AI216" i="1"/>
  <c r="AJ216" i="1"/>
  <c r="AK216" i="1"/>
  <c r="AJ89" i="1"/>
  <c r="AI89" i="1"/>
  <c r="AH89" i="1" s="1"/>
  <c r="AK89" i="1"/>
  <c r="AI208" i="1"/>
  <c r="AK208" i="1"/>
  <c r="AJ208" i="1"/>
  <c r="AB245" i="1"/>
  <c r="AA245" i="1"/>
  <c r="AA151" i="1"/>
  <c r="AB151" i="1"/>
  <c r="BA31" i="1"/>
  <c r="BB31" i="1"/>
  <c r="BB75" i="1"/>
  <c r="BA75" i="1"/>
  <c r="BB70" i="1"/>
  <c r="BA70" i="1"/>
  <c r="AZ70" i="1" s="1"/>
  <c r="AX70" i="1" s="1"/>
  <c r="BB58" i="1"/>
  <c r="BA58" i="1"/>
  <c r="AZ58" i="1" s="1"/>
  <c r="AX58" i="1" s="1"/>
  <c r="BA65" i="1"/>
  <c r="BB65" i="1"/>
  <c r="AJ108" i="1"/>
  <c r="AK108" i="1"/>
  <c r="AI108" i="1"/>
  <c r="BA79" i="1"/>
  <c r="BB79" i="1"/>
  <c r="AK220" i="1"/>
  <c r="AI220" i="1"/>
  <c r="AJ220" i="1"/>
  <c r="BB40" i="1"/>
  <c r="BA40" i="1"/>
  <c r="BB6" i="1"/>
  <c r="BA6" i="1"/>
  <c r="AZ6" i="1" s="1"/>
  <c r="AX6" i="1" s="1"/>
  <c r="AJ201" i="1"/>
  <c r="AI201" i="1"/>
  <c r="AH201" i="1" s="1"/>
  <c r="AK201" i="1"/>
  <c r="BA17" i="1"/>
  <c r="BB17" i="1"/>
  <c r="AJ27" i="1"/>
  <c r="AK27" i="1"/>
  <c r="AI27" i="1"/>
  <c r="BB44" i="1"/>
  <c r="BA44" i="1"/>
  <c r="AZ44" i="1" s="1"/>
  <c r="AX44" i="1" s="1"/>
  <c r="AK264" i="1"/>
  <c r="AJ264" i="1"/>
  <c r="AI264" i="1"/>
  <c r="AH264" i="1" s="1"/>
  <c r="AB73" i="1"/>
  <c r="AI123" i="1"/>
  <c r="AK123" i="1"/>
  <c r="AJ123" i="1"/>
  <c r="AK21" i="1"/>
  <c r="AJ21" i="1"/>
  <c r="AI21" i="1"/>
  <c r="AH21" i="1" s="1"/>
  <c r="BB22" i="1"/>
  <c r="BA22" i="1"/>
  <c r="I186" i="1"/>
  <c r="AF186" i="1"/>
  <c r="K292" i="1"/>
  <c r="AF292" i="1"/>
  <c r="BB19" i="1"/>
  <c r="BA19" i="1"/>
  <c r="AZ19" i="1" s="1"/>
  <c r="AX19" i="1" s="1"/>
  <c r="AA87" i="1"/>
  <c r="AB87" i="1"/>
  <c r="AI212" i="1"/>
  <c r="AJ212" i="1"/>
  <c r="AK212" i="1"/>
  <c r="BB27" i="1"/>
  <c r="BA27" i="1"/>
  <c r="AI233" i="1"/>
  <c r="AK233" i="1"/>
  <c r="AJ233" i="1"/>
  <c r="BB5" i="1"/>
  <c r="BA5" i="1"/>
  <c r="AZ5" i="1" s="1"/>
  <c r="AX5" i="1" s="1"/>
  <c r="BA35" i="1"/>
  <c r="BB35" i="1"/>
  <c r="BB45" i="1"/>
  <c r="BA45" i="1"/>
  <c r="AZ45" i="1" s="1"/>
  <c r="AX45" i="1" s="1"/>
  <c r="AK223" i="1"/>
  <c r="AJ223" i="1"/>
  <c r="AI223" i="1"/>
  <c r="R232" i="1"/>
  <c r="AD213" i="1"/>
  <c r="AE213" i="1"/>
  <c r="AB215" i="1"/>
  <c r="AA215" i="1"/>
  <c r="AB224" i="1"/>
  <c r="AA224" i="1"/>
  <c r="AT247" i="1"/>
  <c r="AS247" i="1"/>
  <c r="AR247" i="1" s="1"/>
  <c r="AQ247" i="1" s="1"/>
  <c r="AP247" i="1" s="1"/>
  <c r="AO247" i="1" s="1"/>
  <c r="AN247" i="1" s="1"/>
  <c r="AM247" i="1" s="1"/>
  <c r="AL247" i="1" s="1"/>
  <c r="AA258" i="1"/>
  <c r="AI50" i="1"/>
  <c r="AK50" i="1"/>
  <c r="AJ50" i="1"/>
  <c r="AJ156" i="1"/>
  <c r="AH156" i="1" s="1"/>
  <c r="AK156" i="1"/>
  <c r="AI156" i="1"/>
  <c r="AI205" i="1"/>
  <c r="AJ205" i="1"/>
  <c r="AK205" i="1"/>
  <c r="BB32" i="1"/>
  <c r="BA32" i="1"/>
  <c r="AZ32" i="1" s="1"/>
  <c r="AX32" i="1" s="1"/>
  <c r="AK148" i="1"/>
  <c r="AI148" i="1"/>
  <c r="AJ148" i="1"/>
  <c r="AJ74" i="1"/>
  <c r="AH74" i="1" s="1"/>
  <c r="AK74" i="1"/>
  <c r="AI74" i="1"/>
  <c r="BA71" i="1"/>
  <c r="BB71" i="1"/>
  <c r="AJ83" i="1"/>
  <c r="AI83" i="1"/>
  <c r="AK83" i="1"/>
  <c r="AJ38" i="1"/>
  <c r="AK38" i="1"/>
  <c r="AI38" i="1"/>
  <c r="AK239" i="1"/>
  <c r="AI239" i="1"/>
  <c r="AH239" i="1" s="1"/>
  <c r="AJ239" i="1"/>
  <c r="AB283" i="1"/>
  <c r="AA283" i="1"/>
  <c r="AK71" i="1"/>
  <c r="AJ71" i="1"/>
  <c r="AI71" i="1"/>
  <c r="AH71" i="1" s="1"/>
  <c r="BA7" i="1"/>
  <c r="AZ7" i="1" s="1"/>
  <c r="AX7" i="1" s="1"/>
  <c r="BB7" i="1"/>
  <c r="BA77" i="1"/>
  <c r="BB77" i="1"/>
  <c r="AJ95" i="1"/>
  <c r="AI95" i="1"/>
  <c r="AH95" i="1" s="1"/>
  <c r="AK95" i="1"/>
  <c r="AK168" i="1"/>
  <c r="AJ168" i="1"/>
  <c r="AI168" i="1"/>
  <c r="BB3" i="1"/>
  <c r="BA3" i="1"/>
  <c r="AZ3" i="1" s="1"/>
  <c r="AX3" i="1" s="1"/>
  <c r="AK46" i="1"/>
  <c r="AI46" i="1"/>
  <c r="AH46" i="1" s="1"/>
  <c r="AJ46" i="1"/>
  <c r="AE192" i="1"/>
  <c r="AD192" i="1"/>
  <c r="AJ94" i="1"/>
  <c r="AI94" i="1"/>
  <c r="AK94" i="1"/>
  <c r="BB21" i="1"/>
  <c r="BA21" i="1"/>
  <c r="AZ21" i="1" s="1"/>
  <c r="AX21" i="1" s="1"/>
  <c r="AJ198" i="1"/>
  <c r="AK198" i="1"/>
  <c r="AI198" i="1"/>
  <c r="AH198" i="1" s="1"/>
  <c r="BA57" i="1"/>
  <c r="AZ57" i="1" s="1"/>
  <c r="AX57" i="1" s="1"/>
  <c r="BB57" i="1"/>
  <c r="AJ68" i="1"/>
  <c r="AI68" i="1"/>
  <c r="AH68" i="1" s="1"/>
  <c r="AA68" i="1" s="1"/>
  <c r="AD68" i="1" s="1"/>
  <c r="AK68" i="1"/>
  <c r="BB63" i="1"/>
  <c r="BA63" i="1"/>
  <c r="AZ63" i="1" s="1"/>
  <c r="AX63" i="1" s="1"/>
  <c r="BB52" i="1"/>
  <c r="BA52" i="1"/>
  <c r="AK234" i="1"/>
  <c r="AJ234" i="1"/>
  <c r="AI234" i="1"/>
  <c r="AH234" i="1" s="1"/>
  <c r="AI137" i="1"/>
  <c r="AH137" i="1" s="1"/>
  <c r="AK137" i="1"/>
  <c r="AJ137" i="1"/>
  <c r="AJ135" i="1"/>
  <c r="AK135" i="1"/>
  <c r="AI135" i="1"/>
  <c r="AH29" i="1"/>
  <c r="AC35" i="1"/>
  <c r="R35" i="1"/>
  <c r="AI221" i="1"/>
  <c r="AK221" i="1"/>
  <c r="AJ221" i="1"/>
  <c r="AJ176" i="1"/>
  <c r="AK176" i="1"/>
  <c r="AI176" i="1"/>
  <c r="BA12" i="1"/>
  <c r="BB12" i="1"/>
  <c r="BB56" i="1"/>
  <c r="BA56" i="1"/>
  <c r="AZ56" i="1" s="1"/>
  <c r="AX56" i="1" s="1"/>
  <c r="BA76" i="1"/>
  <c r="AZ76" i="1" s="1"/>
  <c r="AX76" i="1" s="1"/>
  <c r="BB76" i="1"/>
  <c r="AJ105" i="1"/>
  <c r="AI105" i="1"/>
  <c r="AH105" i="1" s="1"/>
  <c r="AK105" i="1"/>
  <c r="BA66" i="1"/>
  <c r="AZ66" i="1" s="1"/>
  <c r="AX66" i="1" s="1"/>
  <c r="BB66" i="1"/>
  <c r="AK26" i="1"/>
  <c r="AJ26" i="1"/>
  <c r="AI26" i="1"/>
  <c r="BB18" i="1"/>
  <c r="BA18" i="1"/>
  <c r="AZ18" i="1" s="1"/>
  <c r="AX18" i="1" s="1"/>
  <c r="AI119" i="1"/>
  <c r="AJ119" i="1"/>
  <c r="AK119" i="1"/>
  <c r="AK292" i="1"/>
  <c r="AI292" i="1"/>
  <c r="AH292" i="1" s="1"/>
  <c r="AJ292" i="1"/>
  <c r="AI126" i="1"/>
  <c r="AK126" i="1"/>
  <c r="AJ126" i="1"/>
  <c r="AA172" i="1"/>
  <c r="AB172" i="1"/>
  <c r="AJ195" i="1"/>
  <c r="AK195" i="1"/>
  <c r="AI195" i="1"/>
  <c r="AH195" i="1" s="1"/>
  <c r="AK196" i="1"/>
  <c r="AI196" i="1"/>
  <c r="AJ196" i="1"/>
  <c r="AI72" i="1"/>
  <c r="AK72" i="1"/>
  <c r="AJ72" i="1"/>
  <c r="AI197" i="1"/>
  <c r="AH197" i="1" s="1"/>
  <c r="AK197" i="1"/>
  <c r="AJ197" i="1"/>
  <c r="AI66" i="1"/>
  <c r="AK66" i="1"/>
  <c r="AJ66" i="1"/>
  <c r="AB222" i="1"/>
  <c r="AA222" i="1"/>
  <c r="AI67" i="1"/>
  <c r="AH67" i="1" s="1"/>
  <c r="AB67" i="1" s="1"/>
  <c r="AJ67" i="1"/>
  <c r="AK67" i="1"/>
  <c r="AJ207" i="1"/>
  <c r="AK207" i="1"/>
  <c r="AI207" i="1"/>
  <c r="AH207" i="1" s="1"/>
  <c r="BB53" i="1"/>
  <c r="BA53" i="1"/>
  <c r="AZ53" i="1" s="1"/>
  <c r="AX53" i="1" s="1"/>
  <c r="AK62" i="1"/>
  <c r="AI62" i="1"/>
  <c r="AH62" i="1" s="1"/>
  <c r="AA62" i="1" s="1"/>
  <c r="AJ62" i="1"/>
  <c r="AJ225" i="1"/>
  <c r="AK225" i="1"/>
  <c r="AI225" i="1"/>
  <c r="AH225" i="1" s="1"/>
  <c r="AJ130" i="1"/>
  <c r="AK130" i="1"/>
  <c r="AI130" i="1"/>
  <c r="BB10" i="1"/>
  <c r="BA10" i="1"/>
  <c r="AK37" i="1"/>
  <c r="AJ37" i="1"/>
  <c r="AI37" i="1"/>
  <c r="AH37" i="1" s="1"/>
  <c r="AA37" i="1" s="1"/>
  <c r="AE37" i="1" s="1"/>
  <c r="AH55" i="1"/>
  <c r="AH189" i="1"/>
  <c r="AH145" i="1"/>
  <c r="AC186" i="1"/>
  <c r="R186" i="1"/>
  <c r="AT107" i="1"/>
  <c r="AS107" i="1"/>
  <c r="AR107" i="1" s="1"/>
  <c r="AQ107" i="1" s="1"/>
  <c r="AP107" i="1" s="1"/>
  <c r="AO107" i="1" s="1"/>
  <c r="AN107" i="1" s="1"/>
  <c r="AM107" i="1" s="1"/>
  <c r="AL107" i="1" s="1"/>
  <c r="R274" i="1"/>
  <c r="AA280" i="1"/>
  <c r="AB280" i="1"/>
  <c r="AH111" i="1"/>
  <c r="AT242" i="1"/>
  <c r="AS242" i="1"/>
  <c r="AR242" i="1"/>
  <c r="AQ242" i="1" s="1"/>
  <c r="AP242" i="1" s="1"/>
  <c r="AO242" i="1" s="1"/>
  <c r="AN242" i="1" s="1"/>
  <c r="AM242" i="1" s="1"/>
  <c r="AL242" i="1" s="1"/>
  <c r="AT182" i="1"/>
  <c r="AS182" i="1" s="1"/>
  <c r="AR182" i="1" s="1"/>
  <c r="AQ182" i="1" s="1"/>
  <c r="AP182" i="1" s="1"/>
  <c r="AO182" i="1" s="1"/>
  <c r="AN182" i="1" s="1"/>
  <c r="AM182" i="1" s="1"/>
  <c r="AL182" i="1" s="1"/>
  <c r="K179" i="1"/>
  <c r="AC179" i="1"/>
  <c r="AF179" i="1"/>
  <c r="AT96" i="1"/>
  <c r="AS96" i="1" s="1"/>
  <c r="AR96" i="1" s="1"/>
  <c r="AQ96" i="1" s="1"/>
  <c r="AP96" i="1" s="1"/>
  <c r="AO96" i="1" s="1"/>
  <c r="AN96" i="1" s="1"/>
  <c r="AM96" i="1" s="1"/>
  <c r="AL96" i="1" s="1"/>
  <c r="K295" i="1"/>
  <c r="AF295" i="1"/>
  <c r="AC295" i="1"/>
  <c r="AH150" i="1"/>
  <c r="AH133" i="1"/>
  <c r="I182" i="1"/>
  <c r="AF182" i="1"/>
  <c r="AC182" i="1"/>
  <c r="AH236" i="1"/>
  <c r="AA236" i="1" s="1"/>
  <c r="AZ23" i="1"/>
  <c r="AX23" i="1" s="1"/>
  <c r="I107" i="1"/>
  <c r="AC107" i="1"/>
  <c r="AF107" i="1"/>
  <c r="AH141" i="1"/>
  <c r="R153" i="1"/>
  <c r="AH253" i="1"/>
  <c r="AK295" i="1"/>
  <c r="AI295" i="1"/>
  <c r="AJ295" i="1"/>
  <c r="R202" i="1"/>
  <c r="AF153" i="1"/>
  <c r="AC153" i="1"/>
  <c r="I153" i="1"/>
  <c r="AI287" i="1"/>
  <c r="AH287" i="1" s="1"/>
  <c r="AA287" i="1" s="1"/>
  <c r="AJ287" i="1"/>
  <c r="AK287" i="1"/>
  <c r="AK167" i="1"/>
  <c r="AI167" i="1"/>
  <c r="AH167" i="1" s="1"/>
  <c r="AJ167" i="1"/>
  <c r="AI104" i="1"/>
  <c r="AK104" i="1"/>
  <c r="AJ104" i="1"/>
  <c r="AH104" i="1" s="1"/>
  <c r="I202" i="1"/>
  <c r="AC202" i="1"/>
  <c r="AF202" i="1"/>
  <c r="AC154" i="1"/>
  <c r="R154" i="1"/>
  <c r="AJ33" i="1"/>
  <c r="AI33" i="1"/>
  <c r="AH33" i="1" s="1"/>
  <c r="AK33" i="1"/>
  <c r="AB170" i="1"/>
  <c r="AA170" i="1"/>
  <c r="AH129" i="1"/>
  <c r="AH153" i="1"/>
  <c r="AI155" i="1"/>
  <c r="AJ155" i="1"/>
  <c r="AK155" i="1"/>
  <c r="AI211" i="1"/>
  <c r="AK211" i="1"/>
  <c r="AJ211" i="1"/>
  <c r="AK113" i="1"/>
  <c r="AI113" i="1"/>
  <c r="AJ113" i="1"/>
  <c r="H37" i="1"/>
  <c r="AC37" i="1"/>
  <c r="AF37" i="1"/>
  <c r="AD37" i="1"/>
  <c r="AJ138" i="1"/>
  <c r="AK138" i="1"/>
  <c r="AI138" i="1"/>
  <c r="AH138" i="1" s="1"/>
  <c r="AJ143" i="1"/>
  <c r="AI143" i="1"/>
  <c r="AK143" i="1"/>
  <c r="I142" i="1"/>
  <c r="AC142" i="1"/>
  <c r="K154" i="1"/>
  <c r="AF154" i="1"/>
  <c r="AJ70" i="1"/>
  <c r="AK70" i="1"/>
  <c r="AI70" i="1"/>
  <c r="AC242" i="1"/>
  <c r="K242" i="1"/>
  <c r="AF242" i="1"/>
  <c r="AT296" i="1"/>
  <c r="AS296" i="1" s="1"/>
  <c r="AR296" i="1" s="1"/>
  <c r="AQ296" i="1" s="1"/>
  <c r="AP296" i="1"/>
  <c r="AO296" i="1" s="1"/>
  <c r="AN296" i="1"/>
  <c r="AM296" i="1" s="1"/>
  <c r="AL296" i="1" s="1"/>
  <c r="AS35" i="1"/>
  <c r="AR35" i="1" s="1"/>
  <c r="AQ35" i="1" s="1"/>
  <c r="AP35" i="1" s="1"/>
  <c r="AO35" i="1" s="1"/>
  <c r="AN35" i="1" s="1"/>
  <c r="AM35" i="1" s="1"/>
  <c r="AL35" i="1" s="1"/>
  <c r="AT35" i="1"/>
  <c r="I35" i="1"/>
  <c r="AF35" i="1"/>
  <c r="R218" i="1"/>
  <c r="K218" i="1"/>
  <c r="AC218" i="1"/>
  <c r="AF218" i="1"/>
  <c r="AT154" i="1"/>
  <c r="AS154" i="1" s="1"/>
  <c r="AR154" i="1" s="1"/>
  <c r="AQ154" i="1" s="1"/>
  <c r="AP154" i="1" s="1"/>
  <c r="AO154" i="1" s="1"/>
  <c r="AN154" i="1" s="1"/>
  <c r="AM154" i="1" s="1"/>
  <c r="AL154" i="1" s="1"/>
  <c r="I126" i="1"/>
  <c r="AC126" i="1"/>
  <c r="AF126" i="1"/>
  <c r="AC292" i="1"/>
  <c r="R292" i="1"/>
  <c r="AF142" i="1"/>
  <c r="R142" i="1"/>
  <c r="AK243" i="1"/>
  <c r="AI243" i="1"/>
  <c r="AH243" i="1" s="1"/>
  <c r="AJ243" i="1"/>
  <c r="AH190" i="1"/>
  <c r="AH81" i="1"/>
  <c r="AC296" i="1"/>
  <c r="K296" i="1"/>
  <c r="AF296" i="1"/>
  <c r="AH186" i="1"/>
  <c r="AZ51" i="1"/>
  <c r="AX51" i="1" s="1"/>
  <c r="AZ60" i="1"/>
  <c r="AX60" i="1" s="1"/>
  <c r="AA184" i="1"/>
  <c r="AB184" i="1"/>
  <c r="AJ219" i="1"/>
  <c r="AI219" i="1"/>
  <c r="AH219" i="1" s="1"/>
  <c r="AK219" i="1"/>
  <c r="AA65" i="1"/>
  <c r="AB65" i="1"/>
  <c r="AC243" i="1"/>
  <c r="R243" i="1"/>
  <c r="AI159" i="1"/>
  <c r="AJ159" i="1"/>
  <c r="AH159" i="1" s="1"/>
  <c r="AK159" i="1"/>
  <c r="AB270" i="1"/>
  <c r="AA270" i="1"/>
  <c r="AI60" i="1"/>
  <c r="AJ60" i="1"/>
  <c r="AK60" i="1"/>
  <c r="K260" i="1"/>
  <c r="AF260" i="1"/>
  <c r="AC260" i="1"/>
  <c r="AB266" i="1"/>
  <c r="AA266" i="1"/>
  <c r="AJ161" i="1"/>
  <c r="AK161" i="1"/>
  <c r="AI161" i="1"/>
  <c r="AH161" i="1" s="1"/>
  <c r="AI142" i="1"/>
  <c r="AK142" i="1"/>
  <c r="AJ142" i="1"/>
  <c r="I236" i="1"/>
  <c r="AF236" i="1"/>
  <c r="K243" i="1"/>
  <c r="AF243" i="1"/>
  <c r="AB243" i="1"/>
  <c r="AB191" i="1"/>
  <c r="AA191" i="1"/>
  <c r="AK64" i="1"/>
  <c r="AJ64" i="1"/>
  <c r="AI64" i="1"/>
  <c r="AH64" i="1" s="1"/>
  <c r="AJ134" i="1"/>
  <c r="AK134" i="1"/>
  <c r="AI134" i="1"/>
  <c r="AI194" i="1"/>
  <c r="AH194" i="1" s="1"/>
  <c r="AK194" i="1"/>
  <c r="AJ194" i="1"/>
  <c r="AF274" i="1"/>
  <c r="K274" i="1"/>
  <c r="AC274" i="1"/>
  <c r="AB42" i="1"/>
  <c r="AA42" i="1"/>
  <c r="AF123" i="1"/>
  <c r="I123" i="1"/>
  <c r="AC123" i="1"/>
  <c r="R260" i="1"/>
  <c r="AJ289" i="1"/>
  <c r="AI289" i="1"/>
  <c r="AK289" i="1"/>
  <c r="AC236" i="1"/>
  <c r="R236" i="1"/>
  <c r="K272" i="1"/>
  <c r="AF272" i="1"/>
  <c r="AC272" i="1"/>
  <c r="AA243" i="1"/>
  <c r="AD243" i="1" s="1"/>
  <c r="AH77" i="1"/>
  <c r="C16" i="1"/>
  <c r="D18" i="1" s="1"/>
  <c r="O298" i="1"/>
  <c r="O154" i="1"/>
  <c r="O295" i="1"/>
  <c r="O270" i="1"/>
  <c r="O261" i="1"/>
  <c r="O260" i="1"/>
  <c r="O290" i="1"/>
  <c r="O278" i="1"/>
  <c r="O166" i="1"/>
  <c r="O294" i="1"/>
  <c r="O291" i="1"/>
  <c r="O252" i="1"/>
  <c r="O297" i="1"/>
  <c r="O281" i="1"/>
  <c r="O272" i="1"/>
  <c r="O256" i="1"/>
  <c r="C15" i="1"/>
  <c r="O275" i="1"/>
  <c r="O218" i="1"/>
  <c r="O179" i="1"/>
  <c r="O276" i="1"/>
  <c r="O296" i="1"/>
  <c r="O273" i="1"/>
  <c r="O237" i="1"/>
  <c r="O240" i="1"/>
  <c r="O249" i="1"/>
  <c r="O279" i="1"/>
  <c r="O283" i="1"/>
  <c r="O289" i="1"/>
  <c r="O163" i="1"/>
  <c r="O259" i="1"/>
  <c r="O286" i="1"/>
  <c r="O285" i="1"/>
  <c r="O268" i="1"/>
  <c r="O263" i="1"/>
  <c r="O280" i="1"/>
  <c r="O292" i="1"/>
  <c r="O288" i="1"/>
  <c r="O258" i="1"/>
  <c r="O264" i="1"/>
  <c r="O243" i="1"/>
  <c r="O266" i="1"/>
  <c r="O246" i="1"/>
  <c r="O287" i="1"/>
  <c r="O265" i="1"/>
  <c r="O274" i="1"/>
  <c r="O257" i="1"/>
  <c r="O271" i="1"/>
  <c r="O277" i="1"/>
  <c r="O262" i="1"/>
  <c r="O293" i="1"/>
  <c r="O242" i="1"/>
  <c r="O267" i="1"/>
  <c r="O284" i="1"/>
  <c r="O269" i="1"/>
  <c r="O210" i="1"/>
  <c r="O282" i="1"/>
  <c r="AK238" i="1"/>
  <c r="AI238" i="1"/>
  <c r="AJ238" i="1"/>
  <c r="AJ284" i="1"/>
  <c r="AK284" i="1"/>
  <c r="AI284" i="1"/>
  <c r="AK252" i="1"/>
  <c r="AJ252" i="1"/>
  <c r="AI252" i="1"/>
  <c r="AK249" i="1"/>
  <c r="AI249" i="1"/>
  <c r="AJ249" i="1"/>
  <c r="AD204" i="1"/>
  <c r="AE204" i="1"/>
  <c r="AI285" i="1"/>
  <c r="AJ285" i="1"/>
  <c r="AK285" i="1"/>
  <c r="AE73" i="1"/>
  <c r="AD73" i="1"/>
  <c r="AI56" i="1"/>
  <c r="AK56" i="1"/>
  <c r="AJ56" i="1"/>
  <c r="AI166" i="1"/>
  <c r="AJ166" i="1"/>
  <c r="AK166" i="1"/>
  <c r="AE263" i="1"/>
  <c r="AD263" i="1"/>
  <c r="AE240" i="1"/>
  <c r="AD240" i="1"/>
  <c r="AA149" i="1"/>
  <c r="AB149" i="1"/>
  <c r="AE59" i="1"/>
  <c r="AD59" i="1"/>
  <c r="AT146" i="1"/>
  <c r="AS146" i="1" s="1"/>
  <c r="AR146" i="1" s="1"/>
  <c r="AQ146" i="1" s="1"/>
  <c r="AP146" i="1" s="1"/>
  <c r="AO146" i="1" s="1"/>
  <c r="AN146" i="1" s="1"/>
  <c r="AM146" i="1" s="1"/>
  <c r="AL146" i="1" s="1"/>
  <c r="AA52" i="1"/>
  <c r="AD214" i="1"/>
  <c r="AE214" i="1"/>
  <c r="I117" i="1"/>
  <c r="AC117" i="1"/>
  <c r="AF117" i="1"/>
  <c r="R226" i="1"/>
  <c r="AB263" i="1"/>
  <c r="AA90" i="1"/>
  <c r="AB90" i="1"/>
  <c r="AC146" i="1"/>
  <c r="R146" i="1"/>
  <c r="J100" i="1"/>
  <c r="AC100" i="1"/>
  <c r="R117" i="1"/>
  <c r="AT82" i="1"/>
  <c r="AS82" i="1" s="1"/>
  <c r="AR82" i="1" s="1"/>
  <c r="AQ82" i="1" s="1"/>
  <c r="AP82" i="1" s="1"/>
  <c r="AO82" i="1" s="1"/>
  <c r="AN82" i="1" s="1"/>
  <c r="AM82" i="1" s="1"/>
  <c r="AL82" i="1" s="1"/>
  <c r="AD114" i="1"/>
  <c r="AE114" i="1"/>
  <c r="AH261" i="1"/>
  <c r="AB55" i="1"/>
  <c r="AA55" i="1"/>
  <c r="AD229" i="1"/>
  <c r="AE229" i="1"/>
  <c r="AT49" i="1"/>
  <c r="AS49" i="1" s="1"/>
  <c r="AR49" i="1" s="1"/>
  <c r="AQ49" i="1" s="1"/>
  <c r="AP49" i="1" s="1"/>
  <c r="AO49" i="1" s="1"/>
  <c r="AN49" i="1" s="1"/>
  <c r="AM49" i="1" s="1"/>
  <c r="AL49" i="1" s="1"/>
  <c r="AT169" i="1"/>
  <c r="AS169" i="1"/>
  <c r="AR169" i="1" s="1"/>
  <c r="AQ169" i="1" s="1"/>
  <c r="AP169" i="1" s="1"/>
  <c r="AO169" i="1" s="1"/>
  <c r="AN169" i="1" s="1"/>
  <c r="AM169" i="1" s="1"/>
  <c r="AL169" i="1" s="1"/>
  <c r="AA67" i="1"/>
  <c r="AT117" i="1"/>
  <c r="AS117" i="1" s="1"/>
  <c r="AR117" i="1" s="1"/>
  <c r="AQ117" i="1" s="1"/>
  <c r="AP117" i="1" s="1"/>
  <c r="AO117" i="1" s="1"/>
  <c r="AN117" i="1" s="1"/>
  <c r="AM117" i="1" s="1"/>
  <c r="AL117" i="1" s="1"/>
  <c r="AB147" i="1"/>
  <c r="AA147" i="1"/>
  <c r="AE61" i="1"/>
  <c r="AD61" i="1"/>
  <c r="AE256" i="1"/>
  <c r="AD256" i="1"/>
  <c r="AE63" i="1"/>
  <c r="AD63" i="1"/>
  <c r="AH69" i="1"/>
  <c r="AA276" i="1"/>
  <c r="AB276" i="1"/>
  <c r="AA189" i="1"/>
  <c r="AB189" i="1"/>
  <c r="AA188" i="1"/>
  <c r="AB188" i="1"/>
  <c r="AT273" i="1"/>
  <c r="AS273" i="1" s="1"/>
  <c r="AR273" i="1" s="1"/>
  <c r="AQ273" i="1" s="1"/>
  <c r="AP273" i="1" s="1"/>
  <c r="AO273" i="1" s="1"/>
  <c r="AN273" i="1" s="1"/>
  <c r="AM273" i="1" s="1"/>
  <c r="AL273" i="1" s="1"/>
  <c r="AD275" i="1"/>
  <c r="AE275" i="1"/>
  <c r="AH47" i="1"/>
  <c r="I49" i="1"/>
  <c r="AF49" i="1"/>
  <c r="AC49" i="1"/>
  <c r="AH99" i="1"/>
  <c r="AE162" i="1"/>
  <c r="AE68" i="1"/>
  <c r="AA278" i="1"/>
  <c r="AB278" i="1"/>
  <c r="AD23" i="1"/>
  <c r="AE23" i="1"/>
  <c r="AT232" i="1"/>
  <c r="AS232" i="1" s="1"/>
  <c r="AR232" i="1" s="1"/>
  <c r="AQ232" i="1" s="1"/>
  <c r="AP232" i="1" s="1"/>
  <c r="AO232" i="1" s="1"/>
  <c r="AN232" i="1" s="1"/>
  <c r="AM232" i="1" s="1"/>
  <c r="AL232" i="1" s="1"/>
  <c r="AE281" i="1"/>
  <c r="AD281" i="1"/>
  <c r="AE241" i="1"/>
  <c r="AD241" i="1"/>
  <c r="AT271" i="1"/>
  <c r="AS271" i="1" s="1"/>
  <c r="AR271" i="1" s="1"/>
  <c r="AQ271" i="1" s="1"/>
  <c r="AP271" i="1" s="1"/>
  <c r="AO271" i="1" s="1"/>
  <c r="AN271" i="1" s="1"/>
  <c r="AM271" i="1" s="1"/>
  <c r="AL271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A160" i="1"/>
  <c r="AB160" i="1"/>
  <c r="R76" i="1"/>
  <c r="AE279" i="1"/>
  <c r="AD279" i="1"/>
  <c r="AH45" i="1"/>
  <c r="AB202" i="1"/>
  <c r="AA202" i="1"/>
  <c r="R169" i="1"/>
  <c r="AA128" i="1"/>
  <c r="AB128" i="1"/>
  <c r="AT178" i="1"/>
  <c r="AS178" i="1" s="1"/>
  <c r="AR178" i="1" s="1"/>
  <c r="AQ178" i="1" s="1"/>
  <c r="AP178" i="1" s="1"/>
  <c r="AO178" i="1" s="1"/>
  <c r="AN178" i="1" s="1"/>
  <c r="AM178" i="1" s="1"/>
  <c r="AL178" i="1" s="1"/>
  <c r="AE139" i="1"/>
  <c r="AD139" i="1"/>
  <c r="AE274" i="1"/>
  <c r="AD274" i="1"/>
  <c r="AA291" i="1"/>
  <c r="AB291" i="1"/>
  <c r="AB132" i="1"/>
  <c r="AA132" i="1"/>
  <c r="AA125" i="1"/>
  <c r="AB125" i="1"/>
  <c r="I146" i="1"/>
  <c r="AF146" i="1"/>
  <c r="AA290" i="1"/>
  <c r="AB290" i="1"/>
  <c r="AC232" i="1"/>
  <c r="I232" i="1"/>
  <c r="AF232" i="1"/>
  <c r="AD115" i="1"/>
  <c r="AE115" i="1"/>
  <c r="AF271" i="1"/>
  <c r="R271" i="1"/>
  <c r="AA206" i="1"/>
  <c r="AB206" i="1"/>
  <c r="AD112" i="1"/>
  <c r="J82" i="1"/>
  <c r="AF82" i="1"/>
  <c r="AC82" i="1"/>
  <c r="H76" i="1"/>
  <c r="AF76" i="1"/>
  <c r="AC76" i="1"/>
  <c r="AT31" i="1"/>
  <c r="AS31" i="1" s="1"/>
  <c r="AR31" i="1" s="1"/>
  <c r="AQ31" i="1" s="1"/>
  <c r="AP31" i="1" s="1"/>
  <c r="AO31" i="1" s="1"/>
  <c r="AN31" i="1" s="1"/>
  <c r="AM31" i="1" s="1"/>
  <c r="AL31" i="1" s="1"/>
  <c r="AE259" i="1"/>
  <c r="AD259" i="1"/>
  <c r="AH34" i="1"/>
  <c r="AB62" i="1"/>
  <c r="J226" i="1"/>
  <c r="AF226" i="1"/>
  <c r="AC226" i="1"/>
  <c r="AE122" i="1"/>
  <c r="AD122" i="1"/>
  <c r="AA175" i="1"/>
  <c r="AB175" i="1"/>
  <c r="AH218" i="1"/>
  <c r="I178" i="1"/>
  <c r="AF178" i="1"/>
  <c r="AC178" i="1"/>
  <c r="K273" i="1"/>
  <c r="AF273" i="1"/>
  <c r="AC273" i="1"/>
  <c r="AD32" i="1"/>
  <c r="AE32" i="1"/>
  <c r="AD228" i="1"/>
  <c r="AE228" i="1"/>
  <c r="AT40" i="1"/>
  <c r="AS40" i="1" s="1"/>
  <c r="AR40" i="1" s="1"/>
  <c r="AQ40" i="1" s="1"/>
  <c r="AP40" i="1" s="1"/>
  <c r="AO40" i="1" s="1"/>
  <c r="AN40" i="1" s="1"/>
  <c r="AM40" i="1" s="1"/>
  <c r="AL40" i="1" s="1"/>
  <c r="AA268" i="1"/>
  <c r="AB268" i="1"/>
  <c r="AD30" i="1"/>
  <c r="AE30" i="1"/>
  <c r="AB68" i="1"/>
  <c r="AA277" i="1"/>
  <c r="AB277" i="1"/>
  <c r="AA198" i="1"/>
  <c r="AB198" i="1"/>
  <c r="AA174" i="1"/>
  <c r="AB174" i="1"/>
  <c r="AD36" i="1"/>
  <c r="AE36" i="1"/>
  <c r="AE173" i="1"/>
  <c r="AD173" i="1"/>
  <c r="AA293" i="1"/>
  <c r="AH282" i="1"/>
  <c r="K271" i="1"/>
  <c r="AC271" i="1"/>
  <c r="AF262" i="1"/>
  <c r="AC262" i="1"/>
  <c r="I262" i="1"/>
  <c r="AB257" i="1"/>
  <c r="AA257" i="1"/>
  <c r="AT76" i="1"/>
  <c r="AS76" i="1" s="1"/>
  <c r="AR76" i="1" s="1"/>
  <c r="AQ76" i="1" s="1"/>
  <c r="AP76" i="1" s="1"/>
  <c r="AO76" i="1" s="1"/>
  <c r="AN76" i="1" s="1"/>
  <c r="AM76" i="1" s="1"/>
  <c r="AL76" i="1" s="1"/>
  <c r="AD124" i="1"/>
  <c r="AE124" i="1"/>
  <c r="AA140" i="1"/>
  <c r="AB140" i="1"/>
  <c r="AH163" i="1"/>
  <c r="AB287" i="1"/>
  <c r="AC54" i="1"/>
  <c r="R54" i="1"/>
  <c r="AD120" i="1"/>
  <c r="AE120" i="1"/>
  <c r="AD250" i="1"/>
  <c r="AE250" i="1"/>
  <c r="AA121" i="1"/>
  <c r="AT54" i="1"/>
  <c r="AS54" i="1"/>
  <c r="AR54" i="1" s="1"/>
  <c r="AQ54" i="1" s="1"/>
  <c r="AP54" i="1" s="1"/>
  <c r="AO54" i="1" s="1"/>
  <c r="AN54" i="1" s="1"/>
  <c r="AM54" i="1" s="1"/>
  <c r="AL54" i="1" s="1"/>
  <c r="AD181" i="1"/>
  <c r="AD286" i="1"/>
  <c r="AE286" i="1"/>
  <c r="AT187" i="1"/>
  <c r="AS187" i="1" s="1"/>
  <c r="AR187" i="1" s="1"/>
  <c r="AQ187" i="1" s="1"/>
  <c r="AP187" i="1" s="1"/>
  <c r="AO187" i="1" s="1"/>
  <c r="AN187" i="1" s="1"/>
  <c r="AM187" i="1" s="1"/>
  <c r="AL187" i="1" s="1"/>
  <c r="AA136" i="1"/>
  <c r="AB136" i="1"/>
  <c r="AB109" i="1"/>
  <c r="AA109" i="1"/>
  <c r="AA235" i="1"/>
  <c r="AB235" i="1"/>
  <c r="AE230" i="1"/>
  <c r="AD230" i="1"/>
  <c r="AD180" i="1"/>
  <c r="AE180" i="1"/>
  <c r="AA93" i="1"/>
  <c r="AB203" i="1"/>
  <c r="AA203" i="1"/>
  <c r="AB28" i="1"/>
  <c r="AA28" i="1"/>
  <c r="AC31" i="1"/>
  <c r="R31" i="1"/>
  <c r="AH24" i="1"/>
  <c r="H54" i="1"/>
  <c r="AF54" i="1"/>
  <c r="AB84" i="1"/>
  <c r="AA84" i="1"/>
  <c r="H40" i="1"/>
  <c r="AC40" i="1"/>
  <c r="AF40" i="1"/>
  <c r="AB158" i="1"/>
  <c r="AA158" i="1"/>
  <c r="AB255" i="1"/>
  <c r="AA255" i="1"/>
  <c r="AC169" i="1"/>
  <c r="AF169" i="1"/>
  <c r="I169" i="1"/>
  <c r="AF100" i="1"/>
  <c r="R100" i="1"/>
  <c r="AD183" i="1"/>
  <c r="AE183" i="1"/>
  <c r="AH88" i="1"/>
  <c r="AT226" i="1"/>
  <c r="AS226" i="1"/>
  <c r="AR226" i="1" s="1"/>
  <c r="AQ226" i="1" s="1"/>
  <c r="AP226" i="1" s="1"/>
  <c r="AO226" i="1" s="1"/>
  <c r="AN226" i="1" s="1"/>
  <c r="AM226" i="1" s="1"/>
  <c r="AL226" i="1" s="1"/>
  <c r="R178" i="1"/>
  <c r="AA246" i="1"/>
  <c r="AB246" i="1"/>
  <c r="AE98" i="1"/>
  <c r="AD98" i="1"/>
  <c r="R40" i="1"/>
  <c r="AF187" i="1"/>
  <c r="AC187" i="1"/>
  <c r="I187" i="1"/>
  <c r="AB106" i="1"/>
  <c r="AA106" i="1"/>
  <c r="AA237" i="1"/>
  <c r="AB237" i="1"/>
  <c r="AA165" i="1"/>
  <c r="AB165" i="1"/>
  <c r="AT100" i="1"/>
  <c r="AS100" i="1" s="1"/>
  <c r="AR100" i="1" s="1"/>
  <c r="AQ100" i="1" s="1"/>
  <c r="AP100" i="1" s="1"/>
  <c r="AO100" i="1" s="1"/>
  <c r="AN100" i="1" s="1"/>
  <c r="AM100" i="1" s="1"/>
  <c r="AL100" i="1" s="1"/>
  <c r="AD91" i="1"/>
  <c r="AE91" i="1"/>
  <c r="AH43" i="1"/>
  <c r="AH260" i="1"/>
  <c r="AB210" i="1"/>
  <c r="AA210" i="1"/>
  <c r="AH48" i="1"/>
  <c r="H31" i="1"/>
  <c r="AF31" i="1"/>
  <c r="AD53" i="1"/>
  <c r="AE53" i="1"/>
  <c r="AH200" i="1"/>
  <c r="AH97" i="1"/>
  <c r="AE85" i="1"/>
  <c r="AD85" i="1"/>
  <c r="AH217" i="1"/>
  <c r="AI294" i="1"/>
  <c r="AJ294" i="1"/>
  <c r="AK294" i="1"/>
  <c r="AI298" i="1"/>
  <c r="AJ298" i="1"/>
  <c r="AK298" i="1"/>
  <c r="AA297" i="1"/>
  <c r="AB297" i="1"/>
  <c r="F18" i="1" l="1"/>
  <c r="F19" i="1" s="1"/>
  <c r="AD236" i="1"/>
  <c r="AE236" i="1"/>
  <c r="AJ96" i="1"/>
  <c r="AK96" i="1"/>
  <c r="AI96" i="1"/>
  <c r="AJ154" i="1"/>
  <c r="AK154" i="1"/>
  <c r="AI154" i="1"/>
  <c r="AI247" i="1"/>
  <c r="AJ247" i="1"/>
  <c r="AK247" i="1"/>
  <c r="AJ182" i="1"/>
  <c r="AK182" i="1"/>
  <c r="AI182" i="1"/>
  <c r="AH182" i="1" s="1"/>
  <c r="AJ107" i="1"/>
  <c r="AI107" i="1"/>
  <c r="AK107" i="1"/>
  <c r="AJ272" i="1"/>
  <c r="AK272" i="1"/>
  <c r="AI272" i="1"/>
  <c r="AJ242" i="1"/>
  <c r="AK242" i="1"/>
  <c r="AI242" i="1"/>
  <c r="AH242" i="1" s="1"/>
  <c r="AH142" i="1"/>
  <c r="AH70" i="1"/>
  <c r="AH143" i="1"/>
  <c r="AH211" i="1"/>
  <c r="AH295" i="1"/>
  <c r="AA133" i="1"/>
  <c r="AB133" i="1"/>
  <c r="AH130" i="1"/>
  <c r="AH221" i="1"/>
  <c r="AH38" i="1"/>
  <c r="AH50" i="1"/>
  <c r="AZ27" i="1"/>
  <c r="AX27" i="1" s="1"/>
  <c r="AH220" i="1"/>
  <c r="AZ65" i="1"/>
  <c r="AX65" i="1" s="1"/>
  <c r="AZ31" i="1"/>
  <c r="AX31" i="1" s="1"/>
  <c r="AH118" i="1"/>
  <c r="AH251" i="1"/>
  <c r="AH51" i="1"/>
  <c r="AH244" i="1"/>
  <c r="AE191" i="1"/>
  <c r="AD191" i="1"/>
  <c r="AA161" i="1"/>
  <c r="AB161" i="1"/>
  <c r="AD184" i="1"/>
  <c r="AE184" i="1"/>
  <c r="AI35" i="1"/>
  <c r="AK35" i="1"/>
  <c r="AJ35" i="1"/>
  <c r="AB104" i="1"/>
  <c r="AA104" i="1"/>
  <c r="AA150" i="1"/>
  <c r="AB150" i="1"/>
  <c r="AB225" i="1"/>
  <c r="AA225" i="1"/>
  <c r="AB207" i="1"/>
  <c r="AA207" i="1"/>
  <c r="AD172" i="1"/>
  <c r="AE172" i="1"/>
  <c r="AA137" i="1"/>
  <c r="AB137" i="1"/>
  <c r="AA46" i="1"/>
  <c r="AB46" i="1"/>
  <c r="AB95" i="1"/>
  <c r="AA95" i="1"/>
  <c r="AD258" i="1"/>
  <c r="AE258" i="1"/>
  <c r="AB201" i="1"/>
  <c r="AA201" i="1"/>
  <c r="AA89" i="1"/>
  <c r="AB89" i="1"/>
  <c r="AB164" i="1"/>
  <c r="AA164" i="1"/>
  <c r="AA194" i="1"/>
  <c r="AB194" i="1"/>
  <c r="AJ296" i="1"/>
  <c r="AK296" i="1"/>
  <c r="AI296" i="1"/>
  <c r="AB138" i="1"/>
  <c r="AA138" i="1"/>
  <c r="AA33" i="1"/>
  <c r="AB33" i="1"/>
  <c r="AA253" i="1"/>
  <c r="AB253" i="1"/>
  <c r="AH119" i="1"/>
  <c r="AZ12" i="1"/>
  <c r="AX12" i="1" s="1"/>
  <c r="AA234" i="1"/>
  <c r="AB234" i="1"/>
  <c r="AE283" i="1"/>
  <c r="AD283" i="1"/>
  <c r="AA74" i="1"/>
  <c r="AB74" i="1"/>
  <c r="AH205" i="1"/>
  <c r="AZ35" i="1"/>
  <c r="AX35" i="1" s="1"/>
  <c r="AD151" i="1"/>
  <c r="AE151" i="1"/>
  <c r="AA199" i="1"/>
  <c r="AB199" i="1"/>
  <c r="AA265" i="1"/>
  <c r="AB265" i="1"/>
  <c r="AZ82" i="1"/>
  <c r="AX82" i="1" s="1"/>
  <c r="AZ30" i="1"/>
  <c r="AX30" i="1" s="1"/>
  <c r="AD42" i="1"/>
  <c r="AE42" i="1"/>
  <c r="AH134" i="1"/>
  <c r="AB236" i="1"/>
  <c r="AH60" i="1"/>
  <c r="AB81" i="1"/>
  <c r="AA81" i="1"/>
  <c r="AH155" i="1"/>
  <c r="AH66" i="1"/>
  <c r="AH196" i="1"/>
  <c r="AA105" i="1"/>
  <c r="AB105" i="1"/>
  <c r="AH176" i="1"/>
  <c r="AB29" i="1"/>
  <c r="AA29" i="1"/>
  <c r="AH27" i="1"/>
  <c r="AZ79" i="1"/>
  <c r="AX79" i="1" s="1"/>
  <c r="AE245" i="1"/>
  <c r="AD245" i="1"/>
  <c r="AD110" i="1"/>
  <c r="AE110" i="1"/>
  <c r="AZ16" i="1"/>
  <c r="AX16" i="1" s="1"/>
  <c r="AH231" i="1"/>
  <c r="AE243" i="1"/>
  <c r="AE266" i="1"/>
  <c r="AD266" i="1"/>
  <c r="AE270" i="1"/>
  <c r="AD270" i="1"/>
  <c r="AD65" i="1"/>
  <c r="AE65" i="1"/>
  <c r="AB186" i="1"/>
  <c r="AA186" i="1"/>
  <c r="AB190" i="1"/>
  <c r="AA190" i="1"/>
  <c r="AH113" i="1"/>
  <c r="AA153" i="1"/>
  <c r="AB153" i="1"/>
  <c r="AA141" i="1"/>
  <c r="AB141" i="1"/>
  <c r="AZ10" i="1"/>
  <c r="AX10" i="1" s="1"/>
  <c r="AH126" i="1"/>
  <c r="AH135" i="1"/>
  <c r="AH94" i="1"/>
  <c r="AZ77" i="1"/>
  <c r="AX77" i="1" s="1"/>
  <c r="AH83" i="1"/>
  <c r="AH148" i="1"/>
  <c r="AH223" i="1"/>
  <c r="AH212" i="1"/>
  <c r="AH123" i="1"/>
  <c r="AH108" i="1"/>
  <c r="AH216" i="1"/>
  <c r="AH41" i="1"/>
  <c r="AH177" i="1"/>
  <c r="AZ62" i="1"/>
  <c r="AX62" i="1" s="1"/>
  <c r="AH80" i="1"/>
  <c r="AZ13" i="1"/>
  <c r="AX13" i="1" s="1"/>
  <c r="AH209" i="1"/>
  <c r="AZ47" i="1"/>
  <c r="AX47" i="1" s="1"/>
  <c r="AB77" i="1"/>
  <c r="AA77" i="1"/>
  <c r="AH289" i="1"/>
  <c r="AB129" i="1"/>
  <c r="AA129" i="1"/>
  <c r="AA167" i="1"/>
  <c r="AB167" i="1"/>
  <c r="AA111" i="1"/>
  <c r="AB111" i="1"/>
  <c r="AB195" i="1"/>
  <c r="AA195" i="1"/>
  <c r="AH26" i="1"/>
  <c r="AZ52" i="1"/>
  <c r="AX52" i="1" s="1"/>
  <c r="AH168" i="1"/>
  <c r="AB156" i="1"/>
  <c r="AA156" i="1"/>
  <c r="AD224" i="1"/>
  <c r="AE224" i="1"/>
  <c r="AZ22" i="1"/>
  <c r="AX22" i="1" s="1"/>
  <c r="AZ40" i="1"/>
  <c r="AX40" i="1" s="1"/>
  <c r="AZ75" i="1"/>
  <c r="AX75" i="1" s="1"/>
  <c r="AH25" i="1"/>
  <c r="AD78" i="1"/>
  <c r="AE78" i="1"/>
  <c r="AA64" i="1"/>
  <c r="AB64" i="1"/>
  <c r="AB219" i="1"/>
  <c r="AA219" i="1"/>
  <c r="AB145" i="1"/>
  <c r="AA145" i="1"/>
  <c r="AB197" i="1"/>
  <c r="AA197" i="1"/>
  <c r="AB292" i="1"/>
  <c r="AA292" i="1"/>
  <c r="AA239" i="1"/>
  <c r="AB239" i="1"/>
  <c r="AD87" i="1"/>
  <c r="AE87" i="1"/>
  <c r="AA264" i="1"/>
  <c r="AB264" i="1"/>
  <c r="AI179" i="1"/>
  <c r="AH179" i="1" s="1"/>
  <c r="AJ179" i="1"/>
  <c r="AK179" i="1"/>
  <c r="AA86" i="1"/>
  <c r="AB86" i="1"/>
  <c r="AB127" i="1"/>
  <c r="AA127" i="1"/>
  <c r="AB152" i="1"/>
  <c r="AA152" i="1"/>
  <c r="AB185" i="1"/>
  <c r="AA185" i="1"/>
  <c r="AA288" i="1"/>
  <c r="AB288" i="1"/>
  <c r="AB57" i="1"/>
  <c r="AA57" i="1"/>
  <c r="C18" i="1"/>
  <c r="AH56" i="1"/>
  <c r="AA56" i="1" s="1"/>
  <c r="AA159" i="1"/>
  <c r="AB159" i="1"/>
  <c r="AB37" i="1"/>
  <c r="AD170" i="1"/>
  <c r="AE170" i="1"/>
  <c r="AE280" i="1"/>
  <c r="AD280" i="1"/>
  <c r="AE222" i="1"/>
  <c r="AD222" i="1"/>
  <c r="AH72" i="1"/>
  <c r="AA71" i="1"/>
  <c r="AB71" i="1"/>
  <c r="AZ71" i="1"/>
  <c r="AX71" i="1" s="1"/>
  <c r="AE215" i="1"/>
  <c r="AD215" i="1"/>
  <c r="AH233" i="1"/>
  <c r="AB21" i="1"/>
  <c r="AA21" i="1"/>
  <c r="AZ17" i="1"/>
  <c r="AX17" i="1" s="1"/>
  <c r="AH208" i="1"/>
  <c r="AA39" i="1"/>
  <c r="AB39" i="1"/>
  <c r="AH44" i="1"/>
  <c r="AB58" i="1"/>
  <c r="AA58" i="1"/>
  <c r="AH79" i="1"/>
  <c r="AZ33" i="1"/>
  <c r="AX33" i="1" s="1"/>
  <c r="AK40" i="1"/>
  <c r="AI40" i="1"/>
  <c r="AH40" i="1" s="1"/>
  <c r="AJ40" i="1"/>
  <c r="AK31" i="1"/>
  <c r="AI31" i="1"/>
  <c r="AJ31" i="1"/>
  <c r="AJ76" i="1"/>
  <c r="AK76" i="1"/>
  <c r="AI76" i="1"/>
  <c r="AJ49" i="1"/>
  <c r="AK49" i="1"/>
  <c r="AI49" i="1"/>
  <c r="AK54" i="1"/>
  <c r="AI54" i="1"/>
  <c r="AJ54" i="1"/>
  <c r="AI262" i="1"/>
  <c r="AJ262" i="1"/>
  <c r="AK262" i="1"/>
  <c r="AI82" i="1"/>
  <c r="AK82" i="1"/>
  <c r="AJ82" i="1"/>
  <c r="AJ226" i="1"/>
  <c r="AI226" i="1"/>
  <c r="AK226" i="1"/>
  <c r="AJ187" i="1"/>
  <c r="AK187" i="1"/>
  <c r="AI187" i="1"/>
  <c r="AK178" i="1"/>
  <c r="AI178" i="1"/>
  <c r="AJ178" i="1"/>
  <c r="AI271" i="1"/>
  <c r="AJ271" i="1"/>
  <c r="AK271" i="1"/>
  <c r="AJ232" i="1"/>
  <c r="AI232" i="1"/>
  <c r="AK232" i="1"/>
  <c r="AJ117" i="1"/>
  <c r="AK117" i="1"/>
  <c r="AI117" i="1"/>
  <c r="AK146" i="1"/>
  <c r="AI146" i="1"/>
  <c r="AJ146" i="1"/>
  <c r="AK100" i="1"/>
  <c r="AI100" i="1"/>
  <c r="AJ100" i="1"/>
  <c r="AJ273" i="1"/>
  <c r="AI273" i="1"/>
  <c r="AH273" i="1" s="1"/>
  <c r="AK273" i="1"/>
  <c r="AK169" i="1"/>
  <c r="AJ169" i="1"/>
  <c r="AI169" i="1"/>
  <c r="AH169" i="1" s="1"/>
  <c r="AB217" i="1"/>
  <c r="AA217" i="1"/>
  <c r="AB43" i="1"/>
  <c r="AA43" i="1"/>
  <c r="AB88" i="1"/>
  <c r="AA88" i="1"/>
  <c r="AD158" i="1"/>
  <c r="AE158" i="1"/>
  <c r="AD84" i="1"/>
  <c r="AE84" i="1"/>
  <c r="AD93" i="1"/>
  <c r="AE93" i="1"/>
  <c r="AD140" i="1"/>
  <c r="AE140" i="1"/>
  <c r="AE291" i="1"/>
  <c r="AD291" i="1"/>
  <c r="AE202" i="1"/>
  <c r="AD202" i="1"/>
  <c r="AA47" i="1"/>
  <c r="AB47" i="1"/>
  <c r="AE67" i="1"/>
  <c r="AD67" i="1"/>
  <c r="AH298" i="1"/>
  <c r="AA298" i="1" s="1"/>
  <c r="AD237" i="1"/>
  <c r="AE237" i="1"/>
  <c r="AA282" i="1"/>
  <c r="AB282" i="1"/>
  <c r="AE174" i="1"/>
  <c r="AD174" i="1"/>
  <c r="AD175" i="1"/>
  <c r="AE175" i="1"/>
  <c r="AB99" i="1"/>
  <c r="AA99" i="1"/>
  <c r="AD55" i="1"/>
  <c r="AE55" i="1"/>
  <c r="AE90" i="1"/>
  <c r="AD90" i="1"/>
  <c r="AH249" i="1"/>
  <c r="AE106" i="1"/>
  <c r="AD106" i="1"/>
  <c r="E14" i="1"/>
  <c r="AD109" i="1"/>
  <c r="AE109" i="1"/>
  <c r="AD257" i="1"/>
  <c r="AE257" i="1"/>
  <c r="AD293" i="1"/>
  <c r="AE293" i="1"/>
  <c r="AD268" i="1"/>
  <c r="AE268" i="1"/>
  <c r="AE62" i="1"/>
  <c r="AD62" i="1"/>
  <c r="AB45" i="1"/>
  <c r="AA45" i="1"/>
  <c r="AD160" i="1"/>
  <c r="AE160" i="1"/>
  <c r="AH238" i="1"/>
  <c r="AA97" i="1"/>
  <c r="AB97" i="1"/>
  <c r="AD121" i="1"/>
  <c r="AE121" i="1"/>
  <c r="AE198" i="1"/>
  <c r="AD198" i="1"/>
  <c r="AD276" i="1"/>
  <c r="AE276" i="1"/>
  <c r="AB261" i="1"/>
  <c r="AA261" i="1"/>
  <c r="AH252" i="1"/>
  <c r="AA200" i="1"/>
  <c r="AB200" i="1"/>
  <c r="AB48" i="1"/>
  <c r="AA48" i="1"/>
  <c r="AD246" i="1"/>
  <c r="AE246" i="1"/>
  <c r="AE28" i="1"/>
  <c r="AD28" i="1"/>
  <c r="AE287" i="1"/>
  <c r="AD287" i="1"/>
  <c r="AE125" i="1"/>
  <c r="AD125" i="1"/>
  <c r="AD278" i="1"/>
  <c r="AE278" i="1"/>
  <c r="AB69" i="1"/>
  <c r="AA69" i="1"/>
  <c r="AE52" i="1"/>
  <c r="AD52" i="1"/>
  <c r="AE149" i="1"/>
  <c r="AD149" i="1"/>
  <c r="AE210" i="1"/>
  <c r="AD210" i="1"/>
  <c r="AD255" i="1"/>
  <c r="AE255" i="1"/>
  <c r="AE235" i="1"/>
  <c r="AD235" i="1"/>
  <c r="AD277" i="1"/>
  <c r="AE277" i="1"/>
  <c r="AD290" i="1"/>
  <c r="AE290" i="1"/>
  <c r="AD132" i="1"/>
  <c r="AE132" i="1"/>
  <c r="AD188" i="1"/>
  <c r="AE188" i="1"/>
  <c r="AH166" i="1"/>
  <c r="AH285" i="1"/>
  <c r="AD203" i="1"/>
  <c r="AE203" i="1"/>
  <c r="AA163" i="1"/>
  <c r="AB163" i="1"/>
  <c r="AA34" i="1"/>
  <c r="AB34" i="1"/>
  <c r="AD206" i="1"/>
  <c r="AE206" i="1"/>
  <c r="AD128" i="1"/>
  <c r="AE128" i="1"/>
  <c r="AD147" i="1"/>
  <c r="AE147" i="1"/>
  <c r="AH284" i="1"/>
  <c r="AA260" i="1"/>
  <c r="AB260" i="1"/>
  <c r="AE165" i="1"/>
  <c r="AD165" i="1"/>
  <c r="AA24" i="1"/>
  <c r="AB24" i="1"/>
  <c r="AD136" i="1"/>
  <c r="AE136" i="1"/>
  <c r="AB218" i="1"/>
  <c r="AA218" i="1"/>
  <c r="AD189" i="1"/>
  <c r="AE189" i="1"/>
  <c r="AE297" i="1"/>
  <c r="AD297" i="1"/>
  <c r="AH294" i="1"/>
  <c r="AD39" i="1" l="1"/>
  <c r="AE39" i="1"/>
  <c r="AD145" i="1"/>
  <c r="AE145" i="1"/>
  <c r="AB25" i="1"/>
  <c r="AA25" i="1"/>
  <c r="AA168" i="1"/>
  <c r="AB168" i="1"/>
  <c r="AE167" i="1"/>
  <c r="AD167" i="1"/>
  <c r="AB212" i="1"/>
  <c r="AA212" i="1"/>
  <c r="AE186" i="1"/>
  <c r="AD186" i="1"/>
  <c r="AB27" i="1"/>
  <c r="AA27" i="1"/>
  <c r="AA155" i="1"/>
  <c r="AB155" i="1"/>
  <c r="AH296" i="1"/>
  <c r="AE89" i="1"/>
  <c r="AD89" i="1"/>
  <c r="AE46" i="1"/>
  <c r="AD46" i="1"/>
  <c r="AB251" i="1"/>
  <c r="AA251" i="1"/>
  <c r="AB221" i="1"/>
  <c r="AA221" i="1"/>
  <c r="AB142" i="1"/>
  <c r="AA142" i="1"/>
  <c r="AH107" i="1"/>
  <c r="AH154" i="1"/>
  <c r="AB208" i="1"/>
  <c r="AA208" i="1"/>
  <c r="AE129" i="1"/>
  <c r="AD129" i="1"/>
  <c r="AB80" i="1"/>
  <c r="AA80" i="1"/>
  <c r="AA223" i="1"/>
  <c r="AB223" i="1"/>
  <c r="AB231" i="1"/>
  <c r="AA231" i="1"/>
  <c r="AD29" i="1"/>
  <c r="AE29" i="1"/>
  <c r="AD81" i="1"/>
  <c r="AE81" i="1"/>
  <c r="AB205" i="1"/>
  <c r="AA205" i="1"/>
  <c r="AA119" i="1"/>
  <c r="AB119" i="1"/>
  <c r="AE201" i="1"/>
  <c r="AD201" i="1"/>
  <c r="AA118" i="1"/>
  <c r="AB118" i="1"/>
  <c r="AA130" i="1"/>
  <c r="AB130" i="1"/>
  <c r="AA242" i="1"/>
  <c r="AB242" i="1"/>
  <c r="AE71" i="1"/>
  <c r="AD71" i="1"/>
  <c r="AD288" i="1"/>
  <c r="AE288" i="1"/>
  <c r="AE86" i="1"/>
  <c r="AD86" i="1"/>
  <c r="AE219" i="1"/>
  <c r="AD219" i="1"/>
  <c r="AA26" i="1"/>
  <c r="AB26" i="1"/>
  <c r="AA148" i="1"/>
  <c r="AB148" i="1"/>
  <c r="AD141" i="1"/>
  <c r="AE141" i="1"/>
  <c r="AE137" i="1"/>
  <c r="AD137" i="1"/>
  <c r="AE150" i="1"/>
  <c r="AD150" i="1"/>
  <c r="AB182" i="1"/>
  <c r="AA182" i="1"/>
  <c r="AB298" i="1"/>
  <c r="AB56" i="1"/>
  <c r="AH117" i="1"/>
  <c r="AH271" i="1"/>
  <c r="AB79" i="1"/>
  <c r="AA79" i="1"/>
  <c r="AE21" i="1"/>
  <c r="AD21" i="1"/>
  <c r="AA72" i="1"/>
  <c r="AB72" i="1"/>
  <c r="AD185" i="1"/>
  <c r="AE185" i="1"/>
  <c r="AE239" i="1"/>
  <c r="AD239" i="1"/>
  <c r="AD195" i="1"/>
  <c r="AE195" i="1"/>
  <c r="AB289" i="1"/>
  <c r="AA289" i="1"/>
  <c r="AB177" i="1"/>
  <c r="AA177" i="1"/>
  <c r="AB83" i="1"/>
  <c r="AA83" i="1"/>
  <c r="AA176" i="1"/>
  <c r="AB176" i="1"/>
  <c r="AB60" i="1"/>
  <c r="AA60" i="1"/>
  <c r="AE265" i="1"/>
  <c r="AD265" i="1"/>
  <c r="AE74" i="1"/>
  <c r="AD74" i="1"/>
  <c r="AD253" i="1"/>
  <c r="AE253" i="1"/>
  <c r="AE104" i="1"/>
  <c r="AD104" i="1"/>
  <c r="AD161" i="1"/>
  <c r="AE161" i="1"/>
  <c r="AD133" i="1"/>
  <c r="AE133" i="1"/>
  <c r="AH96" i="1"/>
  <c r="AH54" i="1"/>
  <c r="AE58" i="1"/>
  <c r="AD58" i="1"/>
  <c r="AD159" i="1"/>
  <c r="AE159" i="1"/>
  <c r="AD292" i="1"/>
  <c r="AE292" i="1"/>
  <c r="AE77" i="1"/>
  <c r="AD77" i="1"/>
  <c r="AB41" i="1"/>
  <c r="AA41" i="1"/>
  <c r="AD153" i="1"/>
  <c r="AE153" i="1"/>
  <c r="AE194" i="1"/>
  <c r="AD194" i="1"/>
  <c r="AA220" i="1"/>
  <c r="AB220" i="1"/>
  <c r="AB295" i="1"/>
  <c r="AA295" i="1"/>
  <c r="AH272" i="1"/>
  <c r="AA233" i="1"/>
  <c r="AB233" i="1"/>
  <c r="AD152" i="1"/>
  <c r="AE152" i="1"/>
  <c r="AA179" i="1"/>
  <c r="AB179" i="1"/>
  <c r="AE64" i="1"/>
  <c r="AD64" i="1"/>
  <c r="AB216" i="1"/>
  <c r="AA216" i="1"/>
  <c r="AB94" i="1"/>
  <c r="AA94" i="1"/>
  <c r="AA113" i="1"/>
  <c r="AB113" i="1"/>
  <c r="AE105" i="1"/>
  <c r="AD105" i="1"/>
  <c r="AA134" i="1"/>
  <c r="AB134" i="1"/>
  <c r="AE199" i="1"/>
  <c r="AD199" i="1"/>
  <c r="AD33" i="1"/>
  <c r="AE33" i="1"/>
  <c r="AD164" i="1"/>
  <c r="AE164" i="1"/>
  <c r="AD95" i="1"/>
  <c r="AE95" i="1"/>
  <c r="AE207" i="1"/>
  <c r="AD207" i="1"/>
  <c r="AB211" i="1"/>
  <c r="AA211" i="1"/>
  <c r="AB44" i="1"/>
  <c r="AA44" i="1"/>
  <c r="AE197" i="1"/>
  <c r="AD197" i="1"/>
  <c r="AE156" i="1"/>
  <c r="AD156" i="1"/>
  <c r="AE111" i="1"/>
  <c r="AD111" i="1"/>
  <c r="AB108" i="1"/>
  <c r="AA108" i="1"/>
  <c r="AB135" i="1"/>
  <c r="AA135" i="1"/>
  <c r="AD190" i="1"/>
  <c r="AE190" i="1"/>
  <c r="AA196" i="1"/>
  <c r="AB196" i="1"/>
  <c r="AE138" i="1"/>
  <c r="AD138" i="1"/>
  <c r="AA244" i="1"/>
  <c r="AB244" i="1"/>
  <c r="AA50" i="1"/>
  <c r="AB50" i="1"/>
  <c r="AA143" i="1"/>
  <c r="AB143" i="1"/>
  <c r="AH232" i="1"/>
  <c r="AB232" i="1" s="1"/>
  <c r="AH187" i="1"/>
  <c r="AH82" i="1"/>
  <c r="AE57" i="1"/>
  <c r="AD57" i="1"/>
  <c r="AE127" i="1"/>
  <c r="AD127" i="1"/>
  <c r="AD264" i="1"/>
  <c r="AE264" i="1"/>
  <c r="AA209" i="1"/>
  <c r="AB209" i="1"/>
  <c r="AA123" i="1"/>
  <c r="AB123" i="1"/>
  <c r="AA126" i="1"/>
  <c r="AB126" i="1"/>
  <c r="AA66" i="1"/>
  <c r="AB66" i="1"/>
  <c r="AD234" i="1"/>
  <c r="AE234" i="1"/>
  <c r="AE225" i="1"/>
  <c r="AD225" i="1"/>
  <c r="AH35" i="1"/>
  <c r="AA51" i="1"/>
  <c r="AB51" i="1"/>
  <c r="AA38" i="1"/>
  <c r="AB38" i="1"/>
  <c r="AB70" i="1"/>
  <c r="AA70" i="1"/>
  <c r="AH247" i="1"/>
  <c r="AD260" i="1"/>
  <c r="AE260" i="1"/>
  <c r="AB285" i="1"/>
  <c r="AA285" i="1"/>
  <c r="AE45" i="1"/>
  <c r="AD45" i="1"/>
  <c r="AE47" i="1"/>
  <c r="AD47" i="1"/>
  <c r="AH262" i="1"/>
  <c r="AB284" i="1"/>
  <c r="AA284" i="1"/>
  <c r="AE34" i="1"/>
  <c r="AD34" i="1"/>
  <c r="AA166" i="1"/>
  <c r="AB166" i="1"/>
  <c r="AD43" i="1"/>
  <c r="AE43" i="1"/>
  <c r="AA273" i="1"/>
  <c r="AB273" i="1"/>
  <c r="AB117" i="1"/>
  <c r="AA117" i="1"/>
  <c r="AB271" i="1"/>
  <c r="AA271" i="1"/>
  <c r="AH226" i="1"/>
  <c r="AD48" i="1"/>
  <c r="AE48" i="1"/>
  <c r="AD56" i="1"/>
  <c r="AE56" i="1"/>
  <c r="AA54" i="1"/>
  <c r="AB54" i="1"/>
  <c r="AD163" i="1"/>
  <c r="AE163" i="1"/>
  <c r="AE282" i="1"/>
  <c r="AD282" i="1"/>
  <c r="AD217" i="1"/>
  <c r="AE217" i="1"/>
  <c r="AH178" i="1"/>
  <c r="AH31" i="1"/>
  <c r="AD24" i="1"/>
  <c r="AE24" i="1"/>
  <c r="AD97" i="1"/>
  <c r="AE97" i="1"/>
  <c r="AD99" i="1"/>
  <c r="AE99" i="1"/>
  <c r="AH100" i="1"/>
  <c r="AH49" i="1"/>
  <c r="AE200" i="1"/>
  <c r="AD200" i="1"/>
  <c r="AB238" i="1"/>
  <c r="AA238" i="1"/>
  <c r="AA169" i="1"/>
  <c r="AB169" i="1"/>
  <c r="AA232" i="1"/>
  <c r="AA187" i="1"/>
  <c r="AB187" i="1"/>
  <c r="AB82" i="1"/>
  <c r="AA82" i="1"/>
  <c r="AE69" i="1"/>
  <c r="AD69" i="1"/>
  <c r="AA252" i="1"/>
  <c r="AB252" i="1"/>
  <c r="AA40" i="1"/>
  <c r="AB40" i="1"/>
  <c r="AD218" i="1"/>
  <c r="AE218" i="1"/>
  <c r="AD261" i="1"/>
  <c r="AE261" i="1"/>
  <c r="AA249" i="1"/>
  <c r="AB249" i="1"/>
  <c r="AE88" i="1"/>
  <c r="AD88" i="1"/>
  <c r="AH146" i="1"/>
  <c r="AH76" i="1"/>
  <c r="AB294" i="1"/>
  <c r="AA294" i="1"/>
  <c r="AE298" i="1"/>
  <c r="AD298" i="1"/>
  <c r="AE209" i="1" l="1"/>
  <c r="AD209" i="1"/>
  <c r="AD108" i="1"/>
  <c r="AE108" i="1"/>
  <c r="AD44" i="1"/>
  <c r="AE44" i="1"/>
  <c r="AB272" i="1"/>
  <c r="AA272" i="1"/>
  <c r="AE242" i="1"/>
  <c r="AD242" i="1"/>
  <c r="AE119" i="1"/>
  <c r="AD119" i="1"/>
  <c r="AD27" i="1"/>
  <c r="AE27" i="1"/>
  <c r="AD38" i="1"/>
  <c r="AE38" i="1"/>
  <c r="AE295" i="1"/>
  <c r="AD295" i="1"/>
  <c r="AD41" i="1"/>
  <c r="AE41" i="1"/>
  <c r="AE60" i="1"/>
  <c r="AD60" i="1"/>
  <c r="AD289" i="1"/>
  <c r="AE289" i="1"/>
  <c r="AE205" i="1"/>
  <c r="AD205" i="1"/>
  <c r="AA154" i="1"/>
  <c r="AB154" i="1"/>
  <c r="AD168" i="1"/>
  <c r="AE168" i="1"/>
  <c r="AD66" i="1"/>
  <c r="AE66" i="1"/>
  <c r="AD211" i="1"/>
  <c r="AE211" i="1"/>
  <c r="AD72" i="1"/>
  <c r="AE72" i="1"/>
  <c r="AE130" i="1"/>
  <c r="AD130" i="1"/>
  <c r="AE223" i="1"/>
  <c r="AD223" i="1"/>
  <c r="AA107" i="1"/>
  <c r="AB107" i="1"/>
  <c r="AE25" i="1"/>
  <c r="AD25" i="1"/>
  <c r="AE51" i="1"/>
  <c r="AD51" i="1"/>
  <c r="AE143" i="1"/>
  <c r="AD143" i="1"/>
  <c r="AD196" i="1"/>
  <c r="AE196" i="1"/>
  <c r="AD113" i="1"/>
  <c r="AE113" i="1"/>
  <c r="AD179" i="1"/>
  <c r="AE179" i="1"/>
  <c r="AD182" i="1"/>
  <c r="AE182" i="1"/>
  <c r="AD80" i="1"/>
  <c r="AE80" i="1"/>
  <c r="AD142" i="1"/>
  <c r="AE142" i="1"/>
  <c r="AB35" i="1"/>
  <c r="AA35" i="1"/>
  <c r="AD126" i="1"/>
  <c r="AE126" i="1"/>
  <c r="AE94" i="1"/>
  <c r="AD94" i="1"/>
  <c r="AE220" i="1"/>
  <c r="AD220" i="1"/>
  <c r="AB96" i="1"/>
  <c r="AA96" i="1"/>
  <c r="AE176" i="1"/>
  <c r="AD176" i="1"/>
  <c r="AD148" i="1"/>
  <c r="AE148" i="1"/>
  <c r="AE118" i="1"/>
  <c r="AD118" i="1"/>
  <c r="AD212" i="1"/>
  <c r="AE212" i="1"/>
  <c r="AA247" i="1"/>
  <c r="AB247" i="1"/>
  <c r="AD50" i="1"/>
  <c r="AE50" i="1"/>
  <c r="AE83" i="1"/>
  <c r="AD83" i="1"/>
  <c r="AD79" i="1"/>
  <c r="AE79" i="1"/>
  <c r="AE221" i="1"/>
  <c r="AD221" i="1"/>
  <c r="AA296" i="1"/>
  <c r="AB296" i="1"/>
  <c r="AD70" i="1"/>
  <c r="AE70" i="1"/>
  <c r="AE123" i="1"/>
  <c r="AD123" i="1"/>
  <c r="AD135" i="1"/>
  <c r="AE135" i="1"/>
  <c r="AD216" i="1"/>
  <c r="AE216" i="1"/>
  <c r="AD26" i="1"/>
  <c r="AE26" i="1"/>
  <c r="AE244" i="1"/>
  <c r="AD244" i="1"/>
  <c r="AD134" i="1"/>
  <c r="AE134" i="1"/>
  <c r="AE233" i="1"/>
  <c r="AD233" i="1"/>
  <c r="AD177" i="1"/>
  <c r="AE177" i="1"/>
  <c r="AD231" i="1"/>
  <c r="AE231" i="1"/>
  <c r="AE208" i="1"/>
  <c r="AD208" i="1"/>
  <c r="AE251" i="1"/>
  <c r="AD251" i="1"/>
  <c r="AE155" i="1"/>
  <c r="AD155" i="1"/>
  <c r="AE284" i="1"/>
  <c r="AD284" i="1"/>
  <c r="AE238" i="1"/>
  <c r="AD238" i="1"/>
  <c r="AD273" i="1"/>
  <c r="AE273" i="1"/>
  <c r="AE40" i="1"/>
  <c r="AD40" i="1"/>
  <c r="AE187" i="1"/>
  <c r="AD187" i="1"/>
  <c r="AA262" i="1"/>
  <c r="AB262" i="1"/>
  <c r="AD232" i="1"/>
  <c r="AE232" i="1"/>
  <c r="AA226" i="1"/>
  <c r="AB226" i="1"/>
  <c r="AA146" i="1"/>
  <c r="AB146" i="1"/>
  <c r="AD249" i="1"/>
  <c r="AE249" i="1"/>
  <c r="AE252" i="1"/>
  <c r="AD252" i="1"/>
  <c r="AE271" i="1"/>
  <c r="AD271" i="1"/>
  <c r="AB49" i="1"/>
  <c r="AA49" i="1"/>
  <c r="AB31" i="1"/>
  <c r="AA31" i="1"/>
  <c r="AE166" i="1"/>
  <c r="AD166" i="1"/>
  <c r="AE169" i="1"/>
  <c r="AD169" i="1"/>
  <c r="AA100" i="1"/>
  <c r="AB100" i="1"/>
  <c r="AB178" i="1"/>
  <c r="AA178" i="1"/>
  <c r="AE54" i="1"/>
  <c r="AD54" i="1"/>
  <c r="AE117" i="1"/>
  <c r="AD117" i="1"/>
  <c r="AA76" i="1"/>
  <c r="AB76" i="1"/>
  <c r="AD82" i="1"/>
  <c r="AE82" i="1"/>
  <c r="AE285" i="1"/>
  <c r="AD285" i="1"/>
  <c r="AD294" i="1"/>
  <c r="AE294" i="1"/>
  <c r="AD272" i="1" l="1"/>
  <c r="AE272" i="1"/>
  <c r="AE247" i="1"/>
  <c r="AD247" i="1"/>
  <c r="AD35" i="1"/>
  <c r="AE35" i="1"/>
  <c r="AD154" i="1"/>
  <c r="AE154" i="1"/>
  <c r="AD96" i="1"/>
  <c r="AE96" i="1"/>
  <c r="AE296" i="1"/>
  <c r="AD296" i="1"/>
  <c r="AD107" i="1"/>
  <c r="AE107" i="1"/>
  <c r="AD262" i="1"/>
  <c r="AE262" i="1"/>
  <c r="AE49" i="1"/>
  <c r="AD49" i="1"/>
  <c r="AE76" i="1"/>
  <c r="AD76" i="1"/>
  <c r="AD100" i="1"/>
  <c r="AE100" i="1"/>
  <c r="AD146" i="1"/>
  <c r="AE146" i="1"/>
  <c r="AD226" i="1"/>
  <c r="AE226" i="1"/>
  <c r="AE178" i="1"/>
  <c r="AD178" i="1"/>
  <c r="AD31" i="1"/>
  <c r="AE31" i="1"/>
  <c r="AC11" i="1" s="1"/>
</calcChain>
</file>

<file path=xl/sharedStrings.xml><?xml version="1.0" encoding="utf-8"?>
<sst xmlns="http://schemas.openxmlformats.org/spreadsheetml/2006/main" count="2380" uniqueCount="1014">
  <si>
    <t>IBVS 6244</t>
  </si>
  <si>
    <t>IBVS 6196</t>
  </si>
  <si>
    <t>0.0005</t>
  </si>
  <si>
    <t>0.0015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</si>
  <si>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</si>
  <si>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</si>
  <si>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</si>
  <si>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</si>
  <si>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</si>
  <si>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</si>
  <si>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</si>
  <si>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</si>
  <si>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</si>
  <si>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</si>
  <si>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</si>
  <si>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</si>
  <si>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</si>
  <si>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</si>
  <si>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</si>
  <si>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</si>
  <si>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</si>
  <si>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</si>
  <si>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</si>
  <si>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</si>
  <si>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</si>
  <si>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</si>
  <si>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</si>
  <si>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</si>
  <si>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</si>
  <si>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</si>
  <si>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</si>
  <si>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</si>
  <si>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</si>
  <si>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</si>
  <si>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</si>
  <si>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</si>
  <si>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</si>
  <si>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</si>
  <si>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</si>
  <si>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</si>
  <si>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</si>
  <si>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</si>
  <si>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</si>
  <si>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</si>
  <si>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</si>
  <si>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</si>
  <si>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</si>
  <si>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</si>
  <si>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</si>
  <si>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</si>
  <si>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</si>
  <si>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</si>
  <si>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</si>
  <si>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</si>
  <si>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</si>
  <si>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</si>
  <si>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fit is very tentative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</si>
  <si>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</si>
  <si>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</si>
  <si>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</si>
  <si>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</si>
  <si>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</si>
  <si>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</si>
  <si>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</si>
  <si>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</si>
  <si>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</si>
  <si>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</si>
  <si>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</si>
  <si>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</si>
  <si>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</si>
  <si>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</si>
  <si>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</si>
  <si>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</si>
  <si>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</si>
  <si>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</si>
  <si>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</si>
  <si>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</si>
  <si>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</si>
  <si>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</si>
  <si>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</si>
  <si>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</si>
  <si>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</si>
  <si>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</si>
  <si>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</si>
  <si>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</si>
  <si>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Bull....3</t>
  </si>
  <si>
    <t>BBSAG Bull....6</t>
  </si>
  <si>
    <t>BBSAG Bull....8</t>
  </si>
  <si>
    <t>BBSAG Bull...14</t>
  </si>
  <si>
    <t>BBSAG Bull...15</t>
  </si>
  <si>
    <t>BBSAG Bull...25</t>
  </si>
  <si>
    <t>BBSAG Bull...26</t>
  </si>
  <si>
    <t>BBSAG Bull...28</t>
  </si>
  <si>
    <t>ORION 128</t>
  </si>
  <si>
    <t>BBSAG Bull...33</t>
  </si>
  <si>
    <t>BBSAG Bull.</t>
  </si>
  <si>
    <t>BBSAG Bull.9</t>
  </si>
  <si>
    <t>BBSAG Bull.11</t>
  </si>
  <si>
    <t>BBSAG Bull.17</t>
  </si>
  <si>
    <t>BBSAG 22</t>
  </si>
  <si>
    <t>BAAVSS 58,11</t>
  </si>
  <si>
    <t>:</t>
  </si>
  <si>
    <t>AAVSO 5</t>
  </si>
  <si>
    <t>BBSAG Bull.45</t>
  </si>
  <si>
    <t>BAAVSS 59,16</t>
  </si>
  <si>
    <t>BBSAG Bull.49</t>
  </si>
  <si>
    <t>BBSAG Bull.51</t>
  </si>
  <si>
    <t>BBSAG Bull.52</t>
  </si>
  <si>
    <t>BBSAG Bull.56</t>
  </si>
  <si>
    <t>BBSAG Bull.57</t>
  </si>
  <si>
    <t>BBSAG Bull.60</t>
  </si>
  <si>
    <t>BBSAG Bull.61</t>
  </si>
  <si>
    <t>BAV-M 38</t>
  </si>
  <si>
    <t>IBVS 2545</t>
  </si>
  <si>
    <t>BBSAG Bull.69</t>
  </si>
  <si>
    <t>BRNO 27</t>
  </si>
  <si>
    <t>BAV-M 43</t>
  </si>
  <si>
    <t>BBSAG Bull.79</t>
  </si>
  <si>
    <t>AA 42,93</t>
  </si>
  <si>
    <t>BBSAG 79</t>
  </si>
  <si>
    <t>pg</t>
  </si>
  <si>
    <t>MVS 11,7,155</t>
  </si>
  <si>
    <t>BBSAG Bull.86</t>
  </si>
  <si>
    <t>BBSAG Bull.89</t>
  </si>
  <si>
    <t>BBSAG Bull.92</t>
  </si>
  <si>
    <t>BAV-M 59</t>
  </si>
  <si>
    <t>BBSAG Bull.96</t>
  </si>
  <si>
    <t>BBSAG Bull.98</t>
  </si>
  <si>
    <t>S</t>
  </si>
  <si>
    <t>BAV-M 60</t>
  </si>
  <si>
    <t>BAV-M 68</t>
  </si>
  <si>
    <t>BBSAG Bull.109</t>
  </si>
  <si>
    <t>BBSAG Bull.112</t>
  </si>
  <si>
    <t>IBVS 0456</t>
  </si>
  <si>
    <t>IBVS 0668</t>
  </si>
  <si>
    <t>IBVS 0647</t>
  </si>
  <si>
    <t>IBVS 5296</t>
  </si>
  <si>
    <t>IBVS 0419</t>
  </si>
  <si>
    <t># of data points:</t>
  </si>
  <si>
    <t>S Equ / GSC 00521-01668</t>
  </si>
  <si>
    <t>Start of linear fit (row #)</t>
  </si>
  <si>
    <t>OEJV 0060</t>
  </si>
  <si>
    <t>vis</t>
  </si>
  <si>
    <t>OEJV 0074</t>
  </si>
  <si>
    <t>I</t>
  </si>
  <si>
    <t>JAVSO..36..171</t>
  </si>
  <si>
    <t>JAVSO..40....1</t>
  </si>
  <si>
    <t>JAVSO..38..183</t>
  </si>
  <si>
    <t>JAVSO..39..177</t>
  </si>
  <si>
    <t>II</t>
  </si>
  <si>
    <t>EA/SD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</si>
  <si>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</si>
  <si>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</si>
  <si>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</si>
  <si>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</si>
  <si>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</si>
  <si>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</si>
  <si>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</si>
  <si>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</si>
  <si>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</si>
  <si>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</si>
  <si>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</si>
  <si>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</si>
  <si>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2410002.337 </t>
  </si>
  <si>
    <t> 05.04.1886 20:05 </t>
  </si>
  <si>
    <t> 0.409 </t>
  </si>
  <si>
    <t> M.E.O'Reilly </t>
  </si>
  <si>
    <t> AN 207.218 </t>
  </si>
  <si>
    <t>2423021.465 </t>
  </si>
  <si>
    <t> 27.11.1921 23:09 </t>
  </si>
  <si>
    <t> 0.166 </t>
  </si>
  <si>
    <t>V </t>
  </si>
  <si>
    <t> A.A.Nijland </t>
  </si>
  <si>
    <t> AN 242.10 </t>
  </si>
  <si>
    <t>2423028.362 </t>
  </si>
  <si>
    <t> 04.12.1921 20:41 </t>
  </si>
  <si>
    <t> 0.190 </t>
  </si>
  <si>
    <t>2423282.627 </t>
  </si>
  <si>
    <t> 16.08.1922 03:02 </t>
  </si>
  <si>
    <t> 0.184 </t>
  </si>
  <si>
    <t>2423990.446 </t>
  </si>
  <si>
    <t> 23.07.1924 22:42 </t>
  </si>
  <si>
    <t> 0.167 </t>
  </si>
  <si>
    <t> W.Zessewitsch </t>
  </si>
  <si>
    <t> IODE 4.2.23 </t>
  </si>
  <si>
    <t>2423997.335 </t>
  </si>
  <si>
    <t> 30.07.1924 20:02 </t>
  </si>
  <si>
    <t>2424100.403 </t>
  </si>
  <si>
    <t> 10.11.1924 21:40 </t>
  </si>
  <si>
    <t> 0.169 </t>
  </si>
  <si>
    <t> K.Graff </t>
  </si>
  <si>
    <t> BZ 7.35 </t>
  </si>
  <si>
    <t>2424282.514 </t>
  </si>
  <si>
    <t> 12.05.1925 00:20 </t>
  </si>
  <si>
    <t>2424344.356 </t>
  </si>
  <si>
    <t> 12.07.1925 20:32 </t>
  </si>
  <si>
    <t> 0.159 </t>
  </si>
  <si>
    <t> PZ 2.24 </t>
  </si>
  <si>
    <t>2424385.583 </t>
  </si>
  <si>
    <t> 23.08.1925 01:59 </t>
  </si>
  <si>
    <t> 0.153 </t>
  </si>
  <si>
    <t>2424430.260 </t>
  </si>
  <si>
    <t> 06.10.1925 18:14 </t>
  </si>
  <si>
    <t> 0.161 </t>
  </si>
  <si>
    <t>2424746.362 </t>
  </si>
  <si>
    <t> 18.08.1926 20:41 </t>
  </si>
  <si>
    <t> 0.142 </t>
  </si>
  <si>
    <t>2425069.353 </t>
  </si>
  <si>
    <t> 07.07.1927 20:28 </t>
  </si>
  <si>
    <t> 0.140 </t>
  </si>
  <si>
    <t>2425076.231 </t>
  </si>
  <si>
    <t> 14.07.1927 17:32 </t>
  </si>
  <si>
    <t> 0.146 </t>
  </si>
  <si>
    <t>2425093.402 </t>
  </si>
  <si>
    <t> 31.07.1927 21:38 </t>
  </si>
  <si>
    <t> 0.136 </t>
  </si>
  <si>
    <t>2425100.269 </t>
  </si>
  <si>
    <t> 07.08.1927 18:27 </t>
  </si>
  <si>
    <t> 0.131 </t>
  </si>
  <si>
    <t>2425440.440 </t>
  </si>
  <si>
    <t> 12.07.1928 22:33 </t>
  </si>
  <si>
    <t> 0.128 </t>
  </si>
  <si>
    <t> J.Mergentaler </t>
  </si>
  <si>
    <t> AAC 1.35 </t>
  </si>
  <si>
    <t>2425474.800 </t>
  </si>
  <si>
    <t> 16.08.1928 07:12 </t>
  </si>
  <si>
    <t> 0.127 </t>
  </si>
  <si>
    <t> D.B.McLaughlin </t>
  </si>
  <si>
    <t> AJ 39.85 </t>
  </si>
  <si>
    <t>2425495.424 </t>
  </si>
  <si>
    <t> 05.09.1928 22:10 </t>
  </si>
  <si>
    <t> 0.135 </t>
  </si>
  <si>
    <t>2425502.297 </t>
  </si>
  <si>
    <t> 12.09.1928 19:07 </t>
  </si>
  <si>
    <t>2425588.197 </t>
  </si>
  <si>
    <t> 07.12.1928 16:43 </t>
  </si>
  <si>
    <t> 0.133 </t>
  </si>
  <si>
    <t>2425811.548 </t>
  </si>
  <si>
    <t> 19.07.1929 01:09 </t>
  </si>
  <si>
    <t> 0.138 </t>
  </si>
  <si>
    <t>2425856.253 </t>
  </si>
  <si>
    <t> 01.09.1929 18:04 </t>
  </si>
  <si>
    <t> 0.174 </t>
  </si>
  <si>
    <t> F.Lause </t>
  </si>
  <si>
    <t> AN 259.190 </t>
  </si>
  <si>
    <t>2425866.552 </t>
  </si>
  <si>
    <t> 12.09.1929 01:14 </t>
  </si>
  <si>
    <t> 0.164 </t>
  </si>
  <si>
    <t>2425880.258 </t>
  </si>
  <si>
    <t> 25.09.1929 18:11 </t>
  </si>
  <si>
    <t> 0.126 </t>
  </si>
  <si>
    <t>2425935.274 </t>
  </si>
  <si>
    <t> 19.11.1929 18:34 </t>
  </si>
  <si>
    <t>2425966.160 </t>
  </si>
  <si>
    <t> 20.12.1929 15:50 </t>
  </si>
  <si>
    <t>2426419.690 </t>
  </si>
  <si>
    <t> 19.03.1931 04:33 </t>
  </si>
  <si>
    <t> 0.091 </t>
  </si>
  <si>
    <t> S.Gaposchkin </t>
  </si>
  <si>
    <t> HA 113.74 </t>
  </si>
  <si>
    <t>2426581.208 </t>
  </si>
  <si>
    <t> 27.08.1931 16:59 </t>
  </si>
  <si>
    <t> 0.112 </t>
  </si>
  <si>
    <t>2427409.307 </t>
  </si>
  <si>
    <t> 02.12.1933 19:22 </t>
  </si>
  <si>
    <t> J.Gadomski </t>
  </si>
  <si>
    <t> WARC 12.4 </t>
  </si>
  <si>
    <t>2427639.512 </t>
  </si>
  <si>
    <t> 21.07.1934 00:17 </t>
  </si>
  <si>
    <t> 0.098 </t>
  </si>
  <si>
    <t>2427670.444 </t>
  </si>
  <si>
    <t> 20.08.1934 22:39 </t>
  </si>
  <si>
    <t> 0.105 </t>
  </si>
  <si>
    <t>2427708.234 </t>
  </si>
  <si>
    <t> 27.09.1934 17:36 </t>
  </si>
  <si>
    <t>2427739.161 </t>
  </si>
  <si>
    <t> 28.10.1934 15:51 </t>
  </si>
  <si>
    <t> 0.101 </t>
  </si>
  <si>
    <t>2427749.441 </t>
  </si>
  <si>
    <t> 07.11.1934 22:35 </t>
  </si>
  <si>
    <t> 0.072 </t>
  </si>
  <si>
    <t>2427756.331 </t>
  </si>
  <si>
    <t> 14.11.1934 19:56 </t>
  </si>
  <si>
    <t> 0.090 </t>
  </si>
  <si>
    <t> R.Szafraniec </t>
  </si>
  <si>
    <t> AAC 4.83 </t>
  </si>
  <si>
    <t>2427962.514 </t>
  </si>
  <si>
    <t> 09.06.1935 00:20 </t>
  </si>
  <si>
    <t> 0.107 </t>
  </si>
  <si>
    <t>2427993.406 </t>
  </si>
  <si>
    <t> 09.07.1935 21:44 </t>
  </si>
  <si>
    <t> 0.074 </t>
  </si>
  <si>
    <t>2428017.478 </t>
  </si>
  <si>
    <t> 02.08.1935 23:28 </t>
  </si>
  <si>
    <t> 0.094 </t>
  </si>
  <si>
    <t>P </t>
  </si>
  <si>
    <t> K.Reichenbächer </t>
  </si>
  <si>
    <t> MVS 7.181 </t>
  </si>
  <si>
    <t>2428072.455 </t>
  </si>
  <si>
    <t> 26.09.1935 22:55 </t>
  </si>
  <si>
    <t> 0.093 </t>
  </si>
  <si>
    <t>2428110.257 </t>
  </si>
  <si>
    <t> 03.11.1935 18:10 </t>
  </si>
  <si>
    <t>2428151.476 </t>
  </si>
  <si>
    <t> 14.12.1935 23:25 </t>
  </si>
  <si>
    <t> 0.084 </t>
  </si>
  <si>
    <t>2428158.342 </t>
  </si>
  <si>
    <t> 21.12.1935 20:12 </t>
  </si>
  <si>
    <t> 0.078 </t>
  </si>
  <si>
    <t>2428780.257 </t>
  </si>
  <si>
    <t> 03.09.1937 18:10 </t>
  </si>
  <si>
    <t> 0.059 </t>
  </si>
  <si>
    <t> N.Tashpulatov </t>
  </si>
  <si>
    <t> PZ 17.76 </t>
  </si>
  <si>
    <t>2428787.183 </t>
  </si>
  <si>
    <t> 10.09.1937 16:23 </t>
  </si>
  <si>
    <t> 0.113 </t>
  </si>
  <si>
    <t>2428842.135 </t>
  </si>
  <si>
    <t> 04.11.1937 15:14 </t>
  </si>
  <si>
    <t> 0.087 </t>
  </si>
  <si>
    <t>2429103.284 </t>
  </si>
  <si>
    <t> 23.07.1938 18:48 </t>
  </si>
  <si>
    <t>2429134.207 </t>
  </si>
  <si>
    <t> 23.08.1938 16:58 </t>
  </si>
  <si>
    <t>2429158.230 </t>
  </si>
  <si>
    <t> 16.09.1938 17:31 </t>
  </si>
  <si>
    <t> 0.061 </t>
  </si>
  <si>
    <t>2429189.208 </t>
  </si>
  <si>
    <t> 17.10.1938 16:59 </t>
  </si>
  <si>
    <t> 0.115 </t>
  </si>
  <si>
    <t>2429426.320 </t>
  </si>
  <si>
    <t> 11.06.1939 19:40 </t>
  </si>
  <si>
    <t>2429512.213 </t>
  </si>
  <si>
    <t> 05.09.1939 17:06 </t>
  </si>
  <si>
    <t>2429852.350 </t>
  </si>
  <si>
    <t> 10.08.1940 20:24 </t>
  </si>
  <si>
    <t>2432807.360 </t>
  </si>
  <si>
    <t> 12.09.1948 20:38 </t>
  </si>
  <si>
    <t> 0.057 </t>
  </si>
  <si>
    <t> AAC 4.114 </t>
  </si>
  <si>
    <t>2433178.465 </t>
  </si>
  <si>
    <t> 18.09.1949 23:09 </t>
  </si>
  <si>
    <t> 0.063 </t>
  </si>
  <si>
    <t> P.Ahnert </t>
  </si>
  <si>
    <t> AN 278.270 </t>
  </si>
  <si>
    <t>2433539.241 </t>
  </si>
  <si>
    <t> 14.09.1950 17:47 </t>
  </si>
  <si>
    <t> 0.049 </t>
  </si>
  <si>
    <t> AAC 5.8 </t>
  </si>
  <si>
    <t>2434226.447 </t>
  </si>
  <si>
    <t> 01.08.1952 22:43 </t>
  </si>
  <si>
    <t> 0.036 </t>
  </si>
  <si>
    <t> AAC 5.52 </t>
  </si>
  <si>
    <t>2434604.432 </t>
  </si>
  <si>
    <t> 14.08.1953 22:22 </t>
  </si>
  <si>
    <t> 0.050 </t>
  </si>
  <si>
    <t> AAC 5.190 </t>
  </si>
  <si>
    <t>2436023.501 </t>
  </si>
  <si>
    <t> 04.07.1957 00:01 </t>
  </si>
  <si>
    <t> 0.011 </t>
  </si>
  <si>
    <t>2436133.480 </t>
  </si>
  <si>
    <t> 21.10.1957 23:31 </t>
  </si>
  <si>
    <t> 0.035 </t>
  </si>
  <si>
    <t> AA 8.190 </t>
  </si>
  <si>
    <t>2437188.353 </t>
  </si>
  <si>
    <t> 10.09.1960 20:28 </t>
  </si>
  <si>
    <t> 0.026 </t>
  </si>
  <si>
    <t>2437188.361 </t>
  </si>
  <si>
    <t> 10.09.1960 20:39 </t>
  </si>
  <si>
    <t> 0.034 </t>
  </si>
  <si>
    <t>E </t>
  </si>
  <si>
    <t>?</t>
  </si>
  <si>
    <t> Plavec &amp; Mayer </t>
  </si>
  <si>
    <t> BAC 13.128 </t>
  </si>
  <si>
    <t>2437559.445 </t>
  </si>
  <si>
    <t> 16.09.1961 22:40 </t>
  </si>
  <si>
    <t> 0.020 </t>
  </si>
  <si>
    <t> R.Gizinski </t>
  </si>
  <si>
    <t>BAVM 15 </t>
  </si>
  <si>
    <t>2437559.456 </t>
  </si>
  <si>
    <t> 16.09.1961 22:56 </t>
  </si>
  <si>
    <t> 0.031 </t>
  </si>
  <si>
    <t> W.Quester </t>
  </si>
  <si>
    <t>2437968.3438 </t>
  </si>
  <si>
    <t> 30.10.1962 20:15 </t>
  </si>
  <si>
    <t> 0.0228 </t>
  </si>
  <si>
    <t> M.Plavec </t>
  </si>
  <si>
    <t> BAC 15.25 </t>
  </si>
  <si>
    <t>2438253.5397 </t>
  </si>
  <si>
    <t> 12.08.1963 00:57 </t>
  </si>
  <si>
    <t> 0.0227 </t>
  </si>
  <si>
    <t> J.Tremko </t>
  </si>
  <si>
    <t> BAC 17.296 </t>
  </si>
  <si>
    <t>2438284.4641 </t>
  </si>
  <si>
    <t> 11.09.1963 23:08 </t>
  </si>
  <si>
    <t> 0.0222 </t>
  </si>
  <si>
    <t>2438315.377 </t>
  </si>
  <si>
    <t> 12.10.1963 21:02 </t>
  </si>
  <si>
    <t> 0.010 </t>
  </si>
  <si>
    <t> F.Zdarsky </t>
  </si>
  <si>
    <t> BRNO 6 </t>
  </si>
  <si>
    <t>2438315.3877 </t>
  </si>
  <si>
    <t> 12.10.1963 21:18 </t>
  </si>
  <si>
    <t> 0.0210 </t>
  </si>
  <si>
    <t>2438607.4530 </t>
  </si>
  <si>
    <t> 30.07.1964 22:52 </t>
  </si>
  <si>
    <t> 0.0180 </t>
  </si>
  <si>
    <t>2438638.390 </t>
  </si>
  <si>
    <t> 30.08.1964 21:21 </t>
  </si>
  <si>
    <t> 0.030 </t>
  </si>
  <si>
    <t>2438961.370 </t>
  </si>
  <si>
    <t> 19.07.1965 20:52 </t>
  </si>
  <si>
    <t> 0.017 </t>
  </si>
  <si>
    <t> S.Bozkurt </t>
  </si>
  <si>
    <t> AN 289.192 </t>
  </si>
  <si>
    <t>2438961.375 </t>
  </si>
  <si>
    <t> 19.07.1965 21:00 </t>
  </si>
  <si>
    <t> 0.022 </t>
  </si>
  <si>
    <t> Ü.Akyol </t>
  </si>
  <si>
    <t>2439009.476 </t>
  </si>
  <si>
    <t> 05.09.1965 23:25 </t>
  </si>
  <si>
    <t> 0.018 </t>
  </si>
  <si>
    <t> K.Locher </t>
  </si>
  <si>
    <t> ORI 95 </t>
  </si>
  <si>
    <t>2439040.395 </t>
  </si>
  <si>
    <t> 06.10.1965 21:28 </t>
  </si>
  <si>
    <t> 0.012 </t>
  </si>
  <si>
    <t> W.Braune </t>
  </si>
  <si>
    <t>BAVM 18 </t>
  </si>
  <si>
    <t>2439040.416 </t>
  </si>
  <si>
    <t> 06.10.1965 21:59 </t>
  </si>
  <si>
    <t> 0.033 </t>
  </si>
  <si>
    <t> W.Eckert </t>
  </si>
  <si>
    <t>2439301.5380 </t>
  </si>
  <si>
    <t> 25.06.1966 00:54 </t>
  </si>
  <si>
    <t> 0.0114 </t>
  </si>
  <si>
    <t> Catalano &amp; Rodono </t>
  </si>
  <si>
    <t> MSAI 39.618 </t>
  </si>
  <si>
    <t>2439325.5900 </t>
  </si>
  <si>
    <t> 19.07.1966 02:09 </t>
  </si>
  <si>
    <t> 0.0108 </t>
  </si>
  <si>
    <t>2439332.4637 </t>
  </si>
  <si>
    <t> 25.07.1966 23:07 </t>
  </si>
  <si>
    <t> 0.0123 </t>
  </si>
  <si>
    <t>2439356.5156 </t>
  </si>
  <si>
    <t> 19.08.1966 00:22 </t>
  </si>
  <si>
    <t> 0.0115 </t>
  </si>
  <si>
    <t>2439363.3880 </t>
  </si>
  <si>
    <t> 25.08.1966 21:18 </t>
  </si>
  <si>
    <t> 0.0117 </t>
  </si>
  <si>
    <t>2439394.304 </t>
  </si>
  <si>
    <t> 25.09.1966 19:17 </t>
  </si>
  <si>
    <t> 0.003 </t>
  </si>
  <si>
    <t> H.Peter </t>
  </si>
  <si>
    <t> ORI 100 </t>
  </si>
  <si>
    <t>2439710.428 </t>
  </si>
  <si>
    <t> 07.08.1967 22:16 </t>
  </si>
  <si>
    <t> 0.006 </t>
  </si>
  <si>
    <t> ORI 103 </t>
  </si>
  <si>
    <t>2439765.397 </t>
  </si>
  <si>
    <t> 01.10.1967 21:31 </t>
  </si>
  <si>
    <t>2439827.259 </t>
  </si>
  <si>
    <t> 02.12.1967 18:12 </t>
  </si>
  <si>
    <t>2440088.401 </t>
  </si>
  <si>
    <t> 19.08.1968 21:37 </t>
  </si>
  <si>
    <t> 0.008 </t>
  </si>
  <si>
    <t> ORI 109 </t>
  </si>
  <si>
    <t>2440088.406 </t>
  </si>
  <si>
    <t> 19.08.1968 21:44 </t>
  </si>
  <si>
    <t> 0.013 </t>
  </si>
  <si>
    <t>2440150.249 </t>
  </si>
  <si>
    <t> 20.10.1968 17:58 </t>
  </si>
  <si>
    <t> 0.007 </t>
  </si>
  <si>
    <t> ORI 110 </t>
  </si>
  <si>
    <t>2440411.387 </t>
  </si>
  <si>
    <t> 08.07.1969 21:17 </t>
  </si>
  <si>
    <t> 0.001 </t>
  </si>
  <si>
    <t> N.Güdür </t>
  </si>
  <si>
    <t>IBVS 456 </t>
  </si>
  <si>
    <t>2440466.3637 </t>
  </si>
  <si>
    <t> 01.09.1969 20:43 </t>
  </si>
  <si>
    <t> 0.0003 </t>
  </si>
  <si>
    <t> A.Dumitrescu </t>
  </si>
  <si>
    <t>IBVS 419 </t>
  </si>
  <si>
    <t>2440806.538 </t>
  </si>
  <si>
    <t> 08.08.1970 00:54 </t>
  </si>
  <si>
    <t> ORI 120 </t>
  </si>
  <si>
    <t>2440837.455 </t>
  </si>
  <si>
    <t> 07.09.1970 22:55 </t>
  </si>
  <si>
    <t> -0.007 </t>
  </si>
  <si>
    <t>2440844.332 </t>
  </si>
  <si>
    <t> 14.09.1970 19:58 </t>
  </si>
  <si>
    <t> -0.002 </t>
  </si>
  <si>
    <t> R.Diethelm </t>
  </si>
  <si>
    <t> ORI 121 </t>
  </si>
  <si>
    <t>2440844.333 </t>
  </si>
  <si>
    <t> 14.09.1970 19:59 </t>
  </si>
  <si>
    <t> -0.001 </t>
  </si>
  <si>
    <t>2440930.239 </t>
  </si>
  <si>
    <t> 09.12.1970 17:44 </t>
  </si>
  <si>
    <t> ORI 123 </t>
  </si>
  <si>
    <t>2441160.442 </t>
  </si>
  <si>
    <t> 27.07.1971 22:36 </t>
  </si>
  <si>
    <t> -0.013 </t>
  </si>
  <si>
    <t>2441215.401 </t>
  </si>
  <si>
    <t> 20.09.1971 21:37 </t>
  </si>
  <si>
    <t> -0.032 </t>
  </si>
  <si>
    <t>2441218.866 </t>
  </si>
  <si>
    <t> 24.09.1971 08:47 </t>
  </si>
  <si>
    <t> A.Meyer </t>
  </si>
  <si>
    <t>IBVS 668 </t>
  </si>
  <si>
    <t>2441222.3021 </t>
  </si>
  <si>
    <t> 27.09.1971 19:15 </t>
  </si>
  <si>
    <t> -0.0026 </t>
  </si>
  <si>
    <t>IBVS 647 </t>
  </si>
  <si>
    <t>2441246.353 </t>
  </si>
  <si>
    <t> 21.10.1971 20:28 </t>
  </si>
  <si>
    <t> -0.004 </t>
  </si>
  <si>
    <t> ORI 129 </t>
  </si>
  <si>
    <t>2441507.492 </t>
  </si>
  <si>
    <t> 08.07.1972 23:48 </t>
  </si>
  <si>
    <t> -0.009 </t>
  </si>
  <si>
    <t> BBS 4 </t>
  </si>
  <si>
    <t>2441569.341 </t>
  </si>
  <si>
    <t> 08.09.1972 20:11 </t>
  </si>
  <si>
    <t> -0.010 </t>
  </si>
  <si>
    <t> BBS 5 </t>
  </si>
  <si>
    <t>2441569.346 </t>
  </si>
  <si>
    <t> 08.09.1972 20:18 </t>
  </si>
  <si>
    <t> -0.005 </t>
  </si>
  <si>
    <t>2441593.402 </t>
  </si>
  <si>
    <t> 02.10.1972 21:38 </t>
  </si>
  <si>
    <t> BBS 6 </t>
  </si>
  <si>
    <t>2441830.497 </t>
  </si>
  <si>
    <t> 27.05.1973 23:55 </t>
  </si>
  <si>
    <t> BBS 9 </t>
  </si>
  <si>
    <t>2441916.404 </t>
  </si>
  <si>
    <t> 21.08.1973 21:41 </t>
  </si>
  <si>
    <t> BBS 11 </t>
  </si>
  <si>
    <t>2441943.8820 </t>
  </si>
  <si>
    <t> 18.09.1973 09:10 </t>
  </si>
  <si>
    <t> -0.0031 </t>
  </si>
  <si>
    <t> T.T.Gough </t>
  </si>
  <si>
    <t> JBAA 85.447 </t>
  </si>
  <si>
    <t>2442201.587 </t>
  </si>
  <si>
    <t> 03.06.1974 02:05 </t>
  </si>
  <si>
    <t> BBS 16 </t>
  </si>
  <si>
    <t>2442287.488 </t>
  </si>
  <si>
    <t> 27.08.1974 23:42 </t>
  </si>
  <si>
    <t> M.D.Taylor </t>
  </si>
  <si>
    <t> JBAA 85.445 </t>
  </si>
  <si>
    <t>2442318.415 </t>
  </si>
  <si>
    <t> 27.09.1974 21:57 </t>
  </si>
  <si>
    <t> BBS 17 </t>
  </si>
  <si>
    <t>2442318.420 </t>
  </si>
  <si>
    <t> 27.09.1974 22:04 </t>
  </si>
  <si>
    <t> 0.000 </t>
  </si>
  <si>
    <t>2442524.592 </t>
  </si>
  <si>
    <t> 22.04.1975 02:12 </t>
  </si>
  <si>
    <t> BBS 22 </t>
  </si>
  <si>
    <t>2442641.402 </t>
  </si>
  <si>
    <t> 16.08.1975 21:38 </t>
  </si>
  <si>
    <t> -0.011 </t>
  </si>
  <si>
    <t> JBAA 87.80 </t>
  </si>
  <si>
    <t>2442672.334 </t>
  </si>
  <si>
    <t> 16.09.1975 20:00 </t>
  </si>
  <si>
    <t> BBS 24 </t>
  </si>
  <si>
    <t>2442727.310 </t>
  </si>
  <si>
    <t> 10.11.1975 19:26 </t>
  </si>
  <si>
    <t>2442727.315 </t>
  </si>
  <si>
    <t> 10.11.1975 19:33 </t>
  </si>
  <si>
    <t> -0.000 </t>
  </si>
  <si>
    <t>2442957.522 </t>
  </si>
  <si>
    <t> 28.06.1976 00:31 </t>
  </si>
  <si>
    <t> -0.012 </t>
  </si>
  <si>
    <t> T.Brelstaff </t>
  </si>
  <si>
    <t> VSSC 58.17 </t>
  </si>
  <si>
    <t>2442988.463 </t>
  </si>
  <si>
    <t> 28.07.1976 23:06 </t>
  </si>
  <si>
    <t> 0.004 </t>
  </si>
  <si>
    <t> BBS 29 </t>
  </si>
  <si>
    <t>2443012.509 </t>
  </si>
  <si>
    <t> 22.08.1976 00:12 </t>
  </si>
  <si>
    <t>2443043.439 </t>
  </si>
  <si>
    <t> 21.09.1976 22:32 </t>
  </si>
  <si>
    <t> BBS 30 </t>
  </si>
  <si>
    <t>2443043.442 </t>
  </si>
  <si>
    <t> 21.09.1976 22:36 </t>
  </si>
  <si>
    <t>2443311.445 </t>
  </si>
  <si>
    <t> 16.06.1977 22:40 </t>
  </si>
  <si>
    <t> R.Germann </t>
  </si>
  <si>
    <t> BBS 33 </t>
  </si>
  <si>
    <t>2443366.452 </t>
  </si>
  <si>
    <t> 10.08.1977 22:50 </t>
  </si>
  <si>
    <t> 0.023 </t>
  </si>
  <si>
    <t>2443483.253 </t>
  </si>
  <si>
    <t> 05.12.1977 18:04 </t>
  </si>
  <si>
    <t> BBS 36 </t>
  </si>
  <si>
    <t>2443689.423 </t>
  </si>
  <si>
    <t> 29.06.1978 22:09 </t>
  </si>
  <si>
    <t> BBS 37 </t>
  </si>
  <si>
    <t>2443713.484 </t>
  </si>
  <si>
    <t> 23.07.1978 23:36 </t>
  </si>
  <si>
    <t> 0.009 </t>
  </si>
  <si>
    <t> BBS 38 </t>
  </si>
  <si>
    <t>2443723.789 </t>
  </si>
  <si>
    <t> 03.08.1978 06:56 </t>
  </si>
  <si>
    <t> G.Wedemayer </t>
  </si>
  <si>
    <t> AOEB 5 </t>
  </si>
  <si>
    <t>2443830.307 </t>
  </si>
  <si>
    <t> 17.11.1978 19:22 </t>
  </si>
  <si>
    <t> 0.005 </t>
  </si>
  <si>
    <t> BBS 40 </t>
  </si>
  <si>
    <t>2444122.378 </t>
  </si>
  <si>
    <t> 05.09.1979 21:04 </t>
  </si>
  <si>
    <t> BBS 45 </t>
  </si>
  <si>
    <t>2444146.418 </t>
  </si>
  <si>
    <t> 29.09.1979 22:01 </t>
  </si>
  <si>
    <t> VSSC 59.18 </t>
  </si>
  <si>
    <t>2444153.293 </t>
  </si>
  <si>
    <t> 06.10.1979 19:01 </t>
  </si>
  <si>
    <t>2444208.281 </t>
  </si>
  <si>
    <t> 30.11.1979 18:44 </t>
  </si>
  <si>
    <t>2444438.487 </t>
  </si>
  <si>
    <t> 17.07.1980 23:41 </t>
  </si>
  <si>
    <t> G.Mavrofridis </t>
  </si>
  <si>
    <t> BBS 49 </t>
  </si>
  <si>
    <t>2444448.805 </t>
  </si>
  <si>
    <t> 28.07.1980 07:19 </t>
  </si>
  <si>
    <t> E.Halbach </t>
  </si>
  <si>
    <t>2444469.418 </t>
  </si>
  <si>
    <t> 17.08.1980 22:01 </t>
  </si>
  <si>
    <t> 0.002 </t>
  </si>
  <si>
    <t>2444472.853 </t>
  </si>
  <si>
    <t> 21.08.1980 08:28 </t>
  </si>
  <si>
    <t>2444479.730 </t>
  </si>
  <si>
    <t> 28.08.1980 05:31 </t>
  </si>
  <si>
    <t>2444524.369 </t>
  </si>
  <si>
    <t> 11.10.1980 20:51 </t>
  </si>
  <si>
    <t> -0.025 </t>
  </si>
  <si>
    <t> A.J.Hollis </t>
  </si>
  <si>
    <t>2444524.393 </t>
  </si>
  <si>
    <t> 11.10.1980 21:25 </t>
  </si>
  <si>
    <t> BBS 51 </t>
  </si>
  <si>
    <t>2444555.322 </t>
  </si>
  <si>
    <t> 11.11.1980 19:43 </t>
  </si>
  <si>
    <t>2444586.248 </t>
  </si>
  <si>
    <t> 12.12.1980 17:57 </t>
  </si>
  <si>
    <t> BBS 52 </t>
  </si>
  <si>
    <t>2444847.387 </t>
  </si>
  <si>
    <t> 30.08.1981 21:17 </t>
  </si>
  <si>
    <t> BBS 56 </t>
  </si>
  <si>
    <t>2444878.301 </t>
  </si>
  <si>
    <t> 30.09.1981 19:13 </t>
  </si>
  <si>
    <t>2444878.322 </t>
  </si>
  <si>
    <t> 30.09.1981 19:43 </t>
  </si>
  <si>
    <t>2444902.367 </t>
  </si>
  <si>
    <t> 24.10.1981 20:48 </t>
  </si>
  <si>
    <t> BBS 57 </t>
  </si>
  <si>
    <t>2444933.293 </t>
  </si>
  <si>
    <t> 24.11.1981 19:01 </t>
  </si>
  <si>
    <t>2445077.615 </t>
  </si>
  <si>
    <t> 18.04.1982 02:45 </t>
  </si>
  <si>
    <t> BBS 60 </t>
  </si>
  <si>
    <t>2445163.512 </t>
  </si>
  <si>
    <t> 13.07.1982 00:17 </t>
  </si>
  <si>
    <t> BBS 61 </t>
  </si>
  <si>
    <t>2445173.825 </t>
  </si>
  <si>
    <t> 23.07.1982 07:48 </t>
  </si>
  <si>
    <t> G.Samolyk </t>
  </si>
  <si>
    <t>2445541.496 </t>
  </si>
  <si>
    <t> 25.07.1983 23:54 </t>
  </si>
  <si>
    <t>BAVM 38 </t>
  </si>
  <si>
    <t>2445544.9246 </t>
  </si>
  <si>
    <t> 29.07.1983 10:11 </t>
  </si>
  <si>
    <t> 0.0100 </t>
  </si>
  <si>
    <t> D.W.Forbes </t>
  </si>
  <si>
    <t>IBVS 2545 </t>
  </si>
  <si>
    <t>2445603.344 </t>
  </si>
  <si>
    <t> 25.09.1983 20:15 </t>
  </si>
  <si>
    <t> 0.016 </t>
  </si>
  <si>
    <t> P.Wils </t>
  </si>
  <si>
    <t> BBS 69 </t>
  </si>
  <si>
    <t>2445905.726 </t>
  </si>
  <si>
    <t> 24.07.1984 05:25 </t>
  </si>
  <si>
    <t> 0.021 </t>
  </si>
  <si>
    <t> D.Williams </t>
  </si>
  <si>
    <t>2445929.775 </t>
  </si>
  <si>
    <t> 17.08.1984 06:36 </t>
  </si>
  <si>
    <t> S.Cook </t>
  </si>
  <si>
    <t>2445960.699 </t>
  </si>
  <si>
    <t> 17.09.1984 04:46 </t>
  </si>
  <si>
    <t>2446263.089 </t>
  </si>
  <si>
    <t> 16.07.1985 14:08 </t>
  </si>
  <si>
    <t> T.Kato </t>
  </si>
  <si>
    <t>VSB 47 </t>
  </si>
  <si>
    <t>2446266.507 </t>
  </si>
  <si>
    <t> 20.07.1985 00:10 </t>
  </si>
  <si>
    <t> J.Silhan </t>
  </si>
  <si>
    <t> BRNO 27 </t>
  </si>
  <si>
    <t>2446266.511 </t>
  </si>
  <si>
    <t> 20.07.1985 00:15 </t>
  </si>
  <si>
    <t> B.Stec </t>
  </si>
  <si>
    <t>2446266.520 </t>
  </si>
  <si>
    <t> 20.07.1985 00:28 </t>
  </si>
  <si>
    <t> 0.025 </t>
  </si>
  <si>
    <t> T.Cervinka </t>
  </si>
  <si>
    <t>2446266.522 </t>
  </si>
  <si>
    <t> 20.07.1985 00:31 </t>
  </si>
  <si>
    <t> 0.027 </t>
  </si>
  <si>
    <t> M.Berka </t>
  </si>
  <si>
    <t>2446290.557 </t>
  </si>
  <si>
    <t> 13.08.1985 01:22 </t>
  </si>
  <si>
    <t> P.Svoboda </t>
  </si>
  <si>
    <t>2446290.558 </t>
  </si>
  <si>
    <t> 13.08.1985 01:23 </t>
  </si>
  <si>
    <t>2446321.484 </t>
  </si>
  <si>
    <t> 12.09.1985 23:36 </t>
  </si>
  <si>
    <t> E.Wunder </t>
  </si>
  <si>
    <t>BAVM 43 </t>
  </si>
  <si>
    <t>2446321.489 </t>
  </si>
  <si>
    <t> 12.09.1985 23:44 </t>
  </si>
  <si>
    <t> A.Paschke </t>
  </si>
  <si>
    <t>2446328.3635 </t>
  </si>
  <si>
    <t> 19.09.1985 20:43 </t>
  </si>
  <si>
    <t> 0.0188 </t>
  </si>
  <si>
    <t> S.Zola </t>
  </si>
  <si>
    <t> AA 42.93 </t>
  </si>
  <si>
    <t>2446328.365 </t>
  </si>
  <si>
    <t> 19.09.1985 20:45 </t>
  </si>
  <si>
    <t> BBS 79 </t>
  </si>
  <si>
    <t>2446328.366 </t>
  </si>
  <si>
    <t> 19.09.1985 20:47 </t>
  </si>
  <si>
    <t> J.Borovicka </t>
  </si>
  <si>
    <t>2446328.369 </t>
  </si>
  <si>
    <t> 19.09.1985 20:51 </t>
  </si>
  <si>
    <t> 0.024 </t>
  </si>
  <si>
    <t> A.Slatinsky </t>
  </si>
  <si>
    <t> V.Wagner </t>
  </si>
  <si>
    <t>2446352.413 </t>
  </si>
  <si>
    <t> 13.10.1985 21:54 </t>
  </si>
  <si>
    <t>2446352.421 </t>
  </si>
  <si>
    <t> 13.10.1985 22:06 </t>
  </si>
  <si>
    <t> J.Schmidt </t>
  </si>
  <si>
    <t>2446359.285 </t>
  </si>
  <si>
    <t> 20.10.1985 18:50 </t>
  </si>
  <si>
    <t> 0.015 </t>
  </si>
  <si>
    <t>2446359.291 </t>
  </si>
  <si>
    <t> 20.10.1985 18:59 </t>
  </si>
  <si>
    <t>2447053.368 </t>
  </si>
  <si>
    <t> 14.09.1987 20:49 </t>
  </si>
  <si>
    <t> BBS 86 </t>
  </si>
  <si>
    <t>2447087.741 </t>
  </si>
  <si>
    <t> 19.10.1987 05:47 </t>
  </si>
  <si>
    <t> 0.019 </t>
  </si>
  <si>
    <t> R.Hill </t>
  </si>
  <si>
    <t>2447431.359 </t>
  </si>
  <si>
    <t> 26.09.1988 20:36 </t>
  </si>
  <si>
    <t> BBS 89 </t>
  </si>
  <si>
    <t>2447778.410 </t>
  </si>
  <si>
    <t> 08.09.1989 21:50 </t>
  </si>
  <si>
    <t> 0.032 </t>
  </si>
  <si>
    <t> BBS 92 </t>
  </si>
  <si>
    <t>2448094.538 </t>
  </si>
  <si>
    <t> 22.07.1990 00:54 </t>
  </si>
  <si>
    <t> 0.039 </t>
  </si>
  <si>
    <t> W.Kriebel </t>
  </si>
  <si>
    <t>BAVM 59 </t>
  </si>
  <si>
    <t>2448187.316 </t>
  </si>
  <si>
    <t> 22.10.1990 19:35 </t>
  </si>
  <si>
    <t> 0.043 </t>
  </si>
  <si>
    <t> BBS 96 </t>
  </si>
  <si>
    <t>2448448.460 </t>
  </si>
  <si>
    <t> 10.07.1991 23:02 </t>
  </si>
  <si>
    <t> BBS 98 </t>
  </si>
  <si>
    <t>2448479.3804 </t>
  </si>
  <si>
    <t> 10.08.1991 21:07 </t>
  </si>
  <si>
    <t> 0.0390 </t>
  </si>
  <si>
    <t> E.Blättler </t>
  </si>
  <si>
    <t>2448503.440 </t>
  </si>
  <si>
    <t> 03.09.1991 22:33 </t>
  </si>
  <si>
    <t> 0.046 </t>
  </si>
  <si>
    <t> M.Dahm </t>
  </si>
  <si>
    <t>BAVM 60 </t>
  </si>
  <si>
    <t>2448922.639 </t>
  </si>
  <si>
    <t> 27.10.1992 03:20 </t>
  </si>
  <si>
    <t> 0.041 </t>
  </si>
  <si>
    <t>2449214.711 </t>
  </si>
  <si>
    <t> 15.08.1993 05:03 </t>
  </si>
  <si>
    <t> 0.045 </t>
  </si>
  <si>
    <t>2449228.457 </t>
  </si>
  <si>
    <t> 28.08.1993 22:58 </t>
  </si>
  <si>
    <t> 0.047 </t>
  </si>
  <si>
    <t>BAVM 68 </t>
  </si>
  <si>
    <t>2449630.485 </t>
  </si>
  <si>
    <t> 04.10.1994 23:38 </t>
  </si>
  <si>
    <t> 0.051 </t>
  </si>
  <si>
    <t> P.Molik </t>
  </si>
  <si>
    <t>OEJV 0060 </t>
  </si>
  <si>
    <t>2449929.4178 </t>
  </si>
  <si>
    <t> 30.07.1995 22:01 </t>
  </si>
  <si>
    <t> 0.0435 </t>
  </si>
  <si>
    <t> M.Zibar </t>
  </si>
  <si>
    <t> BRNO 32 </t>
  </si>
  <si>
    <t>2449929.4219 </t>
  </si>
  <si>
    <t> 30.07.1995 22:07 </t>
  </si>
  <si>
    <t> 0.0476 </t>
  </si>
  <si>
    <t> P.Stepan </t>
  </si>
  <si>
    <t>2449929.4221 </t>
  </si>
  <si>
    <t> 0.0478 </t>
  </si>
  <si>
    <t> BBS 109 </t>
  </si>
  <si>
    <t>2449929.4233 </t>
  </si>
  <si>
    <t> 30.07.1995 22:09 </t>
  </si>
  <si>
    <t> 0.0490 </t>
  </si>
  <si>
    <t> R.Matus </t>
  </si>
  <si>
    <t>2449929.4261 </t>
  </si>
  <si>
    <t> 30.07.1995 22:13 </t>
  </si>
  <si>
    <t> 0.0518 </t>
  </si>
  <si>
    <t> J.Polak </t>
  </si>
  <si>
    <t>2449929.4275 </t>
  </si>
  <si>
    <t> 30.07.1995 22:15 </t>
  </si>
  <si>
    <t> 0.0532 </t>
  </si>
  <si>
    <t> P.Lutcha </t>
  </si>
  <si>
    <t>2449929.4289 </t>
  </si>
  <si>
    <t> 30.07.1995 22:17 </t>
  </si>
  <si>
    <t> 0.0546 </t>
  </si>
  <si>
    <t> L.Brat </t>
  </si>
  <si>
    <t>2449929.4296 </t>
  </si>
  <si>
    <t> 30.07.1995 22:18 </t>
  </si>
  <si>
    <t> 0.0553 </t>
  </si>
  <si>
    <t> J.Strobl </t>
  </si>
  <si>
    <t>2449929.4303 </t>
  </si>
  <si>
    <t> 30.07.1995 22:19 </t>
  </si>
  <si>
    <t> 0.0560 </t>
  </si>
  <si>
    <t> P.Sobotka </t>
  </si>
  <si>
    <t>2449929.4310 </t>
  </si>
  <si>
    <t> 30.07.1995 22:20 </t>
  </si>
  <si>
    <t> 0.0567 </t>
  </si>
  <si>
    <t> P.Hajek </t>
  </si>
  <si>
    <t>2449929.4320 </t>
  </si>
  <si>
    <t> 30.07.1995 22:22 </t>
  </si>
  <si>
    <t> 0.0577 </t>
  </si>
  <si>
    <t> A,Kratochvil </t>
  </si>
  <si>
    <t>2449929.4324 </t>
  </si>
  <si>
    <t> 0.0581 </t>
  </si>
  <si>
    <t> M.Vetrovcova </t>
  </si>
  <si>
    <t>2450262.727 </t>
  </si>
  <si>
    <t> 28.06.1996 05:26 </t>
  </si>
  <si>
    <t>C </t>
  </si>
  <si>
    <t>2450276.480 </t>
  </si>
  <si>
    <t> 11.07.1996 23:31 </t>
  </si>
  <si>
    <t> 0.060 </t>
  </si>
  <si>
    <t> BBS 112 </t>
  </si>
  <si>
    <t>2450341.764 </t>
  </si>
  <si>
    <t> 15.09.1996 06:20 </t>
  </si>
  <si>
    <t> 0.058 </t>
  </si>
  <si>
    <t>2450719.736 </t>
  </si>
  <si>
    <t> 28.09.1997 05:39 </t>
  </si>
  <si>
    <t>2450726.605 </t>
  </si>
  <si>
    <t> 05.10.1997 02:31 </t>
  </si>
  <si>
    <t> 0.056 </t>
  </si>
  <si>
    <t>2451097.715 </t>
  </si>
  <si>
    <t> 11.10.1998 05:09 </t>
  </si>
  <si>
    <t> 0.068 </t>
  </si>
  <si>
    <t>2451420.693 </t>
  </si>
  <si>
    <t> 30.08.1999 04:37 </t>
  </si>
  <si>
    <t> 0.053 </t>
  </si>
  <si>
    <t> M.Baldwin </t>
  </si>
  <si>
    <t> AOEB 12 </t>
  </si>
  <si>
    <t>2451434.452 </t>
  </si>
  <si>
    <t> 12.09.1999 22:50 </t>
  </si>
  <si>
    <t> 0.067 </t>
  </si>
  <si>
    <t> M.Kohl </t>
  </si>
  <si>
    <t> BBS 122 </t>
  </si>
  <si>
    <t>2451451.624 </t>
  </si>
  <si>
    <t> 30.09.1999 02:58 </t>
  </si>
  <si>
    <t>2451757.428 </t>
  </si>
  <si>
    <t> 31.07.2000 22:16 </t>
  </si>
  <si>
    <t> R.Meyer </t>
  </si>
  <si>
    <t>BAVM 143 </t>
  </si>
  <si>
    <t>2451757.440 </t>
  </si>
  <si>
    <t> 31.07.2000 22:33 </t>
  </si>
  <si>
    <t> 0.062 </t>
  </si>
  <si>
    <t> J.Goždál </t>
  </si>
  <si>
    <t>OEJV 0074 </t>
  </si>
  <si>
    <t>2451791.796 </t>
  </si>
  <si>
    <t> 04.09.2000 07:06 </t>
  </si>
  <si>
    <t>2451812.409 </t>
  </si>
  <si>
    <t> 24.09.2000 21:48 </t>
  </si>
  <si>
    <t> 0.054 </t>
  </si>
  <si>
    <t> T.Lange </t>
  </si>
  <si>
    <t>2451812.41 </t>
  </si>
  <si>
    <t> 24.09.2000 21:50 </t>
  </si>
  <si>
    <t> 0.05 </t>
  </si>
  <si>
    <t>-I</t>
  </si>
  <si>
    <t> J.Schirmer </t>
  </si>
  <si>
    <t>BAVM 152 </t>
  </si>
  <si>
    <t>2452145.721 </t>
  </si>
  <si>
    <t> 24.08.2001 05:18 </t>
  </si>
  <si>
    <t>2779</t>
  </si>
  <si>
    <t> 0.064 </t>
  </si>
  <si>
    <t>2452451.53030 </t>
  </si>
  <si>
    <t> 26.06.2002 00:43 </t>
  </si>
  <si>
    <t>2868</t>
  </si>
  <si>
    <t> 0.06091 </t>
  </si>
  <si>
    <t> J.Šafár </t>
  </si>
  <si>
    <t>2452609.5912 </t>
  </si>
  <si>
    <t> 01.12.2002 02:11 </t>
  </si>
  <si>
    <t>2914</t>
  </si>
  <si>
    <t> 0.0614 </t>
  </si>
  <si>
    <t>ns</t>
  </si>
  <si>
    <t>2452860.421 </t>
  </si>
  <si>
    <t> 08.08.2003 22:06 </t>
  </si>
  <si>
    <t>2987</t>
  </si>
  <si>
    <t>BAVM 171 </t>
  </si>
  <si>
    <t>2453626.679 </t>
  </si>
  <si>
    <t> 13.09.2005 04:17 </t>
  </si>
  <si>
    <t>3210</t>
  </si>
  <si>
    <t>2453654.167 </t>
  </si>
  <si>
    <t> 10.10.2005 16:00 </t>
  </si>
  <si>
    <t>3218</t>
  </si>
  <si>
    <t>BAVM 192 </t>
  </si>
  <si>
    <t>2454025.26771 </t>
  </si>
  <si>
    <t> 16.10.2006 18:25 </t>
  </si>
  <si>
    <t>3326</t>
  </si>
  <si>
    <t> 0.06594 </t>
  </si>
  <si>
    <t>R</t>
  </si>
  <si>
    <t> R.Ehrenberger </t>
  </si>
  <si>
    <t>2454396.3663 </t>
  </si>
  <si>
    <t> 22.10.2007 20:47 </t>
  </si>
  <si>
    <t>3434</t>
  </si>
  <si>
    <t> 0.0661 </t>
  </si>
  <si>
    <t> S.Bakan </t>
  </si>
  <si>
    <t>BAVM 203 </t>
  </si>
  <si>
    <t>2454406.6739 </t>
  </si>
  <si>
    <t> 02.11.2007 04:10 </t>
  </si>
  <si>
    <t>3437</t>
  </si>
  <si>
    <t> 0.0654 </t>
  </si>
  <si>
    <t> J.Bialozynski </t>
  </si>
  <si>
    <t>JAAVSO 36(2);171 </t>
  </si>
  <si>
    <t>2454437.5986 </t>
  </si>
  <si>
    <t> 03.12.2007 02:21 </t>
  </si>
  <si>
    <t>3446</t>
  </si>
  <si>
    <t> 0.0652 </t>
  </si>
  <si>
    <t>2455066.407 </t>
  </si>
  <si>
    <t> 22.08.2009 21:46 </t>
  </si>
  <si>
    <t>3629</t>
  </si>
  <si>
    <t> G.Flechsig </t>
  </si>
  <si>
    <t>BAVM 213 </t>
  </si>
  <si>
    <t>2455066.420 </t>
  </si>
  <si>
    <t> 22.08.2009 22:04 </t>
  </si>
  <si>
    <t> 0.081 </t>
  </si>
  <si>
    <t> R.Stahr </t>
  </si>
  <si>
    <t>2455138.5616 </t>
  </si>
  <si>
    <t> 03.11.2009 01:28 </t>
  </si>
  <si>
    <t>3650</t>
  </si>
  <si>
    <t> 0.0644 </t>
  </si>
  <si>
    <t> JAAVSO 38;120 </t>
  </si>
  <si>
    <t>2455485.6055 </t>
  </si>
  <si>
    <t> 16.10.2010 02:31 </t>
  </si>
  <si>
    <t>3751</t>
  </si>
  <si>
    <t> 0.0625 </t>
  </si>
  <si>
    <t> JAAVSO 39;177 </t>
  </si>
  <si>
    <t>2455777.6736 </t>
  </si>
  <si>
    <t> 04.08.2011 04:09 </t>
  </si>
  <si>
    <t>3836</t>
  </si>
  <si>
    <t> 0.0624 </t>
  </si>
  <si>
    <t> N.Simmons </t>
  </si>
  <si>
    <t> JAAVSO 40;975 </t>
  </si>
  <si>
    <t>2456159.0795 </t>
  </si>
  <si>
    <t> 19.08.2012 13:54 </t>
  </si>
  <si>
    <t>3947</t>
  </si>
  <si>
    <t> 0.0616 </t>
  </si>
  <si>
    <t> H.Itoh </t>
  </si>
  <si>
    <t>VSB 55 </t>
  </si>
  <si>
    <t>2456516.435 </t>
  </si>
  <si>
    <t> 11.08.2013 22:26 </t>
  </si>
  <si>
    <t>4051</t>
  </si>
  <si>
    <t>o</t>
  </si>
  <si>
    <t>OEJV 0162 </t>
  </si>
  <si>
    <t>2456540.4879 </t>
  </si>
  <si>
    <t> 04.09.2013 23:42 </t>
  </si>
  <si>
    <t>4058</t>
  </si>
  <si>
    <t> 0.0632 </t>
  </si>
  <si>
    <t> F.Agerer </t>
  </si>
  <si>
    <t>BAVM 234 </t>
  </si>
  <si>
    <t>2456966.5666 </t>
  </si>
  <si>
    <t> 05.11.2014 01:35 </t>
  </si>
  <si>
    <t> 0.0659 </t>
  </si>
  <si>
    <t> JAAVSO 43-1 </t>
  </si>
  <si>
    <t>My time zone &gt;&gt;&gt;&gt;&gt;</t>
  </si>
  <si>
    <t>(PST=8, PDT=MDT=7, MDT=CST=6, etc.)</t>
  </si>
  <si>
    <t>Lin.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</si>
  <si>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</si>
  <si>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</si>
  <si>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</si>
  <si>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</si>
  <si>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</si>
  <si>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</si>
  <si>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</si>
  <si>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OEJV 0162</t>
  </si>
  <si>
    <t>wt</t>
  </si>
  <si>
    <t>JAVSO 43, 77</t>
  </si>
  <si>
    <t>JAVSO..43..238</t>
  </si>
  <si>
    <t>JAVSO..45..121</t>
  </si>
  <si>
    <t>OEJV 0204</t>
  </si>
  <si>
    <t>VSB 067</t>
  </si>
  <si>
    <t>cG</t>
  </si>
  <si>
    <t>VSB 069</t>
  </si>
  <si>
    <t>B</t>
  </si>
  <si>
    <t>Ic</t>
  </si>
  <si>
    <t>JAVSO 49, 256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</si>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</sst>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0"/>
    <numFmt numFmtId="187" formatCode="0.000E+00"/>
  </numFmts>
  <fonts count="5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6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2" fillId="0" borderId="0" xfId="0" applyFont="1" applyAlignment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17" fillId="0" borderId="14" xfId="0" applyFont="1" applyBorder="1" applyAlignment="1"/>
    <xf numFmtId="0" fontId="1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5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>
      <alignment vertical="top"/>
    </xf>
    <xf numFmtId="22" fontId="10" fillId="0" borderId="0" xfId="0" applyNumberFormat="1" applyFont="1">
      <alignment vertical="top"/>
    </xf>
    <xf numFmtId="0" fontId="2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4" xfId="0" applyFont="1" applyBorder="1" applyAlignment="1"/>
    <xf numFmtId="0" fontId="0" fillId="0" borderId="25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0" fillId="0" borderId="18" xfId="0" applyBorder="1" applyAlignment="1"/>
    <xf numFmtId="0" fontId="10" fillId="0" borderId="26" xfId="0" applyFont="1" applyBorder="1" applyAlignment="1"/>
    <xf numFmtId="0" fontId="0" fillId="0" borderId="26" xfId="0" applyBorder="1" applyAlignment="1">
      <alignment horizontal="right"/>
    </xf>
    <xf numFmtId="0" fontId="0" fillId="0" borderId="19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1" fillId="0" borderId="0" xfId="0" applyFont="1" applyFill="1" applyAlignment="1"/>
    <xf numFmtId="0" fontId="0" fillId="25" borderId="18" xfId="0" applyFill="1" applyBorder="1" applyAlignment="1"/>
    <xf numFmtId="0" fontId="11" fillId="25" borderId="19" xfId="0" applyFont="1" applyFill="1" applyBorder="1" applyAlignment="1"/>
    <xf numFmtId="0" fontId="20" fillId="0" borderId="11" xfId="0" applyFont="1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25" borderId="20" xfId="0" applyFill="1" applyBorder="1" applyAlignment="1"/>
    <xf numFmtId="0" fontId="11" fillId="25" borderId="21" xfId="0" applyFont="1" applyFill="1" applyBorder="1" applyAlignment="1"/>
    <xf numFmtId="0" fontId="20" fillId="0" borderId="12" xfId="0" applyFont="1" applyBorder="1" applyAlignment="1"/>
    <xf numFmtId="11" fontId="0" fillId="0" borderId="0" xfId="0" applyNumberFormat="1" applyBorder="1" applyAlignment="1"/>
    <xf numFmtId="0" fontId="0" fillId="26" borderId="20" xfId="0" applyFill="1" applyBorder="1" applyAlignment="1"/>
    <xf numFmtId="0" fontId="11" fillId="27" borderId="21" xfId="0" applyFont="1" applyFill="1" applyBorder="1" applyAlignment="1"/>
    <xf numFmtId="0" fontId="0" fillId="0" borderId="0" xfId="0" applyNumberFormat="1" applyBorder="1" applyAlignment="1"/>
    <xf numFmtId="0" fontId="11" fillId="26" borderId="20" xfId="0" applyFont="1" applyFill="1" applyBorder="1" applyAlignment="1"/>
    <xf numFmtId="0" fontId="0" fillId="25" borderId="22" xfId="0" applyFill="1" applyBorder="1" applyAlignment="1"/>
    <xf numFmtId="0" fontId="11" fillId="25" borderId="23" xfId="0" applyFont="1" applyFill="1" applyBorder="1" applyAlignment="1"/>
    <xf numFmtId="0" fontId="20" fillId="0" borderId="13" xfId="0" applyFont="1" applyBorder="1" applyAlignment="1"/>
    <xf numFmtId="0" fontId="0" fillId="0" borderId="20" xfId="0" applyBorder="1" applyAlignment="1"/>
    <xf numFmtId="0" fontId="10" fillId="0" borderId="0" xfId="0" applyFont="1" applyBorder="1" applyAlignment="1"/>
    <xf numFmtId="0" fontId="0" fillId="0" borderId="20" xfId="0" applyBorder="1" applyAlignment="1">
      <alignment horizontal="left"/>
    </xf>
    <xf numFmtId="0" fontId="15" fillId="0" borderId="20" xfId="0" applyFont="1" applyBorder="1" applyAlignment="1"/>
    <xf numFmtId="2" fontId="10" fillId="0" borderId="0" xfId="0" applyNumberFormat="1" applyFont="1" applyBorder="1" applyAlignment="1"/>
    <xf numFmtId="0" fontId="0" fillId="0" borderId="0" xfId="0" applyNumberFormat="1" applyAlignment="1"/>
    <xf numFmtId="1" fontId="10" fillId="0" borderId="0" xfId="0" applyNumberFormat="1" applyFont="1" applyBorder="1" applyAlignment="1"/>
    <xf numFmtId="187" fontId="10" fillId="0" borderId="0" xfId="0" applyNumberFormat="1" applyFont="1" applyBorder="1" applyAlignment="1"/>
    <xf numFmtId="0" fontId="11" fillId="0" borderId="22" xfId="0" applyFont="1" applyFill="1" applyBorder="1" applyAlignment="1"/>
    <xf numFmtId="0" fontId="30" fillId="27" borderId="10" xfId="0" applyFont="1" applyFill="1" applyBorder="1" applyAlignment="1"/>
    <xf numFmtId="0" fontId="0" fillId="0" borderId="10" xfId="0" applyBorder="1" applyAlignment="1"/>
    <xf numFmtId="0" fontId="0" fillId="0" borderId="23" xfId="0" applyBorder="1" applyAlignment="1"/>
    <xf numFmtId="0" fontId="31" fillId="0" borderId="0" xfId="0" applyFont="1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/>
    <xf numFmtId="14" fontId="11" fillId="0" borderId="0" xfId="0" applyNumberFormat="1" applyFont="1" applyAlignment="1"/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42" applyFont="1" applyAlignment="1">
      <alignment wrapText="1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42" applyFont="1" applyAlignment="1">
      <alignment horizontal="left"/>
    </xf>
    <xf numFmtId="0" fontId="50" fillId="0" borderId="0" xfId="42" applyFont="1" applyAlignment="1">
      <alignment horizontal="left" wrapText="1"/>
    </xf>
    <xf numFmtId="0" fontId="20" fillId="0" borderId="0" xfId="42" applyFont="1"/>
    <xf numFmtId="0" fontId="20" fillId="0" borderId="0" xfId="42" applyFont="1" applyAlignment="1">
      <alignment horizontal="left"/>
    </xf>
    <xf numFmtId="0" fontId="24" fillId="0" borderId="0" xfId="42" applyFont="1" applyAlignment="1">
      <alignment horizontal="left"/>
    </xf>
    <xf numFmtId="0" fontId="50" fillId="0" borderId="0" xfId="0" applyFont="1" applyAlignme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42" applyFont="1"/>
    <xf numFmtId="0" fontId="50" fillId="0" borderId="0" xfId="42" applyFont="1" applyAlignment="1">
      <alignment horizontal="center"/>
    </xf>
    <xf numFmtId="0" fontId="12" fillId="0" borderId="0" xfId="0" applyFont="1" applyAlignment="1">
      <alignment horizontal="right" vertical="top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177" fontId="5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13461556519301221"/>
          <c:w val="0.8350708602411232"/>
          <c:h val="0.73901198034531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8-495C-B8AE-9886FC3CF8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8-495C-B8AE-9886FC3CF8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8-495C-B8AE-9886FC3CF8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8-495C-B8AE-9886FC3CF8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8-495C-B8AE-9886FC3CF8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8-495C-B8AE-9886FC3CF8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8-495C-B8AE-9886FC3CF8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33">
                  <c:v>3.3070584865136379E-2</c:v>
                </c:pt>
                <c:pt idx="142">
                  <c:v>3.5355228051003572E-2</c:v>
                </c:pt>
                <c:pt idx="145">
                  <c:v>3.5376188080231713E-2</c:v>
                </c:pt>
                <c:pt idx="158">
                  <c:v>3.749315103227379E-2</c:v>
                </c:pt>
                <c:pt idx="189">
                  <c:v>4.3330519172310608E-2</c:v>
                </c:pt>
                <c:pt idx="197">
                  <c:v>4.892684697622382E-2</c:v>
                </c:pt>
                <c:pt idx="216">
                  <c:v>5.3255093011834606E-2</c:v>
                </c:pt>
                <c:pt idx="219">
                  <c:v>5.4407894619382273E-2</c:v>
                </c:pt>
                <c:pt idx="221">
                  <c:v>5.4428854648610414E-2</c:v>
                </c:pt>
                <c:pt idx="222">
                  <c:v>5.556069622692994E-2</c:v>
                </c:pt>
                <c:pt idx="225">
                  <c:v>5.6545817600652491E-2</c:v>
                </c:pt>
                <c:pt idx="228">
                  <c:v>5.6640137732179116E-2</c:v>
                </c:pt>
                <c:pt idx="231">
                  <c:v>5.7677659178972017E-2</c:v>
                </c:pt>
                <c:pt idx="235">
                  <c:v>5.87571006842212E-2</c:v>
                </c:pt>
                <c:pt idx="236">
                  <c:v>5.9689821984873395E-2</c:v>
                </c:pt>
                <c:pt idx="237">
                  <c:v>6.0171902657120607E-2</c:v>
                </c:pt>
                <c:pt idx="238">
                  <c:v>6.0936943723947694E-2</c:v>
                </c:pt>
                <c:pt idx="239">
                  <c:v>6.3148226807516389E-2</c:v>
                </c:pt>
                <c:pt idx="240">
                  <c:v>6.3242546939043021E-2</c:v>
                </c:pt>
                <c:pt idx="241">
                  <c:v>6.3273986982885236E-2</c:v>
                </c:pt>
                <c:pt idx="242">
                  <c:v>6.3357827099797787E-2</c:v>
                </c:pt>
                <c:pt idx="243">
                  <c:v>6.4489668678117312E-2</c:v>
                </c:pt>
                <c:pt idx="244">
                  <c:v>6.5621510256436838E-2</c:v>
                </c:pt>
                <c:pt idx="245">
                  <c:v>6.5652950300279053E-2</c:v>
                </c:pt>
                <c:pt idx="246">
                  <c:v>6.5747270431805671E-2</c:v>
                </c:pt>
                <c:pt idx="247">
                  <c:v>6.6585671600931262E-2</c:v>
                </c:pt>
                <c:pt idx="248">
                  <c:v>6.7665113106180425E-2</c:v>
                </c:pt>
                <c:pt idx="249">
                  <c:v>6.7665113106180425E-2</c:v>
                </c:pt>
                <c:pt idx="250">
                  <c:v>6.7885193413075889E-2</c:v>
                </c:pt>
                <c:pt idx="251">
                  <c:v>6.7885193413075889E-2</c:v>
                </c:pt>
                <c:pt idx="252">
                  <c:v>6.8943674889096945E-2</c:v>
                </c:pt>
                <c:pt idx="253">
                  <c:v>6.9834476131292858E-2</c:v>
                </c:pt>
                <c:pt idx="254">
                  <c:v>6.9834476131292858E-2</c:v>
                </c:pt>
                <c:pt idx="255">
                  <c:v>7.0997757753454599E-2</c:v>
                </c:pt>
                <c:pt idx="256">
                  <c:v>7.2087679273317842E-2</c:v>
                </c:pt>
                <c:pt idx="257">
                  <c:v>7.2161039375616326E-2</c:v>
                </c:pt>
                <c:pt idx="258">
                  <c:v>7.3460561187760981E-2</c:v>
                </c:pt>
                <c:pt idx="259">
                  <c:v>7.3460561187760981E-2</c:v>
                </c:pt>
                <c:pt idx="260">
                  <c:v>7.3460561187760981E-2</c:v>
                </c:pt>
                <c:pt idx="261">
                  <c:v>7.4298962356886544E-2</c:v>
                </c:pt>
                <c:pt idx="262">
                  <c:v>7.4298962356886544E-2</c:v>
                </c:pt>
                <c:pt idx="263">
                  <c:v>7.4298962356886544E-2</c:v>
                </c:pt>
                <c:pt idx="264">
                  <c:v>7.4519042663782009E-2</c:v>
                </c:pt>
                <c:pt idx="265">
                  <c:v>7.4519042663782009E-2</c:v>
                </c:pt>
                <c:pt idx="266">
                  <c:v>7.5357443832907586E-2</c:v>
                </c:pt>
                <c:pt idx="267">
                  <c:v>7.5483204008276433E-2</c:v>
                </c:pt>
                <c:pt idx="268">
                  <c:v>7.5483204008276433E-2</c:v>
                </c:pt>
                <c:pt idx="269">
                  <c:v>7.651024544045526E-2</c:v>
                </c:pt>
                <c:pt idx="270">
                  <c:v>7.8522408246356645E-2</c:v>
                </c:pt>
                <c:pt idx="271">
                  <c:v>7.9863850116957555E-2</c:v>
                </c:pt>
                <c:pt idx="272">
                  <c:v>7.9863850116957555E-2</c:v>
                </c:pt>
                <c:pt idx="273">
                  <c:v>7.9874330131571636E-2</c:v>
                </c:pt>
                <c:pt idx="274">
                  <c:v>8.0890891549136396E-2</c:v>
                </c:pt>
                <c:pt idx="275">
                  <c:v>8.0964251651434865E-2</c:v>
                </c:pt>
                <c:pt idx="276">
                  <c:v>8.1079531812189631E-2</c:v>
                </c:pt>
                <c:pt idx="277">
                  <c:v>8.1152891914488129E-2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8-495C-B8AE-9886FC3CF8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8-495C-B8AE-9886FC3CF88A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28-495C-B8AE-9886FC3C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961512"/>
        <c:axId val="1"/>
      </c:scatterChart>
      <c:valAx>
        <c:axId val="66796151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45924467774864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96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986111111111112E-2"/>
          <c:y val="0.92857258227336958"/>
          <c:w val="0.9600710848643919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673684018664333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3461556519301221"/>
          <c:w val="0.8055569213136822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8-4C17-AE2D-E8B5D0658D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8-4C17-AE2D-E8B5D0658D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8-4C17-AE2D-E8B5D0658D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8-4C17-AE2D-E8B5D0658D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8-4C17-AE2D-E8B5D0658D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8-4C17-AE2D-E8B5D0658D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58-4C17-AE2D-E8B5D0658DE7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58-4C17-AE2D-E8B5D0658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1888"/>
        <c:axId val="1"/>
      </c:scatterChart>
      <c:valAx>
        <c:axId val="68499188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9813356663748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81980898221053"/>
          <c:y val="0.92857258227336958"/>
          <c:w val="0.7413207203266258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Equ - O-C Diagr.</a:t>
            </a:r>
          </a:p>
        </c:rich>
      </c:tx>
      <c:layout>
        <c:manualLayout>
          <c:xMode val="edge"/>
          <c:yMode val="edge"/>
          <c:x val="0.37781665506716339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829757255467"/>
          <c:y val="0.13424657534246576"/>
          <c:w val="0.80416012592081709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0.40871340000012424</c:v>
                </c:pt>
                <c:pt idx="1">
                  <c:v>0.16555930000322405</c:v>
                </c:pt>
                <c:pt idx="2">
                  <c:v>0.19036550000237185</c:v>
                </c:pt>
                <c:pt idx="3">
                  <c:v>0.18419490000087535</c:v>
                </c:pt>
                <c:pt idx="5">
                  <c:v>0.18403970000144909</c:v>
                </c:pt>
                <c:pt idx="10">
                  <c:v>0.16083029999936116</c:v>
                </c:pt>
                <c:pt idx="16">
                  <c:v>0.12834170000132872</c:v>
                </c:pt>
                <c:pt idx="17">
                  <c:v>0.12737270000070566</c:v>
                </c:pt>
                <c:pt idx="18">
                  <c:v>0.13479130000268924</c:v>
                </c:pt>
                <c:pt idx="19">
                  <c:v>0.13559750000058557</c:v>
                </c:pt>
                <c:pt idx="20">
                  <c:v>0.13317500000266591</c:v>
                </c:pt>
                <c:pt idx="21">
                  <c:v>0.13787650000085705</c:v>
                </c:pt>
                <c:pt idx="22">
                  <c:v>0.1736168000024918</c:v>
                </c:pt>
                <c:pt idx="23">
                  <c:v>0.16432610000265413</c:v>
                </c:pt>
                <c:pt idx="24">
                  <c:v>0.12593850000484963</c:v>
                </c:pt>
                <c:pt idx="25">
                  <c:v>0.16438810000181547</c:v>
                </c:pt>
                <c:pt idx="26">
                  <c:v>0.12551600000369945</c:v>
                </c:pt>
                <c:pt idx="30">
                  <c:v>9.8325700000714278E-2</c:v>
                </c:pt>
                <c:pt idx="31">
                  <c:v>0.10545360000105575</c:v>
                </c:pt>
                <c:pt idx="32">
                  <c:v>9.8387699999875622E-2</c:v>
                </c:pt>
                <c:pt idx="33">
                  <c:v>0.10051560000283644</c:v>
                </c:pt>
                <c:pt idx="34">
                  <c:v>7.2224900002765935E-2</c:v>
                </c:pt>
                <c:pt idx="35">
                  <c:v>9.0031100000487641E-2</c:v>
                </c:pt>
                <c:pt idx="36">
                  <c:v>0.10721710000143503</c:v>
                </c:pt>
                <c:pt idx="37">
                  <c:v>7.4345000000903383E-2</c:v>
                </c:pt>
                <c:pt idx="39">
                  <c:v>9.3116300005931407E-2</c:v>
                </c:pt>
                <c:pt idx="40">
                  <c:v>9.8050400003558025E-2</c:v>
                </c:pt>
                <c:pt idx="41">
                  <c:v>8.3887600001617102E-2</c:v>
                </c:pt>
                <c:pt idx="42">
                  <c:v>7.7693800001725322E-2</c:v>
                </c:pt>
                <c:pt idx="53">
                  <c:v>5.6588100000226405E-2</c:v>
                </c:pt>
                <c:pt idx="54">
                  <c:v>6.3122899999143556E-2</c:v>
                </c:pt>
                <c:pt idx="55">
                  <c:v>4.8948400006338488E-2</c:v>
                </c:pt>
                <c:pt idx="56">
                  <c:v>3.5568400002375711E-2</c:v>
                </c:pt>
                <c:pt idx="57">
                  <c:v>4.9909400004253257E-2</c:v>
                </c:pt>
                <c:pt idx="59">
                  <c:v>3.4788900004059542E-2</c:v>
                </c:pt>
                <c:pt idx="71">
                  <c:v>1.7040200007613748E-2</c:v>
                </c:pt>
                <c:pt idx="72">
                  <c:v>2.2040200004994404E-2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7-4F8D-B30E-78C3A6E342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91">
                    <c:v>0</c:v>
                  </c:pt>
                  <c:pt idx="95">
                    <c:v>0</c:v>
                  </c:pt>
                  <c:pt idx="96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28">
                    <c:v>0</c:v>
                  </c:pt>
                  <c:pt idx="133">
                    <c:v>1.9E-3</c:v>
                  </c:pt>
                  <c:pt idx="142">
                    <c:v>6.1999999999999998E-3</c:v>
                  </c:pt>
                  <c:pt idx="145">
                    <c:v>1.2999999999999999E-3</c:v>
                  </c:pt>
                  <c:pt idx="158">
                    <c:v>5.0000000000000001E-4</c:v>
                  </c:pt>
                  <c:pt idx="160">
                    <c:v>8.9999999999999998E-4</c:v>
                  </c:pt>
                  <c:pt idx="165">
                    <c:v>0</c:v>
                  </c:pt>
                  <c:pt idx="189">
                    <c:v>5.8E-4</c:v>
                  </c:pt>
                  <c:pt idx="194">
                    <c:v>5.0000000000000001E-3</c:v>
                  </c:pt>
                  <c:pt idx="195">
                    <c:v>5.0000000000000001E-4</c:v>
                  </c:pt>
                  <c:pt idx="197">
                    <c:v>1.1000000000000001E-3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1.1000000000000001E-3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5">
                    <c:v>5.0000000000000001E-3</c:v>
                  </c:pt>
                  <c:pt idx="216">
                    <c:v>4.2000000000000002E-4</c:v>
                  </c:pt>
                  <c:pt idx="219">
                    <c:v>1E-3</c:v>
                  </c:pt>
                  <c:pt idx="221">
                    <c:v>6.6E-4</c:v>
                  </c:pt>
                  <c:pt idx="222">
                    <c:v>1.9E-3</c:v>
                  </c:pt>
                  <c:pt idx="224">
                    <c:v>0</c:v>
                  </c:pt>
                  <c:pt idx="225">
                    <c:v>6.7000000000000002E-4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1.4E-3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3.8000000000000002E-4</c:v>
                  </c:pt>
                  <c:pt idx="232">
                    <c:v>0</c:v>
                  </c:pt>
                  <c:pt idx="233">
                    <c:v>0</c:v>
                  </c:pt>
                  <c:pt idx="235">
                    <c:v>0</c:v>
                  </c:pt>
                  <c:pt idx="236">
                    <c:v>1E-3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1.2999999999999999E-3</c:v>
                  </c:pt>
                  <c:pt idx="240">
                    <c:v>2.7000000000000001E-3</c:v>
                  </c:pt>
                  <c:pt idx="241">
                    <c:v>0</c:v>
                  </c:pt>
                  <c:pt idx="242">
                    <c:v>0</c:v>
                  </c:pt>
                  <c:pt idx="243">
                    <c:v>4.0000000000000002E-4</c:v>
                  </c:pt>
                  <c:pt idx="244">
                    <c:v>0</c:v>
                  </c:pt>
                  <c:pt idx="245">
                    <c:v>1E-4</c:v>
                  </c:pt>
                  <c:pt idx="246">
                    <c:v>2.0000000000000001E-4</c:v>
                  </c:pt>
                  <c:pt idx="247">
                    <c:v>2E-3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2.0000000000000001E-4</c:v>
                  </c:pt>
                  <c:pt idx="251">
                    <c:v>1.2999999999999999E-4</c:v>
                  </c:pt>
                  <c:pt idx="252">
                    <c:v>1E-4</c:v>
                  </c:pt>
                  <c:pt idx="253">
                    <c:v>9.0000000000000006E-5</c:v>
                  </c:pt>
                  <c:pt idx="254">
                    <c:v>1E-4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1.6000000000000001E-3</c:v>
                  </c:pt>
                  <c:pt idx="258">
                    <c:v>0</c:v>
                  </c:pt>
                  <c:pt idx="259">
                    <c:v>1E-4</c:v>
                  </c:pt>
                  <c:pt idx="260">
                    <c:v>4.0000000000000003E-5</c:v>
                  </c:pt>
                  <c:pt idx="261">
                    <c:v>0</c:v>
                  </c:pt>
                  <c:pt idx="262">
                    <c:v>1.9000000000000001E-4</c:v>
                  </c:pt>
                  <c:pt idx="263">
                    <c:v>2.0000000000000001E-4</c:v>
                  </c:pt>
                  <c:pt idx="264">
                    <c:v>1E-4</c:v>
                  </c:pt>
                  <c:pt idx="265">
                    <c:v>8.0000000000000007E-5</c:v>
                  </c:pt>
                  <c:pt idx="266">
                    <c:v>0</c:v>
                  </c:pt>
                  <c:pt idx="267">
                    <c:v>4.0000000000000002E-4</c:v>
                  </c:pt>
                  <c:pt idx="268">
                    <c:v>4.2999999999999999E-4</c:v>
                  </c:pt>
                  <c:pt idx="269">
                    <c:v>2.9999999999999997E-4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4.0000000000000002E-4</c:v>
                  </c:pt>
                  <c:pt idx="274">
                    <c:v>2.9999999999999997E-4</c:v>
                  </c:pt>
                  <c:pt idx="275">
                    <c:v>2.0000000000000001E-4</c:v>
                  </c:pt>
                  <c:pt idx="276">
                    <c:v>2.9999999999999997E-4</c:v>
                  </c:pt>
                  <c:pt idx="27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4">
                  <c:v>0.16723350000029313</c:v>
                </c:pt>
                <c:pt idx="6">
                  <c:v>0.16913270000077318</c:v>
                </c:pt>
                <c:pt idx="7">
                  <c:v>0.16699700000026496</c:v>
                </c:pt>
                <c:pt idx="8">
                  <c:v>0.15925280000010389</c:v>
                </c:pt>
                <c:pt idx="9">
                  <c:v>0.15308999999979278</c:v>
                </c:pt>
                <c:pt idx="11">
                  <c:v>0.14191550000396091</c:v>
                </c:pt>
                <c:pt idx="12">
                  <c:v>0.13980690000244067</c:v>
                </c:pt>
                <c:pt idx="13">
                  <c:v>0.14561310000135563</c:v>
                </c:pt>
                <c:pt idx="14">
                  <c:v>0.13612859999921056</c:v>
                </c:pt>
                <c:pt idx="15">
                  <c:v>0.13093480000316049</c:v>
                </c:pt>
                <c:pt idx="27">
                  <c:v>9.0725199999724282E-2</c:v>
                </c:pt>
                <c:pt idx="28">
                  <c:v>0.11217089999991003</c:v>
                </c:pt>
                <c:pt idx="29">
                  <c:v>0.11181800000485964</c:v>
                </c:pt>
                <c:pt idx="38">
                  <c:v>9.3666700002358994E-2</c:v>
                </c:pt>
                <c:pt idx="43">
                  <c:v>5.9154900005523814E-2</c:v>
                </c:pt>
                <c:pt idx="44">
                  <c:v>0.11296110000330373</c:v>
                </c:pt>
                <c:pt idx="45">
                  <c:v>8.7410700001782971E-2</c:v>
                </c:pt>
                <c:pt idx="46">
                  <c:v>9.3046300004061777E-2</c:v>
                </c:pt>
                <c:pt idx="47">
                  <c:v>9.1174199998931726E-2</c:v>
                </c:pt>
                <c:pt idx="48">
                  <c:v>6.149590000131866E-2</c:v>
                </c:pt>
                <c:pt idx="49">
                  <c:v>0.11462380000011763</c:v>
                </c:pt>
                <c:pt idx="50">
                  <c:v>0.13593770000443328</c:v>
                </c:pt>
                <c:pt idx="51">
                  <c:v>0.12651520000144956</c:v>
                </c:pt>
                <c:pt idx="52">
                  <c:v>8.9922099999967031E-2</c:v>
                </c:pt>
                <c:pt idx="58">
                  <c:v>1.0889699995459523E-2</c:v>
                </c:pt>
                <c:pt idx="60">
                  <c:v>2.6040600001579151E-2</c:v>
                </c:pt>
                <c:pt idx="62">
                  <c:v>1.9575400001485832E-2</c:v>
                </c:pt>
                <c:pt idx="63">
                  <c:v>3.0575400000088848E-2</c:v>
                </c:pt>
                <c:pt idx="67">
                  <c:v>1.0257400004775263E-2</c:v>
                </c:pt>
                <c:pt idx="70">
                  <c:v>3.014880000409903E-2</c:v>
                </c:pt>
                <c:pt idx="73">
                  <c:v>1.7683600002783351E-2</c:v>
                </c:pt>
                <c:pt idx="74">
                  <c:v>1.1811500000476371E-2</c:v>
                </c:pt>
                <c:pt idx="75">
                  <c:v>3.2811500001116656E-2</c:v>
                </c:pt>
                <c:pt idx="76">
                  <c:v>1.1447100005170796E-2</c:v>
                </c:pt>
                <c:pt idx="77">
                  <c:v>1.0768799998913892E-2</c:v>
                </c:pt>
                <c:pt idx="80">
                  <c:v>1.170290000300156E-2</c:v>
                </c:pt>
                <c:pt idx="81">
                  <c:v>2.8307999964454211E-3</c:v>
                </c:pt>
                <c:pt idx="82">
                  <c:v>5.9160000018891878E-3</c:v>
                </c:pt>
                <c:pt idx="83">
                  <c:v>-2.6343999998061918E-3</c:v>
                </c:pt>
                <c:pt idx="84">
                  <c:v>9.6214000004692934E-3</c:v>
                </c:pt>
                <c:pt idx="85">
                  <c:v>8.2570000013220124E-3</c:v>
                </c:pt>
                <c:pt idx="86">
                  <c:v>1.3257000005978625E-2</c:v>
                </c:pt>
                <c:pt idx="87">
                  <c:v>6.5128000060212798E-3</c:v>
                </c:pt>
                <c:pt idx="90">
                  <c:v>1.0049000047729351E-3</c:v>
                </c:pt>
                <c:pt idx="91">
                  <c:v>-6.8671999979414977E-3</c:v>
                </c:pt>
                <c:pt idx="92">
                  <c:v>-2.0609999919543043E-3</c:v>
                </c:pt>
                <c:pt idx="93">
                  <c:v>-1.0609999953885563E-3</c:v>
                </c:pt>
                <c:pt idx="94">
                  <c:v>2.5165000042761676E-3</c:v>
                </c:pt>
                <c:pt idx="95">
                  <c:v>-1.2975799996638671E-2</c:v>
                </c:pt>
                <c:pt idx="96">
                  <c:v>-3.1526200000371318E-2</c:v>
                </c:pt>
                <c:pt idx="99">
                  <c:v>-4.3982999923173338E-3</c:v>
                </c:pt>
                <c:pt idx="100">
                  <c:v>-4.3982999923173338E-3</c:v>
                </c:pt>
                <c:pt idx="101">
                  <c:v>-4.3982999923173338E-3</c:v>
                </c:pt>
                <c:pt idx="102">
                  <c:v>-8.7626999957137741E-3</c:v>
                </c:pt>
                <c:pt idx="103">
                  <c:v>-9.5068999944487587E-3</c:v>
                </c:pt>
                <c:pt idx="104">
                  <c:v>-4.5068999970681034E-3</c:v>
                </c:pt>
                <c:pt idx="105">
                  <c:v>-1.185199995234143E-3</c:v>
                </c:pt>
                <c:pt idx="106">
                  <c:v>3.1287000019801781E-3</c:v>
                </c:pt>
                <c:pt idx="107">
                  <c:v>7.7062000054866076E-3</c:v>
                </c:pt>
                <c:pt idx="108">
                  <c:v>-3.0689999985042959E-3</c:v>
                </c:pt>
                <c:pt idx="109">
                  <c:v>0</c:v>
                </c:pt>
                <c:pt idx="110">
                  <c:v>-5.3364999985205941E-3</c:v>
                </c:pt>
                <c:pt idx="111">
                  <c:v>-6.7589999962365255E-3</c:v>
                </c:pt>
                <c:pt idx="112">
                  <c:v>-4.6310999969136901E-3</c:v>
                </c:pt>
                <c:pt idx="113">
                  <c:v>3.6890000046696514E-4</c:v>
                </c:pt>
                <c:pt idx="114">
                  <c:v>-3.3445099994423799E-2</c:v>
                </c:pt>
                <c:pt idx="115">
                  <c:v>6.5548999991733581E-3</c:v>
                </c:pt>
                <c:pt idx="117">
                  <c:v>-1.0739699995610863E-2</c:v>
                </c:pt>
                <c:pt idx="118">
                  <c:v>-3.6117999916314147E-3</c:v>
                </c:pt>
                <c:pt idx="119">
                  <c:v>-5.1622000028146431E-3</c:v>
                </c:pt>
                <c:pt idx="120">
                  <c:v>-1.6219999815803021E-4</c:v>
                </c:pt>
                <c:pt idx="121">
                  <c:v>-1.1654499998257961E-2</c:v>
                </c:pt>
                <c:pt idx="122">
                  <c:v>4.4734000039170496E-3</c:v>
                </c:pt>
                <c:pt idx="123">
                  <c:v>4.4734000039170496E-3</c:v>
                </c:pt>
                <c:pt idx="124">
                  <c:v>-2.2048999962862581E-3</c:v>
                </c:pt>
                <c:pt idx="125">
                  <c:v>2.9230000000097789E-3</c:v>
                </c:pt>
                <c:pt idx="126">
                  <c:v>5.9230000042589381E-3</c:v>
                </c:pt>
                <c:pt idx="127">
                  <c:v>-6.6351999994367361E-3</c:v>
                </c:pt>
                <c:pt idx="128">
                  <c:v>2.2814399999333546E-2</c:v>
                </c:pt>
                <c:pt idx="129">
                  <c:v>-3.4802000009221956E-3</c:v>
                </c:pt>
                <c:pt idx="130">
                  <c:v>7.0580000465270132E-4</c:v>
                </c:pt>
                <c:pt idx="131">
                  <c:v>9.0274999965913594E-3</c:v>
                </c:pt>
                <c:pt idx="132">
                  <c:v>5.7367999979760498E-3</c:v>
                </c:pt>
                <c:pt idx="134">
                  <c:v>4.7329000008176081E-3</c:v>
                </c:pt>
                <c:pt idx="135">
                  <c:v>7.496400001400616E-3</c:v>
                </c:pt>
                <c:pt idx="136">
                  <c:v>-5.1819000000250526E-3</c:v>
                </c:pt>
                <c:pt idx="137">
                  <c:v>-2.3757000017212704E-3</c:v>
                </c:pt>
                <c:pt idx="138">
                  <c:v>8.0739000040921383E-3</c:v>
                </c:pt>
                <c:pt idx="139">
                  <c:v>-4.4183999925735407E-3</c:v>
                </c:pt>
                <c:pt idx="140">
                  <c:v>5.2909000005456619E-3</c:v>
                </c:pt>
                <c:pt idx="141">
                  <c:v>1.7095000002882443E-3</c:v>
                </c:pt>
                <c:pt idx="143">
                  <c:v>6.1260000802576542E-4</c:v>
                </c:pt>
                <c:pt idx="144">
                  <c:v>5.4188000067370012E-3</c:v>
                </c:pt>
                <c:pt idx="146">
                  <c:v>-2.484089999779826E-2</c:v>
                </c:pt>
                <c:pt idx="147">
                  <c:v>-8.409000001847744E-4</c:v>
                </c:pt>
                <c:pt idx="148">
                  <c:v>3.2869999995455146E-3</c:v>
                </c:pt>
                <c:pt idx="149">
                  <c:v>4.4149000023026019E-3</c:v>
                </c:pt>
                <c:pt idx="150">
                  <c:v>5.050000618211925E-5</c:v>
                </c:pt>
                <c:pt idx="151">
                  <c:v>-1.0821600000781473E-2</c:v>
                </c:pt>
                <c:pt idx="152">
                  <c:v>1.0178399999858811E-2</c:v>
                </c:pt>
                <c:pt idx="153">
                  <c:v>2.5001000030897558E-3</c:v>
                </c:pt>
                <c:pt idx="154">
                  <c:v>3.6279999985708855E-3</c:v>
                </c:pt>
                <c:pt idx="155">
                  <c:v>9.558199999446515E-3</c:v>
                </c:pt>
                <c:pt idx="156">
                  <c:v>4.135700008191634E-3</c:v>
                </c:pt>
                <c:pt idx="157">
                  <c:v>8.8449999966542237E-3</c:v>
                </c:pt>
                <c:pt idx="159">
                  <c:v>1.7476699998951517E-2</c:v>
                </c:pt>
                <c:pt idx="161">
                  <c:v>1.5732500003650784E-2</c:v>
                </c:pt>
                <c:pt idx="162">
                  <c:v>2.1205300006840844E-2</c:v>
                </c:pt>
                <c:pt idx="163">
                  <c:v>1.7527000003610738E-2</c:v>
                </c:pt>
                <c:pt idx="164">
                  <c:v>1.6654900005960371E-2</c:v>
                </c:pt>
                <c:pt idx="165">
                  <c:v>3.0127700003504287E-2</c:v>
                </c:pt>
                <c:pt idx="166">
                  <c:v>1.2030800004140474E-2</c:v>
                </c:pt>
                <c:pt idx="167">
                  <c:v>1.6030800004955381E-2</c:v>
                </c:pt>
                <c:pt idx="168">
                  <c:v>2.5030800003150944E-2</c:v>
                </c:pt>
                <c:pt idx="169">
                  <c:v>2.7030800003558397E-2</c:v>
                </c:pt>
                <c:pt idx="170">
                  <c:v>9.3525000047520734E-3</c:v>
                </c:pt>
                <c:pt idx="171">
                  <c:v>1.0352500001317821E-2</c:v>
                </c:pt>
                <c:pt idx="172">
                  <c:v>1.1480399996798951E-2</c:v>
                </c:pt>
                <c:pt idx="173">
                  <c:v>1.6480400001455564E-2</c:v>
                </c:pt>
                <c:pt idx="174">
                  <c:v>1.6286600002786145E-2</c:v>
                </c:pt>
                <c:pt idx="176">
                  <c:v>2.0286600003601052E-2</c:v>
                </c:pt>
                <c:pt idx="177">
                  <c:v>2.1286600007442757E-2</c:v>
                </c:pt>
                <c:pt idx="178">
                  <c:v>2.4286600004415959E-2</c:v>
                </c:pt>
                <c:pt idx="179">
                  <c:v>2.4286600004415959E-2</c:v>
                </c:pt>
                <c:pt idx="180">
                  <c:v>1.3608300003397744E-2</c:v>
                </c:pt>
                <c:pt idx="181">
                  <c:v>1.5608300003805198E-2</c:v>
                </c:pt>
                <c:pt idx="182">
                  <c:v>2.3608300005435012E-2</c:v>
                </c:pt>
                <c:pt idx="183">
                  <c:v>1.3414500004728325E-2</c:v>
                </c:pt>
                <c:pt idx="184">
                  <c:v>1.5414500005135778E-2</c:v>
                </c:pt>
                <c:pt idx="185">
                  <c:v>2.1414499999082182E-2</c:v>
                </c:pt>
                <c:pt idx="186">
                  <c:v>2.4371799998334609E-2</c:v>
                </c:pt>
                <c:pt idx="187">
                  <c:v>6.8407000071601942E-3</c:v>
                </c:pt>
                <c:pt idx="188">
                  <c:v>1.8871700005547609E-2</c:v>
                </c:pt>
                <c:pt idx="190">
                  <c:v>2.7181700002984144E-2</c:v>
                </c:pt>
                <c:pt idx="191">
                  <c:v>3.2394800007750746E-2</c:v>
                </c:pt>
                <c:pt idx="192">
                  <c:v>3.9480000006733462E-2</c:v>
                </c:pt>
                <c:pt idx="193">
                  <c:v>4.2863700000452809E-2</c:v>
                </c:pt>
                <c:pt idx="194">
                  <c:v>4.3499300001712982E-2</c:v>
                </c:pt>
                <c:pt idx="196">
                  <c:v>4.5948900005896576E-2</c:v>
                </c:pt>
                <c:pt idx="198">
                  <c:v>4.1127100004814565E-2</c:v>
                </c:pt>
                <c:pt idx="199">
                  <c:v>4.4890600001963321E-2</c:v>
                </c:pt>
                <c:pt idx="200">
                  <c:v>4.6503000005031936E-2</c:v>
                </c:pt>
                <c:pt idx="201">
                  <c:v>5.1165700002457015E-2</c:v>
                </c:pt>
                <c:pt idx="211">
                  <c:v>5.6735400001343805E-2</c:v>
                </c:pt>
                <c:pt idx="212">
                  <c:v>5.7735400005185511E-2</c:v>
                </c:pt>
                <c:pt idx="214">
                  <c:v>5.133610000484623E-2</c:v>
                </c:pt>
                <c:pt idx="215">
                  <c:v>5.9948500005702954E-2</c:v>
                </c:pt>
                <c:pt idx="217">
                  <c:v>5.8107400007429533E-2</c:v>
                </c:pt>
                <c:pt idx="218">
                  <c:v>5.9448400003020652E-2</c:v>
                </c:pt>
                <c:pt idx="220">
                  <c:v>5.6254600007378031E-2</c:v>
                </c:pt>
                <c:pt idx="223">
                  <c:v>6.7789399996399879E-2</c:v>
                </c:pt>
                <c:pt idx="224">
                  <c:v>5.2680799999507144E-2</c:v>
                </c:pt>
                <c:pt idx="226">
                  <c:v>6.7293200001586229E-2</c:v>
                </c:pt>
                <c:pt idx="227">
                  <c:v>5.8808700006920844E-2</c:v>
                </c:pt>
                <c:pt idx="229">
                  <c:v>5.018460000428604E-2</c:v>
                </c:pt>
                <c:pt idx="230">
                  <c:v>6.2184600006730761E-2</c:v>
                </c:pt>
                <c:pt idx="232">
                  <c:v>5.7215600005292799E-2</c:v>
                </c:pt>
                <c:pt idx="233">
                  <c:v>5.3634200005035382E-2</c:v>
                </c:pt>
                <c:pt idx="235">
                  <c:v>6.4234900004521478E-2</c:v>
                </c:pt>
                <c:pt idx="238">
                  <c:v>5.6079700007103384E-2</c:v>
                </c:pt>
                <c:pt idx="241">
                  <c:v>6.4470999997865874E-2</c:v>
                </c:pt>
                <c:pt idx="242">
                  <c:v>6.3695800003188197E-2</c:v>
                </c:pt>
                <c:pt idx="248">
                  <c:v>6.7869900005462114E-2</c:v>
                </c:pt>
                <c:pt idx="249">
                  <c:v>8.0869900004472584E-2</c:v>
                </c:pt>
                <c:pt idx="256">
                  <c:v>6.2978100002510473E-2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17-4F8D-B30E-78C3A6E342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1">
                  <c:v>3.4040599995933007E-2</c:v>
                </c:pt>
                <c:pt idx="64">
                  <c:v>2.2844300008728169E-2</c:v>
                </c:pt>
                <c:pt idx="65">
                  <c:v>2.270160000625765E-2</c:v>
                </c:pt>
                <c:pt idx="66">
                  <c:v>2.2229499998502433E-2</c:v>
                </c:pt>
                <c:pt idx="68">
                  <c:v>2.0957400003680959E-2</c:v>
                </c:pt>
                <c:pt idx="69">
                  <c:v>1.8020900002738927E-2</c:v>
                </c:pt>
                <c:pt idx="78">
                  <c:v>1.2275000000954606E-2</c:v>
                </c:pt>
                <c:pt idx="79">
                  <c:v>1.1496700004499871E-2</c:v>
                </c:pt>
                <c:pt idx="116">
                  <c:v>0</c:v>
                </c:pt>
                <c:pt idx="175">
                  <c:v>1.8786600005114451E-2</c:v>
                </c:pt>
                <c:pt idx="195">
                  <c:v>3.9027200007694773E-2</c:v>
                </c:pt>
                <c:pt idx="202">
                  <c:v>4.3535400007385761E-2</c:v>
                </c:pt>
                <c:pt idx="203">
                  <c:v>4.7635400005674455E-2</c:v>
                </c:pt>
                <c:pt idx="204">
                  <c:v>4.7835400007897988E-2</c:v>
                </c:pt>
                <c:pt idx="205">
                  <c:v>4.9035400006687269E-2</c:v>
                </c:pt>
                <c:pt idx="206">
                  <c:v>5.1835400001436938E-2</c:v>
                </c:pt>
                <c:pt idx="207">
                  <c:v>5.3235400002449751E-2</c:v>
                </c:pt>
                <c:pt idx="208">
                  <c:v>5.4635400003462564E-2</c:v>
                </c:pt>
                <c:pt idx="209">
                  <c:v>5.533540000760695E-2</c:v>
                </c:pt>
                <c:pt idx="210">
                  <c:v>5.6035400004475378E-2</c:v>
                </c:pt>
                <c:pt idx="213">
                  <c:v>5.8135400002356619E-2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17-4F8D-B30E-78C3A6E342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88">
                  <c:v>1.1484000060590915E-3</c:v>
                </c:pt>
                <c:pt idx="89">
                  <c:v>2.9800000629620627E-4</c:v>
                </c:pt>
                <c:pt idx="97">
                  <c:v>-2.6230999937979504E-3</c:v>
                </c:pt>
                <c:pt idx="98">
                  <c:v>-2.6199999992968515E-3</c:v>
                </c:pt>
                <c:pt idx="133">
                  <c:v>8.8367999996989965E-3</c:v>
                </c:pt>
                <c:pt idx="142">
                  <c:v>-1.5487399992707651E-2</c:v>
                </c:pt>
                <c:pt idx="145">
                  <c:v>7.8188000043155625E-3</c:v>
                </c:pt>
                <c:pt idx="158">
                  <c:v>9.404999997059349E-3</c:v>
                </c:pt>
                <c:pt idx="160">
                  <c:v>9.979800001019612E-3</c:v>
                </c:pt>
                <c:pt idx="189">
                  <c:v>4.4931700002052821E-2</c:v>
                </c:pt>
                <c:pt idx="197">
                  <c:v>4.012710000097286E-2</c:v>
                </c:pt>
                <c:pt idx="216">
                  <c:v>5.3377400006866083E-2</c:v>
                </c:pt>
                <c:pt idx="219">
                  <c:v>6.0048400002415292E-2</c:v>
                </c:pt>
                <c:pt idx="221">
                  <c:v>5.7834600003843661E-2</c:v>
                </c:pt>
                <c:pt idx="222">
                  <c:v>6.4189400000032037E-2</c:v>
                </c:pt>
                <c:pt idx="225">
                  <c:v>5.3200800000922754E-2</c:v>
                </c:pt>
                <c:pt idx="228">
                  <c:v>5.9708700006012805E-2</c:v>
                </c:pt>
                <c:pt idx="231">
                  <c:v>5.6035600005998276E-2</c:v>
                </c:pt>
                <c:pt idx="234">
                  <c:v>5.4634200008877087E-2</c:v>
                </c:pt>
                <c:pt idx="236">
                  <c:v>6.0910799998964649E-2</c:v>
                </c:pt>
                <c:pt idx="237">
                  <c:v>6.1353400007646997E-2</c:v>
                </c:pt>
                <c:pt idx="239">
                  <c:v>7.4533800005156081E-2</c:v>
                </c:pt>
                <c:pt idx="240">
                  <c:v>7.0161700001335703E-2</c:v>
                </c:pt>
                <c:pt idx="243">
                  <c:v>6.5940600004978478E-2</c:v>
                </c:pt>
                <c:pt idx="244">
                  <c:v>6.6065400002116803E-2</c:v>
                </c:pt>
                <c:pt idx="245">
                  <c:v>6.5374700003303587E-2</c:v>
                </c:pt>
                <c:pt idx="246">
                  <c:v>6.5202600002521649E-2</c:v>
                </c:pt>
                <c:pt idx="247">
                  <c:v>7.1850600004836451E-2</c:v>
                </c:pt>
                <c:pt idx="250">
                  <c:v>6.443500000750646E-2</c:v>
                </c:pt>
                <c:pt idx="251">
                  <c:v>6.451500000548549E-2</c:v>
                </c:pt>
                <c:pt idx="252">
                  <c:v>6.254810000245925E-2</c:v>
                </c:pt>
                <c:pt idx="253">
                  <c:v>6.2341600001673214E-2</c:v>
                </c:pt>
                <c:pt idx="254">
                  <c:v>6.2411600003542844E-2</c:v>
                </c:pt>
                <c:pt idx="255">
                  <c:v>6.1555700005555991E-2</c:v>
                </c:pt>
                <c:pt idx="257">
                  <c:v>6.3199800002621487E-2</c:v>
                </c:pt>
                <c:pt idx="258">
                  <c:v>6.5884200004802551E-2</c:v>
                </c:pt>
                <c:pt idx="259">
                  <c:v>6.5884200004802551E-2</c:v>
                </c:pt>
                <c:pt idx="260">
                  <c:v>6.5914200007682666E-2</c:v>
                </c:pt>
                <c:pt idx="261">
                  <c:v>6.7332200007513165E-2</c:v>
                </c:pt>
                <c:pt idx="262">
                  <c:v>6.7542200005846098E-2</c:v>
                </c:pt>
                <c:pt idx="263">
                  <c:v>6.7632200007210486E-2</c:v>
                </c:pt>
                <c:pt idx="264">
                  <c:v>6.8097300005319994E-2</c:v>
                </c:pt>
                <c:pt idx="265">
                  <c:v>6.8417300004512072E-2</c:v>
                </c:pt>
                <c:pt idx="266">
                  <c:v>7.1145300003990997E-2</c:v>
                </c:pt>
                <c:pt idx="267">
                  <c:v>6.7582500007119961E-2</c:v>
                </c:pt>
                <c:pt idx="268">
                  <c:v>6.7692500007979106E-2</c:v>
                </c:pt>
                <c:pt idx="269">
                  <c:v>7.4886300004436634E-2</c:v>
                </c:pt>
                <c:pt idx="270">
                  <c:v>8.4581499999330845E-2</c:v>
                </c:pt>
                <c:pt idx="271">
                  <c:v>8.7278300008620135E-2</c:v>
                </c:pt>
                <c:pt idx="272">
                  <c:v>8.7878300008014776E-2</c:v>
                </c:pt>
                <c:pt idx="273">
                  <c:v>8.7481400005344767E-2</c:v>
                </c:pt>
                <c:pt idx="274">
                  <c:v>9.3282100002397783E-2</c:v>
                </c:pt>
                <c:pt idx="275">
                  <c:v>9.1903800006548408E-2</c:v>
                </c:pt>
                <c:pt idx="276">
                  <c:v>9.3937900004675612E-2</c:v>
                </c:pt>
                <c:pt idx="277">
                  <c:v>9.315960000094492E-2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17-4F8D-B30E-78C3A6E342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17-4F8D-B30E-78C3A6E342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17-4F8D-B30E-78C3A6E342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-9486</c:v>
                </c:pt>
                <c:pt idx="1">
                  <c:v>-5697</c:v>
                </c:pt>
                <c:pt idx="2">
                  <c:v>-5695</c:v>
                </c:pt>
                <c:pt idx="3">
                  <c:v>-5621</c:v>
                </c:pt>
                <c:pt idx="4">
                  <c:v>-5415</c:v>
                </c:pt>
                <c:pt idx="5">
                  <c:v>-5413</c:v>
                </c:pt>
                <c:pt idx="6">
                  <c:v>-5383</c:v>
                </c:pt>
                <c:pt idx="7">
                  <c:v>-5330</c:v>
                </c:pt>
                <c:pt idx="8">
                  <c:v>-5312</c:v>
                </c:pt>
                <c:pt idx="9">
                  <c:v>-5300</c:v>
                </c:pt>
                <c:pt idx="10">
                  <c:v>-5287</c:v>
                </c:pt>
                <c:pt idx="11">
                  <c:v>-5195</c:v>
                </c:pt>
                <c:pt idx="12">
                  <c:v>-5101</c:v>
                </c:pt>
                <c:pt idx="13">
                  <c:v>-5099</c:v>
                </c:pt>
                <c:pt idx="14">
                  <c:v>-5094</c:v>
                </c:pt>
                <c:pt idx="15">
                  <c:v>-5092</c:v>
                </c:pt>
                <c:pt idx="16">
                  <c:v>-4993</c:v>
                </c:pt>
                <c:pt idx="17">
                  <c:v>-4983</c:v>
                </c:pt>
                <c:pt idx="18">
                  <c:v>-4977</c:v>
                </c:pt>
                <c:pt idx="19">
                  <c:v>-4975</c:v>
                </c:pt>
                <c:pt idx="20">
                  <c:v>-4950</c:v>
                </c:pt>
                <c:pt idx="21">
                  <c:v>-4885</c:v>
                </c:pt>
                <c:pt idx="22">
                  <c:v>-4872</c:v>
                </c:pt>
                <c:pt idx="23">
                  <c:v>-4869</c:v>
                </c:pt>
                <c:pt idx="24">
                  <c:v>-4865</c:v>
                </c:pt>
                <c:pt idx="25">
                  <c:v>-4849</c:v>
                </c:pt>
                <c:pt idx="26">
                  <c:v>-4840</c:v>
                </c:pt>
                <c:pt idx="27">
                  <c:v>-4708</c:v>
                </c:pt>
                <c:pt idx="28">
                  <c:v>-4661</c:v>
                </c:pt>
                <c:pt idx="29">
                  <c:v>-4420</c:v>
                </c:pt>
                <c:pt idx="30">
                  <c:v>-4353</c:v>
                </c:pt>
                <c:pt idx="31">
                  <c:v>-4344</c:v>
                </c:pt>
                <c:pt idx="32">
                  <c:v>-4333</c:v>
                </c:pt>
                <c:pt idx="33">
                  <c:v>-4324</c:v>
                </c:pt>
                <c:pt idx="34">
                  <c:v>-4321</c:v>
                </c:pt>
                <c:pt idx="35">
                  <c:v>-4319</c:v>
                </c:pt>
                <c:pt idx="36">
                  <c:v>-4259</c:v>
                </c:pt>
                <c:pt idx="37">
                  <c:v>-4250</c:v>
                </c:pt>
                <c:pt idx="38">
                  <c:v>-4243</c:v>
                </c:pt>
                <c:pt idx="39">
                  <c:v>-4227</c:v>
                </c:pt>
                <c:pt idx="40">
                  <c:v>-4216</c:v>
                </c:pt>
                <c:pt idx="41">
                  <c:v>-4204</c:v>
                </c:pt>
                <c:pt idx="42">
                  <c:v>-4202</c:v>
                </c:pt>
                <c:pt idx="43">
                  <c:v>-4021</c:v>
                </c:pt>
                <c:pt idx="44">
                  <c:v>-4019</c:v>
                </c:pt>
                <c:pt idx="45">
                  <c:v>-4003</c:v>
                </c:pt>
                <c:pt idx="46">
                  <c:v>-3927</c:v>
                </c:pt>
                <c:pt idx="47">
                  <c:v>-3918</c:v>
                </c:pt>
                <c:pt idx="48">
                  <c:v>-3911</c:v>
                </c:pt>
                <c:pt idx="49">
                  <c:v>-3902</c:v>
                </c:pt>
                <c:pt idx="50">
                  <c:v>-3833</c:v>
                </c:pt>
                <c:pt idx="51">
                  <c:v>-3808</c:v>
                </c:pt>
                <c:pt idx="52">
                  <c:v>-3709</c:v>
                </c:pt>
                <c:pt idx="53">
                  <c:v>-2849</c:v>
                </c:pt>
                <c:pt idx="54">
                  <c:v>-2741</c:v>
                </c:pt>
                <c:pt idx="55">
                  <c:v>-2636</c:v>
                </c:pt>
                <c:pt idx="56">
                  <c:v>-2436</c:v>
                </c:pt>
                <c:pt idx="57">
                  <c:v>-2326</c:v>
                </c:pt>
                <c:pt idx="58">
                  <c:v>-1913</c:v>
                </c:pt>
                <c:pt idx="59">
                  <c:v>-1881</c:v>
                </c:pt>
                <c:pt idx="60">
                  <c:v>-1574</c:v>
                </c:pt>
                <c:pt idx="61">
                  <c:v>-1574</c:v>
                </c:pt>
                <c:pt idx="62">
                  <c:v>-1466</c:v>
                </c:pt>
                <c:pt idx="63">
                  <c:v>-1466</c:v>
                </c:pt>
                <c:pt idx="64">
                  <c:v>-1347</c:v>
                </c:pt>
                <c:pt idx="65">
                  <c:v>-1264</c:v>
                </c:pt>
                <c:pt idx="66">
                  <c:v>-1255</c:v>
                </c:pt>
                <c:pt idx="67">
                  <c:v>-1246</c:v>
                </c:pt>
                <c:pt idx="68">
                  <c:v>-1246</c:v>
                </c:pt>
                <c:pt idx="69">
                  <c:v>-1161</c:v>
                </c:pt>
                <c:pt idx="70">
                  <c:v>-1152</c:v>
                </c:pt>
                <c:pt idx="71">
                  <c:v>-1058</c:v>
                </c:pt>
                <c:pt idx="72">
                  <c:v>-1058</c:v>
                </c:pt>
                <c:pt idx="73">
                  <c:v>-1044</c:v>
                </c:pt>
                <c:pt idx="74">
                  <c:v>-1035</c:v>
                </c:pt>
                <c:pt idx="75">
                  <c:v>-1035</c:v>
                </c:pt>
                <c:pt idx="76">
                  <c:v>-959</c:v>
                </c:pt>
                <c:pt idx="77">
                  <c:v>-952</c:v>
                </c:pt>
                <c:pt idx="78">
                  <c:v>-950</c:v>
                </c:pt>
                <c:pt idx="79">
                  <c:v>-943</c:v>
                </c:pt>
                <c:pt idx="80">
                  <c:v>-941</c:v>
                </c:pt>
                <c:pt idx="81">
                  <c:v>-932</c:v>
                </c:pt>
                <c:pt idx="82">
                  <c:v>-840</c:v>
                </c:pt>
                <c:pt idx="83">
                  <c:v>-824</c:v>
                </c:pt>
                <c:pt idx="84">
                  <c:v>-806</c:v>
                </c:pt>
                <c:pt idx="85">
                  <c:v>-730</c:v>
                </c:pt>
                <c:pt idx="86">
                  <c:v>-730</c:v>
                </c:pt>
                <c:pt idx="87">
                  <c:v>-712</c:v>
                </c:pt>
                <c:pt idx="88">
                  <c:v>-636</c:v>
                </c:pt>
                <c:pt idx="89">
                  <c:v>-620</c:v>
                </c:pt>
                <c:pt idx="90">
                  <c:v>-521</c:v>
                </c:pt>
                <c:pt idx="91">
                  <c:v>-512</c:v>
                </c:pt>
                <c:pt idx="92">
                  <c:v>-510</c:v>
                </c:pt>
                <c:pt idx="93">
                  <c:v>-510</c:v>
                </c:pt>
                <c:pt idx="94">
                  <c:v>-485</c:v>
                </c:pt>
                <c:pt idx="95">
                  <c:v>-418</c:v>
                </c:pt>
                <c:pt idx="96">
                  <c:v>-402</c:v>
                </c:pt>
                <c:pt idx="97">
                  <c:v>-401</c:v>
                </c:pt>
                <c:pt idx="98">
                  <c:v>-400</c:v>
                </c:pt>
                <c:pt idx="99">
                  <c:v>-393</c:v>
                </c:pt>
                <c:pt idx="100">
                  <c:v>-393</c:v>
                </c:pt>
                <c:pt idx="101">
                  <c:v>-393</c:v>
                </c:pt>
                <c:pt idx="102">
                  <c:v>-317</c:v>
                </c:pt>
                <c:pt idx="103">
                  <c:v>-299</c:v>
                </c:pt>
                <c:pt idx="104">
                  <c:v>-299</c:v>
                </c:pt>
                <c:pt idx="105">
                  <c:v>-292</c:v>
                </c:pt>
                <c:pt idx="106">
                  <c:v>-223</c:v>
                </c:pt>
                <c:pt idx="107">
                  <c:v>-198</c:v>
                </c:pt>
                <c:pt idx="108">
                  <c:v>-190</c:v>
                </c:pt>
                <c:pt idx="109">
                  <c:v>-133.5</c:v>
                </c:pt>
                <c:pt idx="110">
                  <c:v>-115</c:v>
                </c:pt>
                <c:pt idx="111">
                  <c:v>-90</c:v>
                </c:pt>
                <c:pt idx="112">
                  <c:v>-81</c:v>
                </c:pt>
                <c:pt idx="113">
                  <c:v>-81</c:v>
                </c:pt>
                <c:pt idx="114">
                  <c:v>-21</c:v>
                </c:pt>
                <c:pt idx="115">
                  <c:v>-21</c:v>
                </c:pt>
                <c:pt idx="116">
                  <c:v>0</c:v>
                </c:pt>
                <c:pt idx="117">
                  <c:v>13</c:v>
                </c:pt>
                <c:pt idx="118">
                  <c:v>22</c:v>
                </c:pt>
                <c:pt idx="119">
                  <c:v>38</c:v>
                </c:pt>
                <c:pt idx="120">
                  <c:v>38</c:v>
                </c:pt>
                <c:pt idx="121">
                  <c:v>105</c:v>
                </c:pt>
                <c:pt idx="122">
                  <c:v>114</c:v>
                </c:pt>
                <c:pt idx="123">
                  <c:v>114</c:v>
                </c:pt>
                <c:pt idx="124">
                  <c:v>121</c:v>
                </c:pt>
                <c:pt idx="125">
                  <c:v>130</c:v>
                </c:pt>
                <c:pt idx="126">
                  <c:v>130</c:v>
                </c:pt>
                <c:pt idx="127">
                  <c:v>208</c:v>
                </c:pt>
                <c:pt idx="128">
                  <c:v>224</c:v>
                </c:pt>
                <c:pt idx="129">
                  <c:v>258</c:v>
                </c:pt>
                <c:pt idx="130">
                  <c:v>318</c:v>
                </c:pt>
                <c:pt idx="131">
                  <c:v>325</c:v>
                </c:pt>
                <c:pt idx="132">
                  <c:v>328</c:v>
                </c:pt>
                <c:pt idx="133">
                  <c:v>328</c:v>
                </c:pt>
                <c:pt idx="134">
                  <c:v>359</c:v>
                </c:pt>
                <c:pt idx="135">
                  <c:v>444</c:v>
                </c:pt>
                <c:pt idx="136">
                  <c:v>451</c:v>
                </c:pt>
                <c:pt idx="137">
                  <c:v>453</c:v>
                </c:pt>
                <c:pt idx="138">
                  <c:v>469</c:v>
                </c:pt>
                <c:pt idx="139">
                  <c:v>536</c:v>
                </c:pt>
                <c:pt idx="140">
                  <c:v>539</c:v>
                </c:pt>
                <c:pt idx="141">
                  <c:v>545</c:v>
                </c:pt>
                <c:pt idx="142">
                  <c:v>546</c:v>
                </c:pt>
                <c:pt idx="143">
                  <c:v>546</c:v>
                </c:pt>
                <c:pt idx="144">
                  <c:v>548</c:v>
                </c:pt>
                <c:pt idx="145">
                  <c:v>548</c:v>
                </c:pt>
                <c:pt idx="146">
                  <c:v>561</c:v>
                </c:pt>
                <c:pt idx="147">
                  <c:v>561</c:v>
                </c:pt>
                <c:pt idx="148">
                  <c:v>570</c:v>
                </c:pt>
                <c:pt idx="149">
                  <c:v>579</c:v>
                </c:pt>
                <c:pt idx="150">
                  <c:v>655</c:v>
                </c:pt>
                <c:pt idx="151">
                  <c:v>664</c:v>
                </c:pt>
                <c:pt idx="152">
                  <c:v>664</c:v>
                </c:pt>
                <c:pt idx="153">
                  <c:v>671</c:v>
                </c:pt>
                <c:pt idx="154">
                  <c:v>680</c:v>
                </c:pt>
                <c:pt idx="155">
                  <c:v>722</c:v>
                </c:pt>
                <c:pt idx="156">
                  <c:v>747</c:v>
                </c:pt>
                <c:pt idx="157">
                  <c:v>750</c:v>
                </c:pt>
                <c:pt idx="158">
                  <c:v>750</c:v>
                </c:pt>
                <c:pt idx="159">
                  <c:v>857</c:v>
                </c:pt>
                <c:pt idx="160">
                  <c:v>858</c:v>
                </c:pt>
                <c:pt idx="161">
                  <c:v>875</c:v>
                </c:pt>
                <c:pt idx="162">
                  <c:v>963</c:v>
                </c:pt>
                <c:pt idx="163">
                  <c:v>970</c:v>
                </c:pt>
                <c:pt idx="164">
                  <c:v>979</c:v>
                </c:pt>
                <c:pt idx="165">
                  <c:v>1067</c:v>
                </c:pt>
                <c:pt idx="166">
                  <c:v>1068</c:v>
                </c:pt>
                <c:pt idx="167">
                  <c:v>1068</c:v>
                </c:pt>
                <c:pt idx="168">
                  <c:v>1068</c:v>
                </c:pt>
                <c:pt idx="169">
                  <c:v>1068</c:v>
                </c:pt>
                <c:pt idx="170">
                  <c:v>1075</c:v>
                </c:pt>
                <c:pt idx="171">
                  <c:v>1075</c:v>
                </c:pt>
                <c:pt idx="172">
                  <c:v>1084</c:v>
                </c:pt>
                <c:pt idx="173">
                  <c:v>1084</c:v>
                </c:pt>
                <c:pt idx="174">
                  <c:v>1086</c:v>
                </c:pt>
                <c:pt idx="175">
                  <c:v>1086</c:v>
                </c:pt>
                <c:pt idx="176">
                  <c:v>1086</c:v>
                </c:pt>
                <c:pt idx="177">
                  <c:v>1086</c:v>
                </c:pt>
                <c:pt idx="178">
                  <c:v>1086</c:v>
                </c:pt>
                <c:pt idx="179">
                  <c:v>1086</c:v>
                </c:pt>
                <c:pt idx="180">
                  <c:v>1093</c:v>
                </c:pt>
                <c:pt idx="181">
                  <c:v>1093</c:v>
                </c:pt>
                <c:pt idx="182">
                  <c:v>1093</c:v>
                </c:pt>
                <c:pt idx="183">
                  <c:v>1095</c:v>
                </c:pt>
                <c:pt idx="184">
                  <c:v>1095</c:v>
                </c:pt>
                <c:pt idx="185">
                  <c:v>1095</c:v>
                </c:pt>
                <c:pt idx="186">
                  <c:v>1178</c:v>
                </c:pt>
                <c:pt idx="187">
                  <c:v>1297</c:v>
                </c:pt>
                <c:pt idx="188">
                  <c:v>1307</c:v>
                </c:pt>
                <c:pt idx="189">
                  <c:v>1307</c:v>
                </c:pt>
                <c:pt idx="190">
                  <c:v>1407</c:v>
                </c:pt>
                <c:pt idx="191">
                  <c:v>1508</c:v>
                </c:pt>
                <c:pt idx="192">
                  <c:v>1600</c:v>
                </c:pt>
                <c:pt idx="193">
                  <c:v>1627</c:v>
                </c:pt>
                <c:pt idx="194">
                  <c:v>1703</c:v>
                </c:pt>
                <c:pt idx="195">
                  <c:v>1712</c:v>
                </c:pt>
                <c:pt idx="196">
                  <c:v>1719</c:v>
                </c:pt>
                <c:pt idx="197">
                  <c:v>1841</c:v>
                </c:pt>
                <c:pt idx="198">
                  <c:v>1841</c:v>
                </c:pt>
                <c:pt idx="199">
                  <c:v>1926</c:v>
                </c:pt>
                <c:pt idx="200">
                  <c:v>1930</c:v>
                </c:pt>
                <c:pt idx="201">
                  <c:v>2047</c:v>
                </c:pt>
                <c:pt idx="202">
                  <c:v>2134</c:v>
                </c:pt>
                <c:pt idx="203">
                  <c:v>2134</c:v>
                </c:pt>
                <c:pt idx="204">
                  <c:v>2134</c:v>
                </c:pt>
                <c:pt idx="205">
                  <c:v>2134</c:v>
                </c:pt>
                <c:pt idx="206">
                  <c:v>2134</c:v>
                </c:pt>
                <c:pt idx="207">
                  <c:v>2134</c:v>
                </c:pt>
                <c:pt idx="208">
                  <c:v>2134</c:v>
                </c:pt>
                <c:pt idx="209">
                  <c:v>2134</c:v>
                </c:pt>
                <c:pt idx="210">
                  <c:v>2134</c:v>
                </c:pt>
                <c:pt idx="211">
                  <c:v>2134</c:v>
                </c:pt>
                <c:pt idx="212">
                  <c:v>2134</c:v>
                </c:pt>
                <c:pt idx="213">
                  <c:v>2134</c:v>
                </c:pt>
                <c:pt idx="214">
                  <c:v>2231</c:v>
                </c:pt>
                <c:pt idx="215">
                  <c:v>2235</c:v>
                </c:pt>
                <c:pt idx="216">
                  <c:v>2254</c:v>
                </c:pt>
                <c:pt idx="217">
                  <c:v>2254</c:v>
                </c:pt>
                <c:pt idx="218">
                  <c:v>2364</c:v>
                </c:pt>
                <c:pt idx="219">
                  <c:v>2364</c:v>
                </c:pt>
                <c:pt idx="220">
                  <c:v>2366</c:v>
                </c:pt>
                <c:pt idx="221">
                  <c:v>2366</c:v>
                </c:pt>
                <c:pt idx="222">
                  <c:v>2474</c:v>
                </c:pt>
                <c:pt idx="223">
                  <c:v>2474</c:v>
                </c:pt>
                <c:pt idx="224">
                  <c:v>2568</c:v>
                </c:pt>
                <c:pt idx="225">
                  <c:v>2568</c:v>
                </c:pt>
                <c:pt idx="226">
                  <c:v>2572</c:v>
                </c:pt>
                <c:pt idx="227">
                  <c:v>2577</c:v>
                </c:pt>
                <c:pt idx="228">
                  <c:v>2577</c:v>
                </c:pt>
                <c:pt idx="229">
                  <c:v>2666</c:v>
                </c:pt>
                <c:pt idx="230">
                  <c:v>2666</c:v>
                </c:pt>
                <c:pt idx="231">
                  <c:v>2676</c:v>
                </c:pt>
                <c:pt idx="232">
                  <c:v>2676</c:v>
                </c:pt>
                <c:pt idx="233">
                  <c:v>2682</c:v>
                </c:pt>
                <c:pt idx="234">
                  <c:v>2682</c:v>
                </c:pt>
                <c:pt idx="235">
                  <c:v>2779</c:v>
                </c:pt>
                <c:pt idx="236">
                  <c:v>2868</c:v>
                </c:pt>
                <c:pt idx="237">
                  <c:v>2914</c:v>
                </c:pt>
                <c:pt idx="238">
                  <c:v>2987</c:v>
                </c:pt>
                <c:pt idx="239">
                  <c:v>3198</c:v>
                </c:pt>
                <c:pt idx="240">
                  <c:v>3207</c:v>
                </c:pt>
                <c:pt idx="241">
                  <c:v>3210</c:v>
                </c:pt>
                <c:pt idx="242">
                  <c:v>3218</c:v>
                </c:pt>
                <c:pt idx="243">
                  <c:v>3326</c:v>
                </c:pt>
                <c:pt idx="244">
                  <c:v>3434</c:v>
                </c:pt>
                <c:pt idx="245">
                  <c:v>3437</c:v>
                </c:pt>
                <c:pt idx="246">
                  <c:v>3446</c:v>
                </c:pt>
                <c:pt idx="247">
                  <c:v>3526</c:v>
                </c:pt>
                <c:pt idx="248">
                  <c:v>3629</c:v>
                </c:pt>
                <c:pt idx="249">
                  <c:v>3629</c:v>
                </c:pt>
                <c:pt idx="250">
                  <c:v>3650</c:v>
                </c:pt>
                <c:pt idx="251">
                  <c:v>3650</c:v>
                </c:pt>
                <c:pt idx="252">
                  <c:v>3751</c:v>
                </c:pt>
                <c:pt idx="253">
                  <c:v>3836</c:v>
                </c:pt>
                <c:pt idx="254">
                  <c:v>3836</c:v>
                </c:pt>
                <c:pt idx="255">
                  <c:v>3947</c:v>
                </c:pt>
                <c:pt idx="256">
                  <c:v>4051</c:v>
                </c:pt>
                <c:pt idx="257">
                  <c:v>4058</c:v>
                </c:pt>
                <c:pt idx="258">
                  <c:v>4182</c:v>
                </c:pt>
                <c:pt idx="259">
                  <c:v>4182</c:v>
                </c:pt>
                <c:pt idx="260">
                  <c:v>4182</c:v>
                </c:pt>
                <c:pt idx="261">
                  <c:v>4262</c:v>
                </c:pt>
                <c:pt idx="262">
                  <c:v>4262</c:v>
                </c:pt>
                <c:pt idx="263">
                  <c:v>4262</c:v>
                </c:pt>
                <c:pt idx="264">
                  <c:v>4283</c:v>
                </c:pt>
                <c:pt idx="265">
                  <c:v>4283</c:v>
                </c:pt>
                <c:pt idx="266">
                  <c:v>4363</c:v>
                </c:pt>
                <c:pt idx="267">
                  <c:v>4375</c:v>
                </c:pt>
                <c:pt idx="268">
                  <c:v>4375</c:v>
                </c:pt>
                <c:pt idx="269">
                  <c:v>4473</c:v>
                </c:pt>
                <c:pt idx="270">
                  <c:v>4665</c:v>
                </c:pt>
                <c:pt idx="271">
                  <c:v>4793</c:v>
                </c:pt>
                <c:pt idx="272">
                  <c:v>4793</c:v>
                </c:pt>
                <c:pt idx="273">
                  <c:v>4794</c:v>
                </c:pt>
                <c:pt idx="274">
                  <c:v>4891</c:v>
                </c:pt>
                <c:pt idx="275">
                  <c:v>4898</c:v>
                </c:pt>
                <c:pt idx="276">
                  <c:v>4909</c:v>
                </c:pt>
                <c:pt idx="277">
                  <c:v>4916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17-4F8D-B30E-78C3A6E342AA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0.5092938168902339</c:v>
                </c:pt>
                <c:pt idx="1">
                  <c:v>0.48574864281001034</c:v>
                </c:pt>
                <c:pt idx="2">
                  <c:v>0.46374372038015887</c:v>
                </c:pt>
                <c:pt idx="3">
                  <c:v>0.44356445351150964</c:v>
                </c:pt>
                <c:pt idx="4">
                  <c:v>0.42536406425130496</c:v>
                </c:pt>
                <c:pt idx="5">
                  <c:v>0.40913333640458799</c:v>
                </c:pt>
                <c:pt idx="6">
                  <c:v>0.39469919518264152</c:v>
                </c:pt>
                <c:pt idx="7">
                  <c:v>0.38175351721611189</c:v>
                </c:pt>
                <c:pt idx="8">
                  <c:v>0.36990235096911284</c:v>
                </c:pt>
                <c:pt idx="9">
                  <c:v>0.35872024435266059</c:v>
                </c:pt>
                <c:pt idx="10">
                  <c:v>0.34779667838469841</c:v>
                </c:pt>
                <c:pt idx="11">
                  <c:v>0.33676825473773292</c:v>
                </c:pt>
                <c:pt idx="12">
                  <c:v>0.32533657752579015</c:v>
                </c:pt>
                <c:pt idx="13">
                  <c:v>0.3132752828051989</c:v>
                </c:pt>
                <c:pt idx="14">
                  <c:v>0.30043050730890875</c:v>
                </c:pt>
                <c:pt idx="15">
                  <c:v>0.28671841087528016</c:v>
                </c:pt>
                <c:pt idx="16">
                  <c:v>0.27212220774446694</c:v>
                </c:pt>
                <c:pt idx="17">
                  <c:v>0.25669005781414811</c:v>
                </c:pt>
                <c:pt idx="18">
                  <c:v>0.24053425819364893</c:v>
                </c:pt>
                <c:pt idx="19">
                  <c:v>0.22383138823607973</c:v>
                </c:pt>
                <c:pt idx="20">
                  <c:v>0.20682226408575638</c:v>
                </c:pt>
                <c:pt idx="21">
                  <c:v>0.18980965580654063</c:v>
                </c:pt>
                <c:pt idx="22">
                  <c:v>0.1731507631420604</c:v>
                </c:pt>
                <c:pt idx="23">
                  <c:v>0.15724078262367128</c:v>
                </c:pt>
                <c:pt idx="24">
                  <c:v>0.14248429539638893</c:v>
                </c:pt>
                <c:pt idx="25">
                  <c:v>0.12925369901322803</c:v>
                </c:pt>
                <c:pt idx="26">
                  <c:v>0.11783902588653437</c:v>
                </c:pt>
                <c:pt idx="27">
                  <c:v>0.10839990061971551</c:v>
                </c:pt>
                <c:pt idx="28">
                  <c:v>0.10093426164775572</c:v>
                </c:pt>
                <c:pt idx="29">
                  <c:v>9.52756015516871E-2</c:v>
                </c:pt>
                <c:pt idx="30">
                  <c:v>9.1120625594533516E-2</c:v>
                </c:pt>
                <c:pt idx="31">
                  <c:v>8.8077906358360644E-2</c:v>
                </c:pt>
                <c:pt idx="32">
                  <c:v>8.5722297400943809E-2</c:v>
                </c:pt>
                <c:pt idx="33">
                  <c:v>8.3641882770553524E-2</c:v>
                </c:pt>
                <c:pt idx="34">
                  <c:v>8.147080704266732E-2</c:v>
                </c:pt>
                <c:pt idx="35">
                  <c:v>7.8907708733691684E-2</c:v>
                </c:pt>
                <c:pt idx="36">
                  <c:v>7.5723122400520385E-2</c:v>
                </c:pt>
                <c:pt idx="37">
                  <c:v>7.1760144971379419E-2</c:v>
                </c:pt>
                <c:pt idx="38">
                  <c:v>6.6932024971878543E-2</c:v>
                </c:pt>
                <c:pt idx="39">
                  <c:v>6.1219180076766702E-2</c:v>
                </c:pt>
                <c:pt idx="40">
                  <c:v>5.466703705187629E-2</c:v>
                </c:pt>
                <c:pt idx="41">
                  <c:v>4.7385169723292937E-2</c:v>
                </c:pt>
                <c:pt idx="42">
                  <c:v>3.9547420845311897E-2</c:v>
                </c:pt>
                <c:pt idx="43">
                  <c:v>3.1391899568401792E-2</c:v>
                </c:pt>
                <c:pt idx="44">
                  <c:v>2.3218848183040246E-2</c:v>
                </c:pt>
                <c:pt idx="45">
                  <c:v>1.5383412681704267E-2</c:v>
                </c:pt>
                <c:pt idx="46">
                  <c:v>8.2796633716528695E-3</c:v>
                </c:pt>
                <c:pt idx="47">
                  <c:v>2.3125426385854232E-3</c:v>
                </c:pt>
                <c:pt idx="48">
                  <c:v>-2.1431968883630602E-3</c:v>
                </c:pt>
                <c:pt idx="49">
                  <c:v>-4.7929833190608079E-3</c:v>
                </c:pt>
                <c:pt idx="50">
                  <c:v>-5.470847854006651E-3</c:v>
                </c:pt>
                <c:pt idx="51">
                  <c:v>-4.1717027279641588E-3</c:v>
                </c:pt>
                <c:pt idx="52">
                  <c:v>-1.0554365447511989E-3</c:v>
                </c:pt>
                <c:pt idx="53">
                  <c:v>3.5795748397778899E-3</c:v>
                </c:pt>
                <c:pt idx="54">
                  <c:v>9.3445283794177537E-3</c:v>
                </c:pt>
                <c:pt idx="55">
                  <c:v>1.5814668971492678E-2</c:v>
                </c:pt>
                <c:pt idx="56">
                  <c:v>2.2576742904831908E-2</c:v>
                </c:pt>
                <c:pt idx="57">
                  <c:v>2.9262470353267799E-2</c:v>
                </c:pt>
                <c:pt idx="58">
                  <c:v>3.5567536915451427E-2</c:v>
                </c:pt>
                <c:pt idx="59">
                  <c:v>4.1259376293473357E-2</c:v>
                </c:pt>
                <c:pt idx="60">
                  <c:v>4.6178040887427579E-2</c:v>
                </c:pt>
                <c:pt idx="61">
                  <c:v>5.0233862324465819E-2</c:v>
                </c:pt>
                <c:pt idx="62">
                  <c:v>5.340445774809191E-2</c:v>
                </c:pt>
                <c:pt idx="63">
                  <c:v>5.5732519283951308E-2</c:v>
                </c:pt>
                <c:pt idx="64">
                  <c:v>5.73248978585972E-2</c:v>
                </c:pt>
                <c:pt idx="65">
                  <c:v>5.8352699921909348E-2</c:v>
                </c:pt>
                <c:pt idx="66">
                  <c:v>5.9051324230658245E-2</c:v>
                </c:pt>
                <c:pt idx="67">
                  <c:v>5.9718472825874863E-2</c:v>
                </c:pt>
                <c:pt idx="68">
                  <c:v>6.0707209659339317E-2</c:v>
                </c:pt>
                <c:pt idx="69">
                  <c:v>6.2410428401003804E-2</c:v>
                </c:pt>
                <c:pt idx="70">
                  <c:v>6.5233358018077947E-2</c:v>
                </c:pt>
                <c:pt idx="71">
                  <c:v>6.955301440252222E-2</c:v>
                </c:pt>
                <c:pt idx="72">
                  <c:v>7.5668419224277056E-2</c:v>
                </c:pt>
                <c:pt idx="73">
                  <c:v>8.3751825270373198E-2</c:v>
                </c:pt>
                <c:pt idx="74">
                  <c:v>9.3815461844033776E-2</c:v>
                </c:pt>
                <c:pt idx="75">
                  <c:v>0.10570610842534885</c:v>
                </c:pt>
                <c:pt idx="76">
                  <c:v>0.1191303972045086</c:v>
                </c:pt>
                <c:pt idx="77">
                  <c:v>0.13370224990870183</c:v>
                </c:pt>
                <c:pt idx="78">
                  <c:v>0.14899738942611529</c:v>
                </c:pt>
                <c:pt idx="79">
                  <c:v>0.16460128468971497</c:v>
                </c:pt>
                <c:pt idx="80">
                  <c:v>0.18014326518709373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17-4F8D-B30E-78C3A6E3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90576"/>
        <c:axId val="1"/>
      </c:scatterChart>
      <c:valAx>
        <c:axId val="6849905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9793756283061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9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50971401538412"/>
          <c:y val="0.92876712328767119"/>
          <c:w val="0.7400352079040379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76200</xdr:rowOff>
    </xdr:from>
    <xdr:to>
      <xdr:col>24</xdr:col>
      <xdr:colOff>47625</xdr:colOff>
      <xdr:row>18</xdr:row>
      <xdr:rowOff>104775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26B8B42-0855-79AB-7F78-4F509FDDD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190500</xdr:colOff>
      <xdr:row>0</xdr:row>
      <xdr:rowOff>0</xdr:rowOff>
    </xdr:from>
    <xdr:to>
      <xdr:col>42</xdr:col>
      <xdr:colOff>361950</xdr:colOff>
      <xdr:row>18</xdr:row>
      <xdr:rowOff>28575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9EA03F9C-D936-17DB-06B8-807A190D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15</xdr:col>
      <xdr:colOff>419100</xdr:colOff>
      <xdr:row>18</xdr:row>
      <xdr:rowOff>38100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3598A25A-06BA-E049-258B-686B19F3B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47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var.astro.cz/oejv/issues/oejv0060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bav-astro.de/sfs/BAVM_link.php?BAVMnr=143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668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92" TargetMode="External"/><Relationship Id="rId33" Type="http://schemas.openxmlformats.org/officeDocument/2006/relationships/hyperlink" Target="http://var.astro.cz/oejv/issues/oejv0162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60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bav-astro.de/sfs/BAVM_link.php?BAVMnr=171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59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www.konkoly.hu/cgi-bin/IBVS?2545" TargetMode="External"/><Relationship Id="rId19" Type="http://schemas.openxmlformats.org/officeDocument/2006/relationships/hyperlink" Target="http://www.bav-astro.de/sfs/BAVM_link.php?BAVMnr=143" TargetMode="External"/><Relationship Id="rId31" Type="http://schemas.openxmlformats.org/officeDocument/2006/relationships/hyperlink" Target="http://www.bav-astro.de/sfs/BAVM_link.php?BAVMnr=213" TargetMode="External"/><Relationship Id="rId4" Type="http://schemas.openxmlformats.org/officeDocument/2006/relationships/hyperlink" Target="http://www.bav-astro.de/sfs/BAVM_link.php?BAVMnr=18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540"/>
  <sheetViews>
    <sheetView tabSelected="1" workbookViewId="0">
      <pane xSplit="14" ySplit="19" topLeftCell="O281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139</v>
      </c>
      <c r="AA1" s="81" t="s">
        <v>9</v>
      </c>
      <c r="AB1" s="82"/>
      <c r="AC1" s="82" t="s">
        <v>10</v>
      </c>
      <c r="AD1" s="82" t="s">
        <v>11</v>
      </c>
      <c r="AE1" s="83"/>
      <c r="AM1" s="84"/>
      <c r="AW1" s="85" t="s">
        <v>69</v>
      </c>
      <c r="AX1" s="86" t="s">
        <v>59</v>
      </c>
      <c r="AY1" s="8" t="s">
        <v>12</v>
      </c>
      <c r="AZ1" s="87" t="s">
        <v>13</v>
      </c>
      <c r="BA1" s="88" t="s">
        <v>14</v>
      </c>
      <c r="BB1" s="87" t="s">
        <v>15</v>
      </c>
      <c r="BC1" s="88" t="s">
        <v>16</v>
      </c>
      <c r="BD1" s="87" t="s">
        <v>17</v>
      </c>
      <c r="BE1" s="89" t="s">
        <v>18</v>
      </c>
      <c r="BF1" s="88" t="s">
        <v>19</v>
      </c>
      <c r="BG1" s="87" t="s">
        <v>20</v>
      </c>
      <c r="BH1" s="89" t="s">
        <v>21</v>
      </c>
      <c r="BI1" s="88" t="s">
        <v>22</v>
      </c>
      <c r="BJ1" s="87" t="s">
        <v>23</v>
      </c>
      <c r="BK1" s="89" t="s">
        <v>24</v>
      </c>
      <c r="BL1" s="90" t="s">
        <v>57</v>
      </c>
    </row>
    <row r="2" spans="1:64" ht="16.5" thickBot="1">
      <c r="A2" t="s">
        <v>84</v>
      </c>
      <c r="B2" s="48" t="s">
        <v>150</v>
      </c>
      <c r="D2" s="14" t="s">
        <v>56</v>
      </c>
      <c r="AA2" s="91" t="s">
        <v>41</v>
      </c>
      <c r="AB2" s="92">
        <f>C7</f>
        <v>42596.743479999997</v>
      </c>
      <c r="AC2" s="93" t="s">
        <v>42</v>
      </c>
      <c r="AD2" s="92">
        <f>C8</f>
        <v>3.4360968999999999</v>
      </c>
      <c r="AE2" s="94" t="s">
        <v>6</v>
      </c>
      <c r="AL2" s="5"/>
      <c r="AW2" s="95">
        <v>-10000</v>
      </c>
      <c r="AX2" s="95">
        <f t="shared" ref="AX2:AX65" si="0">AB$3+AB$4*AW2+AB$5*AW2^2+AZ2</f>
        <v>0.5092938168902339</v>
      </c>
      <c r="AY2" s="96">
        <f t="shared" ref="AY2:AY65" si="1">AB$3+AB$4*AW2+AB$5*AW2^2</f>
        <v>0.52019846218755239</v>
      </c>
      <c r="AZ2" s="97">
        <f t="shared" ref="AZ2:AZ65" si="2">$AB$6*($AB$11/BA2*BB2+$AB$12)</f>
        <v>-1.0904645297318463E-2</v>
      </c>
      <c r="BA2">
        <f t="shared" ref="BA2:BA65" si="3">1+$AB$7*COS(BC2)</f>
        <v>1.0253925148503882</v>
      </c>
      <c r="BB2">
        <f t="shared" ref="BB2:BB65" si="4">SIN(BC2+RADIANS($AB$9))</f>
        <v>-0.5193097289776899</v>
      </c>
      <c r="BC2">
        <f t="shared" ref="BC2:BC65" si="5">2*ATAN(BD2)</f>
        <v>-1.1420392852479411</v>
      </c>
      <c r="BD2">
        <f t="shared" ref="BD2:BD65" si="6">SQRT((1+$AB$7)/(1-$AB$7))*TAN(BE2/2)</f>
        <v>-0.64240804630178716</v>
      </c>
      <c r="BE2">
        <f t="shared" ref="BE2:BK17" si="7">$BL2+$AB$7*SIN(BF2)</f>
        <v>-7.3703349842236809</v>
      </c>
      <c r="BF2">
        <f t="shared" si="7"/>
        <v>-7.3703349841946526</v>
      </c>
      <c r="BG2">
        <f t="shared" si="7"/>
        <v>-7.3703349831726053</v>
      </c>
      <c r="BH2">
        <f t="shared" si="7"/>
        <v>-7.3703349471873283</v>
      </c>
      <c r="BI2">
        <f t="shared" si="7"/>
        <v>-7.3703336801827337</v>
      </c>
      <c r="BJ2">
        <f t="shared" si="7"/>
        <v>-7.3702890722019898</v>
      </c>
      <c r="BK2">
        <f t="shared" si="7"/>
        <v>-7.3687209462267234</v>
      </c>
      <c r="BL2">
        <f t="shared" ref="BL2:BL65" si="8">RADIANS($AB$9)+$AB$18*(AW2-AB$15)</f>
        <v>-7.3162625206807155</v>
      </c>
    </row>
    <row r="3" spans="1:64" ht="13.5" thickBot="1">
      <c r="Z3">
        <v>0.03</v>
      </c>
      <c r="AA3" s="98" t="s">
        <v>25</v>
      </c>
      <c r="AB3" s="99">
        <f t="shared" ref="AB3:AB10" si="9">AC3*AD3</f>
        <v>1.3593780305758627E-2</v>
      </c>
      <c r="AC3" s="100">
        <v>1.3593780305758627</v>
      </c>
      <c r="AD3" s="101">
        <v>0.01</v>
      </c>
      <c r="AE3" s="102"/>
      <c r="AF3" s="100">
        <v>2</v>
      </c>
      <c r="AG3" s="100">
        <v>1.3576614638922087</v>
      </c>
      <c r="AH3" s="100"/>
      <c r="AI3" s="100"/>
      <c r="AJ3" s="100"/>
      <c r="AK3" s="100"/>
      <c r="AL3" s="100"/>
      <c r="AM3" s="100"/>
      <c r="AW3" s="95">
        <v>-9800</v>
      </c>
      <c r="AX3" s="95">
        <f t="shared" si="0"/>
        <v>0.48574864281001034</v>
      </c>
      <c r="AY3" s="96">
        <f t="shared" si="1"/>
        <v>0.50066047481404419</v>
      </c>
      <c r="AZ3" s="97">
        <f t="shared" si="2"/>
        <v>-1.4911832004033846E-2</v>
      </c>
      <c r="BA3">
        <f t="shared" si="3"/>
        <v>1.0403383340919135</v>
      </c>
      <c r="BB3">
        <f t="shared" si="4"/>
        <v>-0.74377037196851548</v>
      </c>
      <c r="BC3">
        <f t="shared" si="5"/>
        <v>-0.84938892050491743</v>
      </c>
      <c r="BD3">
        <f t="shared" si="6"/>
        <v>-0.45221507939810773</v>
      </c>
      <c r="BE3">
        <f t="shared" si="7"/>
        <v>-7.0875854591876806</v>
      </c>
      <c r="BF3">
        <f t="shared" si="7"/>
        <v>-7.0875854589384897</v>
      </c>
      <c r="BG3">
        <f t="shared" si="7"/>
        <v>-7.0875854530558033</v>
      </c>
      <c r="BH3">
        <f t="shared" si="7"/>
        <v>-7.0875853141825083</v>
      </c>
      <c r="BI3">
        <f t="shared" si="7"/>
        <v>-7.0875820357893913</v>
      </c>
      <c r="BJ3">
        <f t="shared" si="7"/>
        <v>-7.0875046457397692</v>
      </c>
      <c r="BK3">
        <f t="shared" si="7"/>
        <v>-7.0856795712089564</v>
      </c>
      <c r="BL3">
        <f t="shared" si="8"/>
        <v>-7.0435841299323121</v>
      </c>
    </row>
    <row r="4" spans="1:64" ht="14.25" thickTop="1" thickBot="1">
      <c r="A4" s="7" t="s">
        <v>60</v>
      </c>
      <c r="C4" s="2">
        <v>42596.743479999997</v>
      </c>
      <c r="D4" s="3">
        <v>3.4360968999999999</v>
      </c>
      <c r="Z4">
        <v>-2.5000000000000002E-6</v>
      </c>
      <c r="AA4" s="103" t="s">
        <v>26</v>
      </c>
      <c r="AB4" s="104">
        <f t="shared" si="9"/>
        <v>-2.6712144337285696E-6</v>
      </c>
      <c r="AC4" s="105">
        <v>-0.26712144337285693</v>
      </c>
      <c r="AD4" s="106">
        <v>1.0000000000000001E-5</v>
      </c>
      <c r="AE4" s="102"/>
      <c r="AF4" s="105">
        <v>0</v>
      </c>
      <c r="AG4" s="105">
        <v>-0.2070033282431967</v>
      </c>
      <c r="AH4" s="105"/>
      <c r="AI4" s="105"/>
      <c r="AJ4" s="105"/>
      <c r="AK4" s="105"/>
      <c r="AL4" s="105"/>
      <c r="AM4" s="105"/>
      <c r="AW4" s="95">
        <v>-9600</v>
      </c>
      <c r="AX4" s="95">
        <f t="shared" si="0"/>
        <v>0.46374372038015887</v>
      </c>
      <c r="AY4" s="96">
        <f t="shared" si="1"/>
        <v>0.48150640147057161</v>
      </c>
      <c r="AZ4" s="97">
        <f t="shared" si="2"/>
        <v>-1.7762681090412707E-2</v>
      </c>
      <c r="BA4">
        <f t="shared" si="3"/>
        <v>1.0521005306417315</v>
      </c>
      <c r="BB4">
        <f t="shared" si="4"/>
        <v>-0.90822799643267338</v>
      </c>
      <c r="BC4">
        <f t="shared" si="5"/>
        <v>-0.54905232539594728</v>
      </c>
      <c r="BD4">
        <f t="shared" si="6"/>
        <v>-0.28163712529740503</v>
      </c>
      <c r="BE4">
        <f t="shared" si="7"/>
        <v>-6.8011459117182849</v>
      </c>
      <c r="BF4">
        <f t="shared" si="7"/>
        <v>-6.8011459110730978</v>
      </c>
      <c r="BG4">
        <f t="shared" si="7"/>
        <v>-6.8011458989149629</v>
      </c>
      <c r="BH4">
        <f t="shared" si="7"/>
        <v>-6.8011456698025645</v>
      </c>
      <c r="BI4">
        <f t="shared" si="7"/>
        <v>-6.801141352329525</v>
      </c>
      <c r="BJ4">
        <f t="shared" si="7"/>
        <v>-6.8010599943645476</v>
      </c>
      <c r="BK4">
        <f t="shared" si="7"/>
        <v>-6.7995275981178507</v>
      </c>
      <c r="BL4">
        <f t="shared" si="8"/>
        <v>-6.7709057391839105</v>
      </c>
    </row>
    <row r="5" spans="1:64" ht="13.5" thickTop="1">
      <c r="A5" s="71" t="s">
        <v>990</v>
      </c>
      <c r="B5" s="54"/>
      <c r="C5" s="156">
        <v>-9.5</v>
      </c>
      <c r="D5" s="72" t="s">
        <v>991</v>
      </c>
      <c r="Z5">
        <v>3E-11</v>
      </c>
      <c r="AA5" s="103" t="s">
        <v>8</v>
      </c>
      <c r="AB5" s="104">
        <f t="shared" si="9"/>
        <v>4.7989253754450813E-9</v>
      </c>
      <c r="AC5" s="105">
        <v>4.7989253754450809</v>
      </c>
      <c r="AD5" s="101">
        <v>1.0000000000000001E-9</v>
      </c>
      <c r="AE5" s="102"/>
      <c r="AF5" s="105">
        <v>4.5</v>
      </c>
      <c r="AG5" s="105">
        <v>4.8906086287790425</v>
      </c>
      <c r="AH5" s="105"/>
      <c r="AI5" s="105"/>
      <c r="AJ5" s="105"/>
      <c r="AK5" s="105"/>
      <c r="AL5" s="105"/>
      <c r="AM5" s="105"/>
      <c r="AW5" s="95">
        <v>-9400</v>
      </c>
      <c r="AX5" s="95">
        <f t="shared" si="0"/>
        <v>0.44356445351150964</v>
      </c>
      <c r="AY5" s="96">
        <f t="shared" si="1"/>
        <v>0.4627362421571346</v>
      </c>
      <c r="AZ5" s="97">
        <f t="shared" si="2"/>
        <v>-1.9171788645624958E-2</v>
      </c>
      <c r="BA5">
        <f t="shared" si="3"/>
        <v>1.0592804225409986</v>
      </c>
      <c r="BB5">
        <f t="shared" si="4"/>
        <v>-0.99208350154741554</v>
      </c>
      <c r="BC5">
        <f t="shared" si="5"/>
        <v>-0.24319838106508673</v>
      </c>
      <c r="BD5">
        <f t="shared" si="6"/>
        <v>-0.12220209327551941</v>
      </c>
      <c r="BE5">
        <f t="shared" si="7"/>
        <v>-6.5120863450277984</v>
      </c>
      <c r="BF5">
        <f t="shared" si="7"/>
        <v>-6.5120863444493589</v>
      </c>
      <c r="BG5">
        <f t="shared" si="7"/>
        <v>-6.5120863347251783</v>
      </c>
      <c r="BH5">
        <f t="shared" si="7"/>
        <v>-6.512086171251382</v>
      </c>
      <c r="BI5">
        <f t="shared" si="7"/>
        <v>-6.5120834230842721</v>
      </c>
      <c r="BJ5">
        <f t="shared" si="7"/>
        <v>-6.5120372237570932</v>
      </c>
      <c r="BK5">
        <f t="shared" si="7"/>
        <v>-6.5112606430582627</v>
      </c>
      <c r="BL5">
        <f t="shared" si="8"/>
        <v>-6.4982273484355071</v>
      </c>
    </row>
    <row r="6" spans="1:64">
      <c r="A6" s="7" t="s">
        <v>61</v>
      </c>
      <c r="AA6" s="103" t="s">
        <v>27</v>
      </c>
      <c r="AB6" s="104">
        <f t="shared" si="9"/>
        <v>1.9292794373259821E-2</v>
      </c>
      <c r="AC6" s="105">
        <v>1.9292794373259821</v>
      </c>
      <c r="AD6" s="101">
        <v>0.01</v>
      </c>
      <c r="AE6" s="102" t="s">
        <v>6</v>
      </c>
      <c r="AF6" s="105">
        <v>2</v>
      </c>
      <c r="AG6" s="105">
        <v>1.7868680544938207</v>
      </c>
      <c r="AH6" s="105"/>
      <c r="AI6" s="105"/>
      <c r="AJ6" s="105"/>
      <c r="AK6" s="105"/>
      <c r="AL6" s="105"/>
      <c r="AM6" s="105"/>
      <c r="AW6" s="95">
        <v>-9200</v>
      </c>
      <c r="AX6" s="101">
        <f t="shared" si="0"/>
        <v>0.42536406425130496</v>
      </c>
      <c r="AY6">
        <f t="shared" si="1"/>
        <v>0.44434999687373311</v>
      </c>
      <c r="AZ6">
        <f t="shared" si="2"/>
        <v>-1.898593262242813E-2</v>
      </c>
      <c r="BA6">
        <f t="shared" si="3"/>
        <v>1.0609477929331186</v>
      </c>
      <c r="BB6">
        <f t="shared" si="4"/>
        <v>-0.98338624996051405</v>
      </c>
      <c r="BC6">
        <f t="shared" si="5"/>
        <v>6.5251450550230544E-2</v>
      </c>
      <c r="BD6">
        <f t="shared" si="6"/>
        <v>3.2637306226061806E-2</v>
      </c>
      <c r="BE6">
        <f t="shared" si="7"/>
        <v>-6.2218021660393088</v>
      </c>
      <c r="BF6">
        <f t="shared" si="7"/>
        <v>-6.2218021662199359</v>
      </c>
      <c r="BG6">
        <f t="shared" si="7"/>
        <v>-6.221802169182836</v>
      </c>
      <c r="BH6">
        <f t="shared" si="7"/>
        <v>-6.2218022177846626</v>
      </c>
      <c r="BI6">
        <f t="shared" si="7"/>
        <v>-6.2218030150228225</v>
      </c>
      <c r="BJ6">
        <f t="shared" si="7"/>
        <v>-6.2218160924822996</v>
      </c>
      <c r="BK6">
        <f t="shared" si="7"/>
        <v>-6.2220306064888184</v>
      </c>
      <c r="BL6">
        <f t="shared" si="8"/>
        <v>-6.2255489576871055</v>
      </c>
    </row>
    <row r="7" spans="1:64">
      <c r="A7" t="s">
        <v>62</v>
      </c>
      <c r="C7">
        <f>+C4</f>
        <v>42596.743479999997</v>
      </c>
      <c r="AA7" s="107" t="s">
        <v>33</v>
      </c>
      <c r="AB7" s="108">
        <f t="shared" si="9"/>
        <v>6.1077773805087221E-2</v>
      </c>
      <c r="AC7" s="105">
        <v>6.1077773805087221E-2</v>
      </c>
      <c r="AD7" s="95">
        <v>1</v>
      </c>
      <c r="AE7" s="102"/>
      <c r="AF7" s="105">
        <v>0.34575009591939238</v>
      </c>
      <c r="AG7" s="105">
        <v>7.3423555213654838E-3</v>
      </c>
      <c r="AH7" s="105"/>
      <c r="AI7" s="105"/>
      <c r="AJ7" s="105"/>
      <c r="AK7" s="105"/>
      <c r="AL7" s="105"/>
      <c r="AM7" s="105"/>
      <c r="AW7" s="95">
        <v>-9000</v>
      </c>
      <c r="AX7" s="101">
        <f t="shared" si="0"/>
        <v>0.40913333640458799</v>
      </c>
      <c r="AY7">
        <f t="shared" si="1"/>
        <v>0.42634766562036736</v>
      </c>
      <c r="AZ7">
        <f t="shared" si="2"/>
        <v>-1.7214329215779374E-2</v>
      </c>
      <c r="BA7">
        <f t="shared" si="3"/>
        <v>1.0568780691888535</v>
      </c>
      <c r="BB7">
        <f t="shared" si="4"/>
        <v>-0.88220048591923617</v>
      </c>
      <c r="BC7">
        <f t="shared" si="5"/>
        <v>0.37299521015336962</v>
      </c>
      <c r="BD7">
        <f t="shared" si="6"/>
        <v>0.18869032975472544</v>
      </c>
      <c r="BE7">
        <f t="shared" si="7"/>
        <v>-5.9318505707052207</v>
      </c>
      <c r="BF7">
        <f t="shared" si="7"/>
        <v>-5.9318505714128058</v>
      </c>
      <c r="BG7">
        <f t="shared" si="7"/>
        <v>-5.9318505837515252</v>
      </c>
      <c r="BH7">
        <f t="shared" si="7"/>
        <v>-5.9318507989112401</v>
      </c>
      <c r="BI7">
        <f t="shared" si="7"/>
        <v>-5.9318545508135232</v>
      </c>
      <c r="BJ7">
        <f t="shared" si="7"/>
        <v>-5.9319199747351048</v>
      </c>
      <c r="BK7">
        <f t="shared" si="7"/>
        <v>-5.9330605547568469</v>
      </c>
      <c r="BL7">
        <f t="shared" si="8"/>
        <v>-5.9528705669387021</v>
      </c>
    </row>
    <row r="8" spans="1:64" ht="15.75">
      <c r="A8" t="s">
        <v>63</v>
      </c>
      <c r="C8">
        <f>+D4</f>
        <v>3.4360968999999999</v>
      </c>
      <c r="AA8" s="103" t="s">
        <v>43</v>
      </c>
      <c r="AB8" s="108">
        <f t="shared" si="9"/>
        <v>43.355439630602113</v>
      </c>
      <c r="AC8" s="105">
        <v>4.3355439630602115</v>
      </c>
      <c r="AD8" s="109">
        <v>10</v>
      </c>
      <c r="AE8" s="102" t="s">
        <v>7</v>
      </c>
      <c r="AF8" s="105">
        <v>4</v>
      </c>
      <c r="AG8" s="105">
        <v>4.2747379512804873</v>
      </c>
      <c r="AH8" s="105"/>
      <c r="AI8" s="105"/>
      <c r="AJ8" s="105"/>
      <c r="AK8" s="105"/>
      <c r="AL8" s="105"/>
      <c r="AM8" s="105"/>
      <c r="AW8" s="95">
        <v>-8800</v>
      </c>
      <c r="AX8" s="101">
        <f t="shared" si="0"/>
        <v>0.39469919518264152</v>
      </c>
      <c r="AY8">
        <f t="shared" si="1"/>
        <v>0.40872924839703717</v>
      </c>
      <c r="AZ8">
        <f t="shared" si="2"/>
        <v>-1.4030053214395658E-2</v>
      </c>
      <c r="BA8">
        <f t="shared" si="3"/>
        <v>1.0476136819380146</v>
      </c>
      <c r="BB8">
        <f t="shared" si="4"/>
        <v>-0.70091118429352506</v>
      </c>
      <c r="BC8">
        <f t="shared" si="5"/>
        <v>0.67683613256900899</v>
      </c>
      <c r="BD8">
        <f t="shared" si="6"/>
        <v>0.35195799126791294</v>
      </c>
      <c r="BE8">
        <f t="shared" si="7"/>
        <v>-5.6437441938049666</v>
      </c>
      <c r="BF8">
        <f t="shared" si="7"/>
        <v>-5.6437441942920996</v>
      </c>
      <c r="BG8">
        <f t="shared" si="7"/>
        <v>-5.6437442042314316</v>
      </c>
      <c r="BH8">
        <f t="shared" si="7"/>
        <v>-5.6437444070310514</v>
      </c>
      <c r="BI8">
        <f t="shared" si="7"/>
        <v>-5.6437485448965514</v>
      </c>
      <c r="BJ8">
        <f t="shared" si="7"/>
        <v>-5.6438329699417755</v>
      </c>
      <c r="BK8">
        <f t="shared" si="7"/>
        <v>-5.6455543429053234</v>
      </c>
      <c r="BL8">
        <f t="shared" si="8"/>
        <v>-5.6801921761903005</v>
      </c>
    </row>
    <row r="9" spans="1:64" ht="15.75">
      <c r="A9" s="21" t="s">
        <v>140</v>
      </c>
      <c r="B9" s="14">
        <v>243</v>
      </c>
      <c r="C9" s="21" t="str">
        <f>"F"&amp;B9</f>
        <v>F243</v>
      </c>
      <c r="D9" s="21" t="str">
        <f>"G"&amp;B9</f>
        <v>G243</v>
      </c>
      <c r="AA9" s="110" t="s">
        <v>44</v>
      </c>
      <c r="AB9" s="108">
        <f t="shared" si="9"/>
        <v>276.71999194754437</v>
      </c>
      <c r="AC9" s="105">
        <v>27.671999194754438</v>
      </c>
      <c r="AD9" s="95">
        <v>10</v>
      </c>
      <c r="AE9" s="102" t="s">
        <v>38</v>
      </c>
      <c r="AF9" s="105">
        <v>27.669866859401925</v>
      </c>
      <c r="AG9" s="105">
        <v>27.669191623640845</v>
      </c>
      <c r="AH9" s="105"/>
      <c r="AI9" s="105"/>
      <c r="AJ9" s="105"/>
      <c r="AK9" s="105"/>
      <c r="AL9" s="105"/>
      <c r="AM9" s="105"/>
      <c r="AW9" s="95">
        <v>-8600</v>
      </c>
      <c r="AX9" s="101">
        <f t="shared" si="0"/>
        <v>0.38175351721611189</v>
      </c>
      <c r="AY9">
        <f t="shared" si="1"/>
        <v>0.3914947452037425</v>
      </c>
      <c r="AZ9">
        <f t="shared" si="2"/>
        <v>-9.7412279876306126E-3</v>
      </c>
      <c r="BA9">
        <f t="shared" si="3"/>
        <v>1.0343185566656139</v>
      </c>
      <c r="BB9">
        <f t="shared" si="4"/>
        <v>-0.46122404514493953</v>
      </c>
      <c r="BC9">
        <f t="shared" si="5"/>
        <v>0.97413609492975528</v>
      </c>
      <c r="BD9">
        <f t="shared" si="6"/>
        <v>0.52962791479351179</v>
      </c>
      <c r="BE9">
        <f t="shared" si="7"/>
        <v>-5.3587568232792933</v>
      </c>
      <c r="BF9">
        <f t="shared" si="7"/>
        <v>-5.3587568233995446</v>
      </c>
      <c r="BG9">
        <f t="shared" si="7"/>
        <v>-5.3587568266684356</v>
      </c>
      <c r="BH9">
        <f t="shared" si="7"/>
        <v>-5.3587569155293826</v>
      </c>
      <c r="BI9">
        <f t="shared" si="7"/>
        <v>-5.3587593311051958</v>
      </c>
      <c r="BJ9">
        <f t="shared" si="7"/>
        <v>-5.358824992607909</v>
      </c>
      <c r="BK9">
        <f t="shared" si="7"/>
        <v>-5.3606076570787877</v>
      </c>
      <c r="BL9">
        <f t="shared" si="8"/>
        <v>-5.4075137854418971</v>
      </c>
    </row>
    <row r="10" spans="1:64" ht="13.5" thickBot="1">
      <c r="C10" s="6" t="s">
        <v>79</v>
      </c>
      <c r="D10" s="6" t="s">
        <v>80</v>
      </c>
      <c r="Z10">
        <f>Y10/AD10</f>
        <v>0</v>
      </c>
      <c r="AA10" s="111" t="s">
        <v>35</v>
      </c>
      <c r="AB10" s="112">
        <f t="shared" si="9"/>
        <v>38846.647625889644</v>
      </c>
      <c r="AC10" s="113">
        <v>3.8846647625889643</v>
      </c>
      <c r="AD10" s="101">
        <v>10000</v>
      </c>
      <c r="AE10" s="102" t="s">
        <v>34</v>
      </c>
      <c r="AF10" s="113">
        <v>4</v>
      </c>
      <c r="AG10" s="113">
        <v>3.8889654755401888</v>
      </c>
      <c r="AH10" s="113"/>
      <c r="AI10" s="113"/>
      <c r="AJ10" s="113"/>
      <c r="AK10" s="113"/>
      <c r="AL10" s="113"/>
      <c r="AM10" s="113"/>
      <c r="AW10" s="95">
        <v>-8400</v>
      </c>
      <c r="AX10" s="101">
        <f t="shared" si="0"/>
        <v>0.36990235096911284</v>
      </c>
      <c r="AY10">
        <f t="shared" si="1"/>
        <v>0.37464415604048357</v>
      </c>
      <c r="AZ10">
        <f t="shared" si="2"/>
        <v>-4.7418050713707296E-3</v>
      </c>
      <c r="BA10">
        <f t="shared" si="3"/>
        <v>1.0184977535730932</v>
      </c>
      <c r="BB10">
        <f t="shared" si="4"/>
        <v>-0.18925334968419577</v>
      </c>
      <c r="BC10">
        <f t="shared" si="5"/>
        <v>1.2631086427693585</v>
      </c>
      <c r="BD10">
        <f t="shared" si="6"/>
        <v>0.7314980436351074</v>
      </c>
      <c r="BE10">
        <f t="shared" si="7"/>
        <v>-5.0777899411018597</v>
      </c>
      <c r="BF10">
        <f t="shared" si="7"/>
        <v>-5.0777899411083469</v>
      </c>
      <c r="BG10">
        <f t="shared" si="7"/>
        <v>-5.0777899414056087</v>
      </c>
      <c r="BH10">
        <f t="shared" si="7"/>
        <v>-5.0777899550261418</v>
      </c>
      <c r="BI10">
        <f t="shared" si="7"/>
        <v>-5.0777905791180578</v>
      </c>
      <c r="BJ10">
        <f t="shared" si="7"/>
        <v>-5.0778191738773426</v>
      </c>
      <c r="BK10">
        <f t="shared" si="7"/>
        <v>-5.0791270499555319</v>
      </c>
      <c r="BL10">
        <f t="shared" si="8"/>
        <v>-5.1348353946934937</v>
      </c>
    </row>
    <row r="11" spans="1:64" ht="14.25">
      <c r="A11" t="s">
        <v>75</v>
      </c>
      <c r="C11" s="22">
        <f ca="1">INTERCEPT(INDIRECT(D9):G1002,INDIRECT(C9):$F1002)</f>
        <v>2.963314007172152E-2</v>
      </c>
      <c r="D11" s="5">
        <f>+E11*F11</f>
        <v>9.9479188092477085E-7</v>
      </c>
      <c r="E11" s="11">
        <v>0.99479188092477089</v>
      </c>
      <c r="F11">
        <v>9.9999999999999995E-7</v>
      </c>
      <c r="AA11" s="114" t="s">
        <v>45</v>
      </c>
      <c r="AB11" s="115">
        <f>1-AB7^2</f>
        <v>0.99626950554701466</v>
      </c>
      <c r="AC11" s="115">
        <f>SUM(AE21:AE1948)</f>
        <v>7.9758289104332591E-3</v>
      </c>
      <c r="AD11" s="114" t="s">
        <v>46</v>
      </c>
      <c r="AE11" s="102"/>
      <c r="AF11" s="10">
        <v>1.5194956362868517E-2</v>
      </c>
      <c r="AG11" s="115">
        <v>5.8063757756553142E-3</v>
      </c>
      <c r="AH11" s="10"/>
      <c r="AI11" s="115"/>
      <c r="AJ11" s="10"/>
      <c r="AK11" s="10"/>
      <c r="AL11" s="10"/>
      <c r="AM11" s="10"/>
      <c r="AW11" s="95">
        <v>-8200</v>
      </c>
      <c r="AX11" s="101">
        <f t="shared" si="0"/>
        <v>0.35872024435266059</v>
      </c>
      <c r="AY11">
        <f t="shared" si="1"/>
        <v>0.3581774809072602</v>
      </c>
      <c r="AZ11">
        <f t="shared" si="2"/>
        <v>5.4276344540035964E-4</v>
      </c>
      <c r="BA11">
        <f t="shared" si="3"/>
        <v>1.0017033336891088</v>
      </c>
      <c r="BB11">
        <f t="shared" si="4"/>
        <v>8.9275406182942316E-2</v>
      </c>
      <c r="BC11">
        <f t="shared" si="5"/>
        <v>1.5429047640972782</v>
      </c>
      <c r="BD11">
        <f t="shared" si="6"/>
        <v>0.97249029815964794</v>
      </c>
      <c r="BE11">
        <f t="shared" si="7"/>
        <v>-4.8013205979433007</v>
      </c>
      <c r="BF11">
        <f t="shared" si="7"/>
        <v>-4.8013205979433033</v>
      </c>
      <c r="BG11">
        <f t="shared" si="7"/>
        <v>-4.8013205979436853</v>
      </c>
      <c r="BH11">
        <f t="shared" si="7"/>
        <v>-4.8013205980140876</v>
      </c>
      <c r="BI11">
        <f t="shared" si="7"/>
        <v>-4.8013206109925441</v>
      </c>
      <c r="BJ11">
        <f t="shared" si="7"/>
        <v>-4.8013230034839749</v>
      </c>
      <c r="BK11">
        <f t="shared" si="7"/>
        <v>-4.8017629519970617</v>
      </c>
      <c r="BL11">
        <f t="shared" si="8"/>
        <v>-4.8621570039450921</v>
      </c>
    </row>
    <row r="12" spans="1:64">
      <c r="A12" t="s">
        <v>76</v>
      </c>
      <c r="C12" s="22">
        <f ca="1">SLOPE(INDIRECT(D9):G1002,INDIRECT(C9):$F1002)</f>
        <v>1.0480014614069692E-5</v>
      </c>
      <c r="D12" s="5">
        <f>+E12*F12</f>
        <v>3.4869846996786469E-6</v>
      </c>
      <c r="E12" s="12">
        <v>3.4869846996786471</v>
      </c>
      <c r="F12">
        <v>9.9999999999999995E-7</v>
      </c>
      <c r="AA12" s="116" t="s">
        <v>29</v>
      </c>
      <c r="AB12" s="115">
        <f>AB7*SIN(RADIANS(AB9))</f>
        <v>-6.0658162151858597E-2</v>
      </c>
      <c r="AC12" s="101"/>
      <c r="AD12" s="101"/>
      <c r="AE12" s="102"/>
      <c r="AW12" s="95">
        <v>-8000</v>
      </c>
      <c r="AX12" s="101">
        <f t="shared" si="0"/>
        <v>0.34779667838469841</v>
      </c>
      <c r="AY12">
        <f t="shared" si="1"/>
        <v>0.34209471980407236</v>
      </c>
      <c r="AZ12">
        <f t="shared" si="2"/>
        <v>5.7019585806260759E-3</v>
      </c>
      <c r="BA12">
        <f t="shared" si="3"/>
        <v>0.98531958312953971</v>
      </c>
      <c r="BB12">
        <f t="shared" si="4"/>
        <v>0.35229173164706984</v>
      </c>
      <c r="BC12">
        <f t="shared" si="5"/>
        <v>1.8135290385713725</v>
      </c>
      <c r="BD12">
        <f t="shared" si="6"/>
        <v>1.2778155719457438</v>
      </c>
      <c r="BE12">
        <f t="shared" si="7"/>
        <v>-4.5294203564979885</v>
      </c>
      <c r="BF12">
        <f t="shared" si="7"/>
        <v>-4.5294203564980835</v>
      </c>
      <c r="BG12">
        <f t="shared" si="7"/>
        <v>-4.529420356489454</v>
      </c>
      <c r="BH12">
        <f t="shared" si="7"/>
        <v>-4.5294203572659972</v>
      </c>
      <c r="BI12">
        <f t="shared" si="7"/>
        <v>-4.5294202873894571</v>
      </c>
      <c r="BJ12">
        <f t="shared" si="7"/>
        <v>-4.5294265752757399</v>
      </c>
      <c r="BK12">
        <f t="shared" si="7"/>
        <v>-4.5288616085776434</v>
      </c>
      <c r="BL12">
        <f t="shared" si="8"/>
        <v>-4.5894786131966887</v>
      </c>
    </row>
    <row r="13" spans="1:64" ht="16.5" thickBot="1">
      <c r="A13" t="s">
        <v>78</v>
      </c>
      <c r="C13" s="5" t="s">
        <v>73</v>
      </c>
      <c r="D13" s="5">
        <f>+E13*F13</f>
        <v>1.0689254628188458E-8</v>
      </c>
      <c r="E13" s="13">
        <v>1.0689254628188458</v>
      </c>
      <c r="F13">
        <v>1E-8</v>
      </c>
      <c r="AA13" s="117" t="s">
        <v>47</v>
      </c>
      <c r="AB13" s="118">
        <f>AB6*86400*300000/149600000</f>
        <v>3.3427087577198833</v>
      </c>
      <c r="AC13" s="101" t="s">
        <v>4</v>
      </c>
      <c r="AD13" s="119"/>
      <c r="AE13" s="102"/>
      <c r="AW13" s="95">
        <v>-7800</v>
      </c>
      <c r="AX13" s="101">
        <f t="shared" si="0"/>
        <v>0.33676825473773292</v>
      </c>
      <c r="AY13">
        <f t="shared" si="1"/>
        <v>0.32639587273092019</v>
      </c>
      <c r="AZ13">
        <f t="shared" si="2"/>
        <v>1.0372382006812749E-2</v>
      </c>
      <c r="BA13">
        <f t="shared" si="3"/>
        <v>0.9704571698598965</v>
      </c>
      <c r="BB13">
        <f t="shared" si="4"/>
        <v>0.5827869676341777</v>
      </c>
      <c r="BC13">
        <f t="shared" si="5"/>
        <v>2.0756644181145507</v>
      </c>
      <c r="BD13">
        <f t="shared" si="6"/>
        <v>1.6951863487599415</v>
      </c>
      <c r="BE13">
        <f t="shared" si="7"/>
        <v>-4.2618180935622307</v>
      </c>
      <c r="BF13">
        <f t="shared" si="7"/>
        <v>-4.2618180935810965</v>
      </c>
      <c r="BG13">
        <f t="shared" si="7"/>
        <v>-4.2618180928717733</v>
      </c>
      <c r="BH13">
        <f t="shared" si="7"/>
        <v>-4.2618181195399556</v>
      </c>
      <c r="BI13">
        <f t="shared" si="7"/>
        <v>-4.2618171169068075</v>
      </c>
      <c r="BJ13">
        <f t="shared" si="7"/>
        <v>-4.2618548139400216</v>
      </c>
      <c r="BK13">
        <f t="shared" si="7"/>
        <v>-4.2604394945489004</v>
      </c>
      <c r="BL13">
        <f t="shared" si="8"/>
        <v>-4.3168002224482871</v>
      </c>
    </row>
    <row r="14" spans="1:64">
      <c r="A14" t="s">
        <v>83</v>
      </c>
      <c r="E14">
        <f>SUM(R21:R129)</f>
        <v>0.80610350704914779</v>
      </c>
      <c r="AA14" s="117" t="s">
        <v>30</v>
      </c>
      <c r="AB14" s="115">
        <f>2*AB5*365.24/C8</f>
        <v>1.0202037690657452E-6</v>
      </c>
      <c r="AC14" s="101" t="s">
        <v>58</v>
      </c>
      <c r="AD14" s="101"/>
      <c r="AE14" s="102"/>
      <c r="AW14" s="95">
        <v>-7600</v>
      </c>
      <c r="AX14" s="101">
        <f t="shared" si="0"/>
        <v>0.32533657752579015</v>
      </c>
      <c r="AY14">
        <f t="shared" si="1"/>
        <v>0.31108093968780365</v>
      </c>
      <c r="AZ14">
        <f t="shared" si="2"/>
        <v>1.4255637837986515E-2</v>
      </c>
      <c r="BA14">
        <f t="shared" si="3"/>
        <v>0.95793630223511483</v>
      </c>
      <c r="BB14">
        <f t="shared" si="4"/>
        <v>0.76880334292109498</v>
      </c>
      <c r="BC14">
        <f t="shared" si="5"/>
        <v>2.3304781008453528</v>
      </c>
      <c r="BD14">
        <f t="shared" si="6"/>
        <v>2.3290512680409856</v>
      </c>
      <c r="BE14">
        <f t="shared" si="7"/>
        <v>-3.9979788067265249</v>
      </c>
      <c r="BF14">
        <f t="shared" si="7"/>
        <v>-3.9979788069184545</v>
      </c>
      <c r="BG14">
        <f t="shared" si="7"/>
        <v>-3.9979788021221787</v>
      </c>
      <c r="BH14">
        <f t="shared" si="7"/>
        <v>-3.9979789219798181</v>
      </c>
      <c r="BI14">
        <f t="shared" si="7"/>
        <v>-3.9979759267748514</v>
      </c>
      <c r="BJ14">
        <f t="shared" si="7"/>
        <v>-3.9980507791123889</v>
      </c>
      <c r="BK14">
        <f t="shared" si="7"/>
        <v>-3.9961820968480781</v>
      </c>
      <c r="BL14">
        <f t="shared" si="8"/>
        <v>-4.0441218316998837</v>
      </c>
    </row>
    <row r="15" spans="1:64" ht="15.75">
      <c r="A15" s="4" t="s">
        <v>77</v>
      </c>
      <c r="C15" s="19">
        <f ca="1">(C7+C11)+(C8+C12)*INT(MAX(F21:F3530))</f>
        <v>59488.676993291912</v>
      </c>
      <c r="D15" s="10">
        <f>+C7+INT(MAX(F21:F1585))*C8+D11+D12*INT(MAX(F21:F4020))+D13*INT(MAX(F21:F4047)^2)</f>
        <v>59488.871311226765</v>
      </c>
      <c r="E15" s="75" t="s">
        <v>994</v>
      </c>
      <c r="F15" s="76">
        <v>1</v>
      </c>
      <c r="R15" t="s">
        <v>120</v>
      </c>
      <c r="S15" s="5">
        <v>0.2</v>
      </c>
      <c r="AA15" s="116" t="s">
        <v>48</v>
      </c>
      <c r="AB15" s="120">
        <f>(AB10-AB2)/AD2</f>
        <v>-1091.3824502767527</v>
      </c>
      <c r="AC15" s="101" t="s">
        <v>36</v>
      </c>
      <c r="AD15" s="101"/>
      <c r="AE15" s="102"/>
      <c r="AW15" s="95">
        <v>-7400</v>
      </c>
      <c r="AX15" s="101">
        <f t="shared" si="0"/>
        <v>0.3132752828051989</v>
      </c>
      <c r="AY15">
        <f t="shared" si="1"/>
        <v>0.29614992067472268</v>
      </c>
      <c r="AZ15">
        <f t="shared" si="2"/>
        <v>1.7125362130476243E-2</v>
      </c>
      <c r="BA15">
        <f t="shared" si="3"/>
        <v>0.94832108347760458</v>
      </c>
      <c r="BB15">
        <f t="shared" si="4"/>
        <v>0.90267360718611189</v>
      </c>
      <c r="BC15">
        <f t="shared" si="5"/>
        <v>2.5794529113755367</v>
      </c>
      <c r="BD15">
        <f t="shared" si="6"/>
        <v>3.4636470653448503</v>
      </c>
      <c r="BE15">
        <f t="shared" si="7"/>
        <v>-3.7371791538450059</v>
      </c>
      <c r="BF15">
        <f t="shared" si="7"/>
        <v>-3.7371791544396524</v>
      </c>
      <c r="BG15">
        <f t="shared" si="7"/>
        <v>-3.7371791426787664</v>
      </c>
      <c r="BH15">
        <f t="shared" si="7"/>
        <v>-3.7371793752848994</v>
      </c>
      <c r="BI15">
        <f t="shared" si="7"/>
        <v>-3.7371747748209088</v>
      </c>
      <c r="BJ15">
        <f t="shared" si="7"/>
        <v>-3.7372657650636882</v>
      </c>
      <c r="BK15">
        <f t="shared" si="7"/>
        <v>-3.7354671551079037</v>
      </c>
      <c r="BL15">
        <f t="shared" si="8"/>
        <v>-3.7714434409514821</v>
      </c>
    </row>
    <row r="16" spans="1:64" ht="15.75">
      <c r="A16" s="7" t="s">
        <v>64</v>
      </c>
      <c r="C16" s="20">
        <f ca="1">+C8+C12</f>
        <v>3.4361073800146138</v>
      </c>
      <c r="D16" s="10">
        <f>+C8+D12+2*D13*F90</f>
        <v>3.436075566535453</v>
      </c>
      <c r="E16" s="75" t="s">
        <v>995</v>
      </c>
      <c r="F16" s="77">
        <f ca="1">NOW()+15018.5+$C$5/24</f>
        <v>59958.69751006944</v>
      </c>
      <c r="R16" t="s">
        <v>142</v>
      </c>
      <c r="S16" s="5">
        <v>0.1</v>
      </c>
      <c r="AA16" s="114" t="s">
        <v>49</v>
      </c>
      <c r="AB16" s="120">
        <f>365.24*AB8</f>
        <v>15835.140770681117</v>
      </c>
      <c r="AC16" s="95" t="s">
        <v>6</v>
      </c>
      <c r="AD16" s="115"/>
      <c r="AE16" s="102"/>
      <c r="AW16" s="95">
        <v>-7200</v>
      </c>
      <c r="AX16" s="101">
        <f t="shared" si="0"/>
        <v>0.30043050730890875</v>
      </c>
      <c r="AY16">
        <f t="shared" si="1"/>
        <v>0.28160281569167733</v>
      </c>
      <c r="AZ16">
        <f t="shared" si="2"/>
        <v>1.8827691617231412E-2</v>
      </c>
      <c r="BA16">
        <f t="shared" si="3"/>
        <v>0.94197175715116177</v>
      </c>
      <c r="BB16">
        <f t="shared" si="4"/>
        <v>0.98005746376764913</v>
      </c>
      <c r="BC16">
        <f t="shared" si="5"/>
        <v>2.824260797993368</v>
      </c>
      <c r="BD16">
        <f t="shared" si="6"/>
        <v>6.2495727374081573</v>
      </c>
      <c r="BE16">
        <f t="shared" si="7"/>
        <v>-3.478570512700351</v>
      </c>
      <c r="BF16">
        <f t="shared" si="7"/>
        <v>-3.4785705134811717</v>
      </c>
      <c r="BG16">
        <f t="shared" si="7"/>
        <v>-3.47857049993529</v>
      </c>
      <c r="BH16">
        <f t="shared" si="7"/>
        <v>-3.4785707349328514</v>
      </c>
      <c r="BI16">
        <f t="shared" si="7"/>
        <v>-3.4785666581353532</v>
      </c>
      <c r="BJ16">
        <f t="shared" si="7"/>
        <v>-3.4786373842816598</v>
      </c>
      <c r="BK16">
        <f t="shared" si="7"/>
        <v>-3.4774106429277265</v>
      </c>
      <c r="BL16">
        <f t="shared" si="8"/>
        <v>-3.4987650502030787</v>
      </c>
    </row>
    <row r="17" spans="1:85" ht="16.5" thickBot="1">
      <c r="A17" s="22" t="s">
        <v>138</v>
      </c>
      <c r="C17">
        <f>COUNT(C21:C2188)</f>
        <v>278</v>
      </c>
      <c r="E17" s="75" t="s">
        <v>996</v>
      </c>
      <c r="F17" s="77">
        <f ca="1">ROUND(2*(F16-$C$7)/$C$8,0)/2+F15</f>
        <v>5054</v>
      </c>
      <c r="R17" t="s">
        <v>156</v>
      </c>
      <c r="S17" s="5">
        <v>1</v>
      </c>
      <c r="AA17" s="114" t="s">
        <v>50</v>
      </c>
      <c r="AB17" s="121">
        <f>AB13^3/AB8^2</f>
        <v>1.9870483227995249E-2</v>
      </c>
      <c r="AC17" s="101"/>
      <c r="AD17" s="101"/>
      <c r="AE17" s="102"/>
      <c r="AW17" s="95">
        <v>-7000</v>
      </c>
      <c r="AX17" s="101">
        <f t="shared" si="0"/>
        <v>0.28671841087528016</v>
      </c>
      <c r="AY17">
        <f t="shared" si="1"/>
        <v>0.26743962473866761</v>
      </c>
      <c r="AZ17">
        <f t="shared" si="2"/>
        <v>1.9278786136612557E-2</v>
      </c>
      <c r="BA17">
        <f t="shared" si="3"/>
        <v>0.93909354124111022</v>
      </c>
      <c r="BB17">
        <f t="shared" si="4"/>
        <v>0.99910251282453744</v>
      </c>
      <c r="BC17">
        <f t="shared" si="5"/>
        <v>3.0666769753308261</v>
      </c>
      <c r="BD17">
        <f t="shared" si="6"/>
        <v>26.68419436103137</v>
      </c>
      <c r="BE17">
        <f t="shared" si="7"/>
        <v>-3.2212278578139952</v>
      </c>
      <c r="BF17">
        <f t="shared" si="7"/>
        <v>-3.2212278580765044</v>
      </c>
      <c r="BG17">
        <f t="shared" si="7"/>
        <v>-3.221227853764896</v>
      </c>
      <c r="BH17">
        <f t="shared" si="7"/>
        <v>-3.2212279245814255</v>
      </c>
      <c r="BI17">
        <f t="shared" si="7"/>
        <v>-3.2212267614468213</v>
      </c>
      <c r="BJ17">
        <f t="shared" si="7"/>
        <v>-3.2212458655047036</v>
      </c>
      <c r="BK17">
        <f t="shared" si="7"/>
        <v>-3.2209320920686237</v>
      </c>
      <c r="BL17">
        <f t="shared" si="8"/>
        <v>-3.2260866594546771</v>
      </c>
    </row>
    <row r="18" spans="1:85" ht="17.25" thickTop="1" thickBot="1">
      <c r="A18" s="73" t="s">
        <v>992</v>
      </c>
      <c r="C18" s="36">
        <f ca="1">+C15</f>
        <v>59488.676993291912</v>
      </c>
      <c r="D18" s="37">
        <f ca="1">C16</f>
        <v>3.4361073800146138</v>
      </c>
      <c r="E18" s="75" t="s">
        <v>997</v>
      </c>
      <c r="F18" s="10">
        <f ca="1">ROUND(2*(F16-$C$15)/$C$16,0)/2+F15</f>
        <v>138</v>
      </c>
      <c r="R18" t="s">
        <v>154</v>
      </c>
      <c r="S18" s="5">
        <v>1</v>
      </c>
      <c r="AA18" s="122" t="s">
        <v>51</v>
      </c>
      <c r="AB18" s="123">
        <f>2*PI()/(AB8*365.2422)*AD2</f>
        <v>1.3633919537420127E-3</v>
      </c>
      <c r="AC18" s="124" t="s">
        <v>28</v>
      </c>
      <c r="AD18" s="124"/>
      <c r="AE18" s="125"/>
      <c r="AW18" s="95">
        <v>-6800</v>
      </c>
      <c r="AX18" s="101">
        <f t="shared" si="0"/>
        <v>0.27212220774446694</v>
      </c>
      <c r="AY18">
        <f t="shared" si="1"/>
        <v>0.25366034781569347</v>
      </c>
      <c r="AZ18">
        <f t="shared" si="2"/>
        <v>1.8461859928773462E-2</v>
      </c>
      <c r="BA18">
        <f t="shared" si="3"/>
        <v>0.93977125696292851</v>
      </c>
      <c r="BB18">
        <f t="shared" si="4"/>
        <v>0.95988124031342326</v>
      </c>
      <c r="BC18">
        <f t="shared" si="5"/>
        <v>-2.9746606957690278</v>
      </c>
      <c r="BD18">
        <f t="shared" si="6"/>
        <v>-11.953094469346285</v>
      </c>
      <c r="BE18">
        <f t="shared" ref="BE18:BK33" si="10">$BL18+$AB$7*SIN(BF18)</f>
        <v>-2.9641870595028177</v>
      </c>
      <c r="BF18">
        <f t="shared" si="10"/>
        <v>-2.9641870589638075</v>
      </c>
      <c r="BG18">
        <f t="shared" si="10"/>
        <v>-2.9641870679295104</v>
      </c>
      <c r="BH18">
        <f t="shared" si="10"/>
        <v>-2.9641869187972785</v>
      </c>
      <c r="BI18">
        <f t="shared" si="10"/>
        <v>-2.9641893994079291</v>
      </c>
      <c r="BJ18">
        <f t="shared" si="10"/>
        <v>-2.9641481376999428</v>
      </c>
      <c r="BK18">
        <f t="shared" si="10"/>
        <v>-2.9648344325101865</v>
      </c>
      <c r="BL18">
        <f t="shared" si="8"/>
        <v>-2.9534082687062746</v>
      </c>
    </row>
    <row r="19" spans="1:85" ht="13.5" thickBot="1">
      <c r="A19" s="74" t="s">
        <v>993</v>
      </c>
      <c r="C19" s="34">
        <f>+D15</f>
        <v>59488.871311226765</v>
      </c>
      <c r="D19" s="35">
        <f>+D16</f>
        <v>3.436075566535453</v>
      </c>
      <c r="E19" s="75" t="s">
        <v>998</v>
      </c>
      <c r="F19" s="78">
        <f ca="1">+$C$15+$C$16*F18-15018.5-$C$5/24</f>
        <v>44944.755645067264</v>
      </c>
      <c r="AA19" s="126"/>
      <c r="AB19" s="95"/>
      <c r="AC19" s="126"/>
      <c r="AD19" s="95"/>
      <c r="AE19" s="101"/>
      <c r="AW19" s="95">
        <v>-6600</v>
      </c>
      <c r="AX19" s="101">
        <f t="shared" si="0"/>
        <v>0.25669005781414811</v>
      </c>
      <c r="AY19">
        <f t="shared" si="1"/>
        <v>0.24026498492275492</v>
      </c>
      <c r="AZ19">
        <f t="shared" si="2"/>
        <v>1.6425072891393187E-2</v>
      </c>
      <c r="BA19">
        <f t="shared" si="3"/>
        <v>0.94398538390373055</v>
      </c>
      <c r="BB19">
        <f t="shared" si="4"/>
        <v>0.86415355203348243</v>
      </c>
      <c r="BC19">
        <f t="shared" si="5"/>
        <v>-2.7315482106107956</v>
      </c>
      <c r="BD19">
        <f t="shared" si="6"/>
        <v>-4.80898704957941</v>
      </c>
      <c r="BE19">
        <f t="shared" si="10"/>
        <v>-2.7064751930878814</v>
      </c>
      <c r="BF19">
        <f t="shared" si="10"/>
        <v>-2.706475192308019</v>
      </c>
      <c r="BG19">
        <f t="shared" si="10"/>
        <v>-2.7064752063883648</v>
      </c>
      <c r="BH19">
        <f t="shared" si="10"/>
        <v>-2.7064749521689051</v>
      </c>
      <c r="BI19">
        <f t="shared" si="10"/>
        <v>-2.7064795420753156</v>
      </c>
      <c r="BJ19">
        <f t="shared" si="10"/>
        <v>-2.70639667027547</v>
      </c>
      <c r="BK19">
        <f t="shared" si="10"/>
        <v>-2.707892448672534</v>
      </c>
      <c r="BL19">
        <f t="shared" si="8"/>
        <v>-2.6807298779578721</v>
      </c>
    </row>
    <row r="20" spans="1:85" ht="15" thickBot="1">
      <c r="A20" s="6" t="s">
        <v>65</v>
      </c>
      <c r="B20" s="6" t="s">
        <v>66</v>
      </c>
      <c r="C20" s="6" t="s">
        <v>67</v>
      </c>
      <c r="D20" s="6" t="s">
        <v>72</v>
      </c>
      <c r="E20" s="6" t="s">
        <v>68</v>
      </c>
      <c r="F20" s="6" t="s">
        <v>69</v>
      </c>
      <c r="G20" s="6" t="s">
        <v>70</v>
      </c>
      <c r="H20" s="9" t="s">
        <v>120</v>
      </c>
      <c r="I20" s="9" t="s">
        <v>142</v>
      </c>
      <c r="J20" s="9" t="s">
        <v>156</v>
      </c>
      <c r="K20" s="9" t="s">
        <v>154</v>
      </c>
      <c r="L20" s="9" t="s">
        <v>53</v>
      </c>
      <c r="M20" s="9" t="s">
        <v>54</v>
      </c>
      <c r="N20" s="9" t="s">
        <v>55</v>
      </c>
      <c r="O20" s="9" t="s">
        <v>82</v>
      </c>
      <c r="P20" s="8" t="s">
        <v>81</v>
      </c>
      <c r="Q20" s="6" t="s">
        <v>74</v>
      </c>
      <c r="S20" s="80" t="s">
        <v>1001</v>
      </c>
      <c r="U20" s="79" t="s">
        <v>999</v>
      </c>
      <c r="Z20" s="6" t="s">
        <v>69</v>
      </c>
      <c r="AA20" s="8" t="s">
        <v>37</v>
      </c>
      <c r="AB20" s="8" t="s">
        <v>39</v>
      </c>
      <c r="AC20" s="8" t="s">
        <v>40</v>
      </c>
      <c r="AD20" s="8" t="s">
        <v>31</v>
      </c>
      <c r="AE20" s="80" t="s">
        <v>52</v>
      </c>
      <c r="AF20" s="80" t="s">
        <v>5</v>
      </c>
      <c r="AG20" s="90"/>
      <c r="AH20" s="8" t="s">
        <v>13</v>
      </c>
      <c r="AI20" s="8" t="s">
        <v>14</v>
      </c>
      <c r="AJ20" s="8" t="s">
        <v>15</v>
      </c>
      <c r="AK20" s="8" t="s">
        <v>32</v>
      </c>
      <c r="AL20" s="8" t="s">
        <v>16</v>
      </c>
      <c r="AM20" s="8" t="s">
        <v>17</v>
      </c>
      <c r="AN20" s="6" t="s">
        <v>18</v>
      </c>
      <c r="AO20" s="6" t="s">
        <v>19</v>
      </c>
      <c r="AP20" s="6" t="s">
        <v>20</v>
      </c>
      <c r="AQ20" s="6" t="s">
        <v>21</v>
      </c>
      <c r="AR20" s="6" t="s">
        <v>22</v>
      </c>
      <c r="AS20" s="6" t="s">
        <v>23</v>
      </c>
      <c r="AT20" s="6" t="s">
        <v>24</v>
      </c>
      <c r="AU20" s="127" t="s">
        <v>57</v>
      </c>
      <c r="AV20" s="128"/>
      <c r="AW20" s="95">
        <v>-6400</v>
      </c>
      <c r="AX20" s="101">
        <f t="shared" si="0"/>
        <v>0.24053425819364893</v>
      </c>
      <c r="AY20">
        <f t="shared" si="1"/>
        <v>0.22725353605985199</v>
      </c>
      <c r="AZ20">
        <f t="shared" si="2"/>
        <v>1.3280722133796942E-2</v>
      </c>
      <c r="BA20">
        <f t="shared" si="3"/>
        <v>0.95160826577096747</v>
      </c>
      <c r="BB20">
        <f t="shared" si="4"/>
        <v>0.71545736827390605</v>
      </c>
      <c r="BC20">
        <f t="shared" si="5"/>
        <v>-2.4853608390574724</v>
      </c>
      <c r="BD20">
        <f t="shared" si="6"/>
        <v>-2.9375383981124608</v>
      </c>
      <c r="BE20">
        <f t="shared" si="10"/>
        <v>-2.4471391611900537</v>
      </c>
      <c r="BF20">
        <f t="shared" si="10"/>
        <v>-2.4471391607596593</v>
      </c>
      <c r="BG20">
        <f t="shared" si="10"/>
        <v>-2.4471391699301774</v>
      </c>
      <c r="BH20">
        <f t="shared" si="10"/>
        <v>-2.4471389745316334</v>
      </c>
      <c r="BI20">
        <f t="shared" si="10"/>
        <v>-2.4471431379309689</v>
      </c>
      <c r="BJ20">
        <f t="shared" si="10"/>
        <v>-2.4470544243508661</v>
      </c>
      <c r="BK20">
        <f t="shared" si="10"/>
        <v>-2.4489433154246454</v>
      </c>
      <c r="BL20">
        <f t="shared" si="8"/>
        <v>-2.4080514872094687</v>
      </c>
    </row>
    <row r="21" spans="1:85" s="29" customFormat="1" ht="12.75" customHeight="1">
      <c r="A21" s="67" t="s">
        <v>167</v>
      </c>
      <c r="B21" s="69" t="s">
        <v>144</v>
      </c>
      <c r="C21" s="68">
        <v>10002.337</v>
      </c>
      <c r="D21" s="68" t="s">
        <v>142</v>
      </c>
      <c r="E21" s="29">
        <f>+(C21-C$7)/C$8</f>
        <v>-9485.8810530052269</v>
      </c>
      <c r="F21" s="29">
        <f>ROUND(2*E21,0)/2</f>
        <v>-9486</v>
      </c>
      <c r="G21" s="29">
        <f>+C21-(C$7+F21*C$8)</f>
        <v>0.40871340000012424</v>
      </c>
      <c r="H21" s="29">
        <f>+G21</f>
        <v>0.40871340000012424</v>
      </c>
      <c r="P21" s="29">
        <f>+D$11+D$12*F21+D$13*F21^2</f>
        <v>0.92878744148754666</v>
      </c>
      <c r="Q21" s="30">
        <f>+C21-15018.5</f>
        <v>-5016.1630000000005</v>
      </c>
      <c r="R21" s="29">
        <f>+(P21-G21)^2</f>
        <v>0.27047700862906116</v>
      </c>
      <c r="S21" s="70">
        <f>S$15</f>
        <v>0.2</v>
      </c>
      <c r="Z21">
        <f>F21</f>
        <v>-9486</v>
      </c>
      <c r="AA21" s="129">
        <f>AB$3+AB$4*Z21+AB$5*Z21^2+AH21</f>
        <v>0.45200447152596845</v>
      </c>
      <c r="AB21" s="129">
        <f>IF(S21&lt;&gt;0,G21-AH21, -9999)</f>
        <v>0.42746929047168747</v>
      </c>
      <c r="AC21" s="129">
        <f>+G21-P21</f>
        <v>-0.52007404148742242</v>
      </c>
      <c r="AD21" s="129">
        <f>IF(S21&lt;&gt;0,G21-AA21, -9999)</f>
        <v>-4.3291071525844216E-2</v>
      </c>
      <c r="AE21" s="129">
        <f>+(G21-AA21)^2*S21</f>
        <v>3.7482337477115198E-4</v>
      </c>
      <c r="AF21">
        <f>IF(S21&lt;&gt;0,G21-P21, -9999)</f>
        <v>-0.52007404148742242</v>
      </c>
      <c r="AG21" s="130"/>
      <c r="AH21">
        <f>$AB$6*($AB$11/AI21*AJ21+$AB$12)</f>
        <v>-1.8755890471563202E-2</v>
      </c>
      <c r="AI21">
        <f>1+$AB$7*COS(AL21)</f>
        <v>1.0568284542535802</v>
      </c>
      <c r="AJ21">
        <f>SIN(AL21+RADIANS($AB$9))</f>
        <v>-0.96691953246562745</v>
      </c>
      <c r="AK21">
        <f>$AB$7*SIN(AL21)</f>
        <v>-2.2383503750175809E-2</v>
      </c>
      <c r="AL21">
        <f>2*ATAN(AM21)</f>
        <v>-0.37521806919944284</v>
      </c>
      <c r="AM21">
        <f>SQRT((1+$AB$7)/(1-$AB$7))*TAN(AN21/2)</f>
        <v>-0.1898415725676364</v>
      </c>
      <c r="AN21" s="129">
        <f>$AU21+$AB$7*SIN(AO21)</f>
        <v>-6.6366193974828791</v>
      </c>
      <c r="AO21" s="129">
        <f>$AU21+$AB$7*SIN(AP21)</f>
        <v>-6.6366193967744627</v>
      </c>
      <c r="AP21" s="129">
        <f>$AU21+$AB$7*SIN(AQ21)</f>
        <v>-6.6366193844117243</v>
      </c>
      <c r="AQ21" s="129">
        <f>$AU21+$AB$7*SIN(AR21)</f>
        <v>-6.6366191686666722</v>
      </c>
      <c r="AR21" s="129">
        <f>$AU21+$AB$7*SIN(AS21)</f>
        <v>-6.636615403651974</v>
      </c>
      <c r="AS21" s="129">
        <f>$AU21+$AB$7*SIN(AT21)</f>
        <v>-6.6365497003881959</v>
      </c>
      <c r="AT21" s="129">
        <f>$AU21+$AB$7*SIN(AU21)</f>
        <v>-6.6354033688556928</v>
      </c>
      <c r="AU21" s="129">
        <f>RADIANS($AB$9)+$AB$18*(F21-AB$15)</f>
        <v>-6.6154790564573203</v>
      </c>
      <c r="AV21"/>
      <c r="AW21" s="95">
        <v>-6200</v>
      </c>
      <c r="AX21" s="101">
        <f t="shared" si="0"/>
        <v>0.22383138823607973</v>
      </c>
      <c r="AY21">
        <f t="shared" si="1"/>
        <v>0.21462600122698469</v>
      </c>
      <c r="AZ21">
        <f t="shared" si="2"/>
        <v>9.2053870090950396E-3</v>
      </c>
      <c r="BA21">
        <f t="shared" si="3"/>
        <v>0.96238072849040412</v>
      </c>
      <c r="BB21">
        <f t="shared" si="4"/>
        <v>0.51950575278847955</v>
      </c>
      <c r="BC21">
        <f t="shared" si="5"/>
        <v>-2.2343547333718616</v>
      </c>
      <c r="BD21">
        <f t="shared" si="6"/>
        <v>-2.0511713183385583</v>
      </c>
      <c r="BE21">
        <f t="shared" si="10"/>
        <v>-2.1852780570870793</v>
      </c>
      <c r="BF21">
        <f t="shared" si="10"/>
        <v>-2.1852780569919945</v>
      </c>
      <c r="BG21">
        <f t="shared" si="10"/>
        <v>-2.1852780596922328</v>
      </c>
      <c r="BH21">
        <f t="shared" si="10"/>
        <v>-2.1852779830102902</v>
      </c>
      <c r="BI21">
        <f t="shared" si="10"/>
        <v>-2.1852801606373373</v>
      </c>
      <c r="BJ21">
        <f t="shared" si="10"/>
        <v>-2.1852183173935757</v>
      </c>
      <c r="BK21">
        <f t="shared" si="10"/>
        <v>-2.186972523816519</v>
      </c>
      <c r="BL21">
        <f t="shared" si="8"/>
        <v>-2.1353730964610662</v>
      </c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29" customFormat="1" ht="12.75" customHeight="1">
      <c r="A22" s="67" t="s">
        <v>173</v>
      </c>
      <c r="B22" s="69" t="s">
        <v>144</v>
      </c>
      <c r="C22" s="68">
        <v>23021.465</v>
      </c>
      <c r="D22" s="68" t="s">
        <v>142</v>
      </c>
      <c r="E22" s="29">
        <f>+(C22-C$7)/C$8</f>
        <v>-5696.951817627727</v>
      </c>
      <c r="F22" s="29">
        <f>ROUND(2*E22,0)/2</f>
        <v>-5697</v>
      </c>
      <c r="G22" s="29">
        <f>+C22-(C$7+F22*C$8)</f>
        <v>0.16555930000322405</v>
      </c>
      <c r="H22" s="29">
        <f>+G22</f>
        <v>0.16555930000322405</v>
      </c>
      <c r="P22" s="29">
        <f>+D$11+D$12*F22+D$13*F22^2</f>
        <v>0.32706404952266233</v>
      </c>
      <c r="Q22" s="30">
        <f>+C22-15018.5</f>
        <v>8002.9650000000001</v>
      </c>
      <c r="R22" s="29">
        <f>+(P22-G22)^2</f>
        <v>2.6083784117336497E-2</v>
      </c>
      <c r="S22" s="70">
        <f>S$15</f>
        <v>0.2</v>
      </c>
      <c r="Z22">
        <f>F22</f>
        <v>-5697</v>
      </c>
      <c r="AA22" s="129">
        <f>AB$3+AB$4*Z22+AB$5*Z22^2+AH22</f>
        <v>0.18116184517490924</v>
      </c>
      <c r="AB22" s="129">
        <f>IF(S22&lt;&gt;0,G22-AH22, -9999)</f>
        <v>0.16896214915372396</v>
      </c>
      <c r="AC22" s="129">
        <f>+G22-P22</f>
        <v>-0.16150474951943827</v>
      </c>
      <c r="AD22" s="129">
        <f>IF(S22&lt;&gt;0,G22-AA22, -9999)</f>
        <v>-1.5602545171685189E-2</v>
      </c>
      <c r="AE22" s="129">
        <f>+(G22-AA22)^2*S22</f>
        <v>4.8687883166895366E-5</v>
      </c>
      <c r="AF22">
        <f>IF(S22&lt;&gt;0,G22-P22, -9999)</f>
        <v>-0.16150474951943827</v>
      </c>
      <c r="AG22" s="130"/>
      <c r="AH22">
        <f>$AB$6*($AB$11/AI22*AJ22+$AB$12)</f>
        <v>-3.4028491504999102E-3</v>
      </c>
      <c r="AI22">
        <f>1+$AB$7*COS(AL22)</f>
        <v>0.99994655590517145</v>
      </c>
      <c r="AJ22">
        <f>SIN(AL22+RADIANS($AB$9))</f>
        <v>-0.11614822196798814</v>
      </c>
      <c r="AK22">
        <f>$AB$7*SIN(AL22)</f>
        <v>-6.1077750422835052E-2</v>
      </c>
      <c r="AL22">
        <f>2*ATAN(AM22)</f>
        <v>-1.5716713439790373</v>
      </c>
      <c r="AM22">
        <f>SQRT((1+$AB$7)/(1-$AB$7))*TAN(AN22/2)</f>
        <v>-1.0008754002351197</v>
      </c>
      <c r="AN22" s="129">
        <f>$AU22+$AB$7*SIN(AO22)</f>
        <v>-1.5105539209241159</v>
      </c>
      <c r="AO22" s="129">
        <f>$AU22+$AB$7*SIN(AP22)</f>
        <v>-1.5105539209241157</v>
      </c>
      <c r="AP22" s="129">
        <f>$AU22+$AB$7*SIN(AQ22)</f>
        <v>-1.5105539209240539</v>
      </c>
      <c r="AQ22" s="129">
        <f>$AU22+$AB$7*SIN(AR22)</f>
        <v>-1.5105539209072956</v>
      </c>
      <c r="AR22" s="129">
        <f>$AU22+$AB$7*SIN(AS22)</f>
        <v>-1.5105539163499839</v>
      </c>
      <c r="AS22" s="129">
        <f>$AU22+$AB$7*SIN(AT22)</f>
        <v>-1.510552677035722</v>
      </c>
      <c r="AT22" s="129">
        <f>$AU22+$AB$7*SIN(AU22)</f>
        <v>-1.5102165979654012</v>
      </c>
      <c r="AU22" s="129">
        <f>RADIANS($AB$9)+$AB$18*(F22-AB$15)</f>
        <v>-1.4495869437288338</v>
      </c>
      <c r="AV22"/>
      <c r="AW22" s="95">
        <v>-6000</v>
      </c>
      <c r="AX22" s="101">
        <f t="shared" si="0"/>
        <v>0.20682226408575638</v>
      </c>
      <c r="AY22">
        <f t="shared" si="1"/>
        <v>0.20238238042415296</v>
      </c>
      <c r="AZ22">
        <f t="shared" si="2"/>
        <v>4.43988366160342E-3</v>
      </c>
      <c r="BA22">
        <f t="shared" si="3"/>
        <v>0.97587127568945264</v>
      </c>
      <c r="BB22">
        <f t="shared" si="4"/>
        <v>0.28483605786144284</v>
      </c>
      <c r="BC22">
        <f t="shared" si="5"/>
        <v>-1.9769177091070167</v>
      </c>
      <c r="BD22">
        <f t="shared" si="6"/>
        <v>-1.5185696748718038</v>
      </c>
      <c r="BE22">
        <f t="shared" si="10"/>
        <v>-1.9200843955313118</v>
      </c>
      <c r="BF22">
        <f t="shared" si="10"/>
        <v>-1.9200843955268059</v>
      </c>
      <c r="BG22">
        <f t="shared" si="10"/>
        <v>-1.9200843957423694</v>
      </c>
      <c r="BH22">
        <f t="shared" si="10"/>
        <v>-1.9200843854296021</v>
      </c>
      <c r="BI22">
        <f t="shared" si="10"/>
        <v>-1.9200848788021621</v>
      </c>
      <c r="BJ22">
        <f t="shared" si="10"/>
        <v>-1.920061274642596</v>
      </c>
      <c r="BK22">
        <f t="shared" si="10"/>
        <v>-1.9211888471441267</v>
      </c>
      <c r="BL22">
        <f t="shared" si="8"/>
        <v>-1.8626947057126637</v>
      </c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29" customFormat="1" ht="12.75" customHeight="1">
      <c r="A23" s="67" t="s">
        <v>173</v>
      </c>
      <c r="B23" s="69" t="s">
        <v>144</v>
      </c>
      <c r="C23" s="68">
        <v>23028.362000000001</v>
      </c>
      <c r="D23" s="68" t="s">
        <v>142</v>
      </c>
      <c r="E23" s="29">
        <f>+(C23-C$7)/C$8</f>
        <v>-5694.9445983319029</v>
      </c>
      <c r="F23" s="29">
        <f>ROUND(2*E23,0)/2</f>
        <v>-5695</v>
      </c>
      <c r="G23" s="29">
        <f>+C23-(C$7+F23*C$8)</f>
        <v>0.19036550000237185</v>
      </c>
      <c r="H23" s="29">
        <f>+G23</f>
        <v>0.19036550000237185</v>
      </c>
      <c r="P23" s="29">
        <f>+D$11+D$12*F23+D$13*F23^2</f>
        <v>0.326827479514613</v>
      </c>
      <c r="Q23" s="30">
        <f>+C23-15018.5</f>
        <v>8009.862000000001</v>
      </c>
      <c r="R23" s="29">
        <f>+(P23-G23)^2</f>
        <v>1.8621871852399323E-2</v>
      </c>
      <c r="S23" s="70">
        <f>S$15</f>
        <v>0.2</v>
      </c>
      <c r="Z23">
        <f>F23</f>
        <v>-5695</v>
      </c>
      <c r="AA23" s="129">
        <f>AB$3+AB$4*Z23+AB$5*Z23^2+AH23</f>
        <v>0.18099520022029889</v>
      </c>
      <c r="AB23" s="129">
        <f>IF(S23&lt;&gt;0,G23-AH23, -9999)</f>
        <v>0.19382031296286048</v>
      </c>
      <c r="AC23" s="129">
        <f>+G23-P23</f>
        <v>-0.13646197951224115</v>
      </c>
      <c r="AD23" s="129">
        <f>IF(S23&lt;&gt;0,G23-AA23, -9999)</f>
        <v>9.3702997820729605E-3</v>
      </c>
      <c r="AE23" s="129">
        <f>+(G23-AA23)^2*S23</f>
        <v>1.7560503601183315E-5</v>
      </c>
      <c r="AF23">
        <f>IF(S23&lt;&gt;0,G23-P23, -9999)</f>
        <v>-0.13646197951224115</v>
      </c>
      <c r="AG23" s="130"/>
      <c r="AH23">
        <f>$AB$6*($AB$11/AI23*AJ23+$AB$12)</f>
        <v>-3.4548129604886381E-3</v>
      </c>
      <c r="AI23">
        <f>1+$AB$7*COS(AL23)</f>
        <v>1.0001140481844437</v>
      </c>
      <c r="AJ23">
        <f>SIN(AL23+RADIANS($AB$9))</f>
        <v>-0.11887150169888498</v>
      </c>
      <c r="AK23">
        <f>$AB$7*SIN(AL23)</f>
        <v>-6.1077667326094112E-2</v>
      </c>
      <c r="AL23">
        <f>2*ATAN(AM23)</f>
        <v>-1.5689290640638998</v>
      </c>
      <c r="AM23">
        <f>SQRT((1+$AB$7)/(1-$AB$7))*TAN(AN23/2)</f>
        <v>-0.99813447843640968</v>
      </c>
      <c r="AN23" s="129">
        <f>$AU23+$AB$7*SIN(AO23)</f>
        <v>-1.5078168437509893</v>
      </c>
      <c r="AO23" s="129">
        <f>$AU23+$AB$7*SIN(AP23)</f>
        <v>-1.5078168437509891</v>
      </c>
      <c r="AP23" s="129">
        <f>$AU23+$AB$7*SIN(AQ23)</f>
        <v>-1.5078168437509132</v>
      </c>
      <c r="AQ23" s="129">
        <f>$AU23+$AB$7*SIN(AR23)</f>
        <v>-1.5078168437312012</v>
      </c>
      <c r="AR23" s="129">
        <f>$AU23+$AB$7*SIN(AS23)</f>
        <v>-1.5078168386033273</v>
      </c>
      <c r="AS23" s="129">
        <f>$AU23+$AB$7*SIN(AT23)</f>
        <v>-1.5078155046594786</v>
      </c>
      <c r="AT23" s="129">
        <f>$AU23+$AB$7*SIN(AU23)</f>
        <v>-1.5074694511507729</v>
      </c>
      <c r="AU23" s="129">
        <f>RADIANS($AB$9)+$AB$18*(F23-AB$15)</f>
        <v>-1.44686015982135</v>
      </c>
      <c r="AV23"/>
      <c r="AW23" s="95">
        <v>-5800</v>
      </c>
      <c r="AX23" s="101">
        <f t="shared" si="0"/>
        <v>0.18980965580654063</v>
      </c>
      <c r="AY23">
        <f t="shared" si="1"/>
        <v>0.19052267365135686</v>
      </c>
      <c r="AZ23">
        <f t="shared" si="2"/>
        <v>-7.1301784481623382E-4</v>
      </c>
      <c r="BA23">
        <f t="shared" si="3"/>
        <v>0.99142420065159542</v>
      </c>
      <c r="BB23">
        <f t="shared" si="4"/>
        <v>2.3585168426384816E-2</v>
      </c>
      <c r="BC23">
        <f t="shared" si="5"/>
        <v>-1.7116696675425884</v>
      </c>
      <c r="BD23">
        <f t="shared" si="6"/>
        <v>-1.1518180550082751</v>
      </c>
      <c r="BE23">
        <f t="shared" si="10"/>
        <v>-1.6508982463237249</v>
      </c>
      <c r="BF23">
        <f t="shared" si="10"/>
        <v>-1.6508982463237243</v>
      </c>
      <c r="BG23">
        <f t="shared" si="10"/>
        <v>-1.6508982463238304</v>
      </c>
      <c r="BH23">
        <f t="shared" si="10"/>
        <v>-1.6508982463021562</v>
      </c>
      <c r="BI23">
        <f t="shared" si="10"/>
        <v>-1.6508982507369978</v>
      </c>
      <c r="BJ23">
        <f t="shared" si="10"/>
        <v>-1.6508973432948502</v>
      </c>
      <c r="BK23">
        <f t="shared" si="10"/>
        <v>-1.6510828078091675</v>
      </c>
      <c r="BL23">
        <f t="shared" si="8"/>
        <v>-1.5900163149642612</v>
      </c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29" customFormat="1" ht="12.75" customHeight="1">
      <c r="A24" s="67" t="s">
        <v>173</v>
      </c>
      <c r="B24" s="69" t="s">
        <v>144</v>
      </c>
      <c r="C24" s="68">
        <v>23282.627</v>
      </c>
      <c r="D24" s="68" t="s">
        <v>142</v>
      </c>
      <c r="E24" s="29">
        <f>+(C24-C$7)/C$8</f>
        <v>-5620.9463941485465</v>
      </c>
      <c r="F24" s="29">
        <f>ROUND(2*E24,0)/2</f>
        <v>-5621</v>
      </c>
      <c r="G24" s="29">
        <f>+C24-(C$7+F24*C$8)</f>
        <v>0.18419490000087535</v>
      </c>
      <c r="H24" s="29">
        <f>+G24</f>
        <v>0.18419490000087535</v>
      </c>
      <c r="P24" s="29">
        <f>+D$11+D$12*F24+D$13*F24^2</f>
        <v>0.31813450558481826</v>
      </c>
      <c r="Q24" s="30">
        <f>+C24-15018.5</f>
        <v>8264.1270000000004</v>
      </c>
      <c r="R24" s="29">
        <f>+(P24-G24)^2</f>
        <v>1.7939817943982191E-2</v>
      </c>
      <c r="S24" s="70">
        <f>S$15</f>
        <v>0.2</v>
      </c>
      <c r="Z24">
        <f>F24</f>
        <v>-5621</v>
      </c>
      <c r="AA24" s="129">
        <f>AB$3+AB$4*Z24+AB$5*Z24^2+AH24</f>
        <v>0.17487179519195414</v>
      </c>
      <c r="AB24" s="129">
        <f>IF(S24&lt;&gt;0,G24-AH24, -9999)</f>
        <v>0.18955690479502113</v>
      </c>
      <c r="AC24" s="129">
        <f>+G24-P24</f>
        <v>-0.13393960558394291</v>
      </c>
      <c r="AD24" s="129">
        <f>IF(S24&lt;&gt;0,G24-AA24, -9999)</f>
        <v>9.3231048089212065E-3</v>
      </c>
      <c r="AE24" s="129">
        <f>+(G24-AA24)^2*S24</f>
        <v>1.7384056655625946E-5</v>
      </c>
      <c r="AF24">
        <f>IF(S24&lt;&gt;0,G24-P24, -9999)</f>
        <v>-0.13393960558394291</v>
      </c>
      <c r="AG24" s="130"/>
      <c r="AH24">
        <f>$AB$6*($AB$11/AI24*AJ24+$AB$12)</f>
        <v>-5.3620047941457735E-3</v>
      </c>
      <c r="AI24">
        <f>1+$AB$7*COS(AL24)</f>
        <v>1.0063394824376963</v>
      </c>
      <c r="AJ24">
        <f>SIN(AL24+RADIANS($AB$9))</f>
        <v>-0.21946577761544361</v>
      </c>
      <c r="AK24">
        <f>$AB$7*SIN(AL24)</f>
        <v>-6.0747884040578209E-2</v>
      </c>
      <c r="AL24">
        <f>2*ATAN(AM24)</f>
        <v>-1.4668154473287893</v>
      </c>
      <c r="AM24">
        <f>SQRT((1+$AB$7)/(1-$AB$7))*TAN(AN24/2)</f>
        <v>-0.90107321813590813</v>
      </c>
      <c r="AN24" s="129">
        <f>$AU24+$AB$7*SIN(AO24)</f>
        <v>-1.4062216539325489</v>
      </c>
      <c r="AO24" s="129">
        <f>$AU24+$AB$7*SIN(AP24)</f>
        <v>-1.4062216539324781</v>
      </c>
      <c r="AP24" s="129">
        <f>$AU24+$AB$7*SIN(AQ24)</f>
        <v>-1.4062216539253967</v>
      </c>
      <c r="AQ24" s="129">
        <f>$AU24+$AB$7*SIN(AR24)</f>
        <v>-1.4062216532177172</v>
      </c>
      <c r="AR24" s="129">
        <f>$AU24+$AB$7*SIN(AS24)</f>
        <v>-1.4062215824960407</v>
      </c>
      <c r="AS24" s="129">
        <f>$AU24+$AB$7*SIN(AT24)</f>
        <v>-1.4062145151043994</v>
      </c>
      <c r="AT24" s="129">
        <f>$AU24+$AB$7*SIN(AU24)</f>
        <v>-1.4055097634389402</v>
      </c>
      <c r="AU24" s="129">
        <f>RADIANS($AB$9)+$AB$18*(F24-AB$15)</f>
        <v>-1.3459691552444415</v>
      </c>
      <c r="AV24"/>
      <c r="AW24" s="95">
        <v>-5600</v>
      </c>
      <c r="AX24" s="101">
        <f t="shared" si="0"/>
        <v>0.1731507631420604</v>
      </c>
      <c r="AY24">
        <f t="shared" si="1"/>
        <v>0.17904688090859638</v>
      </c>
      <c r="AZ24">
        <f t="shared" si="2"/>
        <v>-5.8961177665359816E-3</v>
      </c>
      <c r="BA24">
        <f t="shared" si="3"/>
        <v>1.0081109572441296</v>
      </c>
      <c r="BB24">
        <f t="shared" si="4"/>
        <v>-0.24786574304504036</v>
      </c>
      <c r="BC24">
        <f t="shared" si="5"/>
        <v>-1.4376056828307984</v>
      </c>
      <c r="BD24">
        <f t="shared" si="6"/>
        <v>-0.87495204993157971</v>
      </c>
      <c r="BE24">
        <f t="shared" si="10"/>
        <v>-1.3772755729289103</v>
      </c>
      <c r="BF24">
        <f t="shared" si="10"/>
        <v>-1.3772755729287307</v>
      </c>
      <c r="BG24">
        <f t="shared" si="10"/>
        <v>-1.3772755729134369</v>
      </c>
      <c r="BH24">
        <f t="shared" si="10"/>
        <v>-1.3772755716114076</v>
      </c>
      <c r="BI24">
        <f t="shared" si="10"/>
        <v>-1.3772754607643856</v>
      </c>
      <c r="BJ24">
        <f t="shared" si="10"/>
        <v>-1.3772660241390402</v>
      </c>
      <c r="BK24">
        <f t="shared" si="10"/>
        <v>-1.3764643246268873</v>
      </c>
      <c r="BL24">
        <f t="shared" si="8"/>
        <v>-1.3173379242158587</v>
      </c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29" customFormat="1" ht="12.75" customHeight="1">
      <c r="A25" s="67" t="s">
        <v>184</v>
      </c>
      <c r="B25" s="69" t="s">
        <v>144</v>
      </c>
      <c r="C25" s="68">
        <v>23990.446</v>
      </c>
      <c r="D25" s="68" t="s">
        <v>142</v>
      </c>
      <c r="E25" s="29">
        <f>+(C25-C$7)/C$8</f>
        <v>-5414.9513303888489</v>
      </c>
      <c r="F25" s="29">
        <f>ROUND(2*E25,0)/2</f>
        <v>-5415</v>
      </c>
      <c r="G25" s="29">
        <f>+C25-(C$7+F25*C$8)</f>
        <v>0.16723350000029313</v>
      </c>
      <c r="I25" s="29">
        <f>+G25</f>
        <v>0.16723350000029313</v>
      </c>
      <c r="P25" s="29">
        <f>+D$11+D$12*F25+D$13*F25^2</f>
        <v>0.29455170193315433</v>
      </c>
      <c r="Q25" s="30">
        <f>+C25-15018.5</f>
        <v>8971.9459999999999</v>
      </c>
      <c r="R25" s="29">
        <f>+(P25-G25)^2</f>
        <v>1.6209924543416819E-2</v>
      </c>
      <c r="S25" s="70">
        <f>S$16</f>
        <v>0.1</v>
      </c>
      <c r="Z25">
        <f>F25</f>
        <v>-5415</v>
      </c>
      <c r="AA25" s="129">
        <f>AB$3+AB$4*Z25+AB$5*Z25^2+AH25</f>
        <v>0.15839897326978944</v>
      </c>
      <c r="AB25" s="129">
        <f>IF(S25&lt;&gt;0,G25-AH25, -9999)</f>
        <v>0.17760810281191267</v>
      </c>
      <c r="AC25" s="129">
        <f>+G25-P25</f>
        <v>-0.1273182019328612</v>
      </c>
      <c r="AD25" s="129">
        <f>IF(S25&lt;&gt;0,G25-AA25, -9999)</f>
        <v>8.8345267305036945E-3</v>
      </c>
      <c r="AE25" s="129">
        <f>+(G25-AA25)^2*S25</f>
        <v>7.8048862551984304E-6</v>
      </c>
      <c r="AF25">
        <f>IF(S25&lt;&gt;0,G25-P25, -9999)</f>
        <v>-0.1273182019328612</v>
      </c>
      <c r="AG25" s="130"/>
      <c r="AH25">
        <f>$AB$6*($AB$11/AI25*AJ25+$AB$12)</f>
        <v>-1.037460281161952E-2</v>
      </c>
      <c r="AI25">
        <f>1+$AB$7*COS(AL25)</f>
        <v>1.0235003735829582</v>
      </c>
      <c r="AJ25">
        <f>SIN(AL25+RADIANS($AB$9))</f>
        <v>-0.49012692487047888</v>
      </c>
      <c r="AK25">
        <f>$AB$7*SIN(AL25)</f>
        <v>-5.6375765134025445E-2</v>
      </c>
      <c r="AL25">
        <f>2*ATAN(AM25)</f>
        <v>-1.1758469507026106</v>
      </c>
      <c r="AM25">
        <f>SQRT((1+$AB$7)/(1-$AB$7))*TAN(AN25/2)</f>
        <v>-0.66655237641199261</v>
      </c>
      <c r="AN25" s="129">
        <f>$AU25+$AB$7*SIN(AO25)</f>
        <v>-1.1200889096976181</v>
      </c>
      <c r="AO25" s="129">
        <f>$AU25+$AB$7*SIN(AP25)</f>
        <v>-1.1200889096775357</v>
      </c>
      <c r="AP25" s="129">
        <f>$AU25+$AB$7*SIN(AQ25)</f>
        <v>-1.1200889089227175</v>
      </c>
      <c r="AQ25" s="129">
        <f>$AU25+$AB$7*SIN(AR25)</f>
        <v>-1.1200888805520957</v>
      </c>
      <c r="AR25" s="129">
        <f>$AU25+$AB$7*SIN(AS25)</f>
        <v>-1.1200878142141293</v>
      </c>
      <c r="AS25" s="129">
        <f>$AU25+$AB$7*SIN(AT25)</f>
        <v>-1.1200477365477151</v>
      </c>
      <c r="AT25" s="129">
        <f>$AU25+$AB$7*SIN(AU25)</f>
        <v>-1.118543840111784</v>
      </c>
      <c r="AU25" s="129">
        <f>RADIANS($AB$9)+$AB$18*(F25-AB$15)</f>
        <v>-1.0651104127735866</v>
      </c>
      <c r="AV25"/>
      <c r="AW25" s="95">
        <v>-5400</v>
      </c>
      <c r="AX25" s="101">
        <f t="shared" si="0"/>
        <v>0.15724078262367128</v>
      </c>
      <c r="AY25">
        <f t="shared" si="1"/>
        <v>0.16795500219587148</v>
      </c>
      <c r="AZ25">
        <f t="shared" si="2"/>
        <v>-1.0714219572200213E-2</v>
      </c>
      <c r="BA25">
        <f t="shared" si="3"/>
        <v>1.024710800900569</v>
      </c>
      <c r="BB25">
        <f t="shared" si="4"/>
        <v>-0.50881239684637403</v>
      </c>
      <c r="BC25">
        <f t="shared" si="5"/>
        <v>-1.1542776114282898</v>
      </c>
      <c r="BD25">
        <f t="shared" si="6"/>
        <v>-0.65108673943036455</v>
      </c>
      <c r="BE25">
        <f t="shared" si="10"/>
        <v>-1.0990666121344037</v>
      </c>
      <c r="BF25">
        <f t="shared" si="10"/>
        <v>-1.0990666121089021</v>
      </c>
      <c r="BG25">
        <f t="shared" si="10"/>
        <v>-1.0990666111901035</v>
      </c>
      <c r="BH25">
        <f t="shared" si="10"/>
        <v>-1.0990665780867377</v>
      </c>
      <c r="BI25">
        <f t="shared" si="10"/>
        <v>-1.099065385407773</v>
      </c>
      <c r="BJ25">
        <f t="shared" si="10"/>
        <v>-1.0990224163166882</v>
      </c>
      <c r="BK25">
        <f t="shared" si="10"/>
        <v>-1.0974767586740177</v>
      </c>
      <c r="BL25">
        <f t="shared" si="8"/>
        <v>-1.0446595334674562</v>
      </c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29" customFormat="1" ht="12.75" customHeight="1">
      <c r="A26" s="67" t="s">
        <v>173</v>
      </c>
      <c r="B26" s="69" t="s">
        <v>144</v>
      </c>
      <c r="C26" s="68">
        <v>23997.334999999999</v>
      </c>
      <c r="D26" s="68" t="s">
        <v>142</v>
      </c>
      <c r="E26" s="29">
        <f>+(C26-C$7)/C$8</f>
        <v>-5412.9464393160733</v>
      </c>
      <c r="F26" s="29">
        <f>ROUND(2*E26,0)/2</f>
        <v>-5413</v>
      </c>
      <c r="G26" s="29">
        <f>+C26-(C$7+F26*C$8)</f>
        <v>0.18403970000144909</v>
      </c>
      <c r="H26" s="29">
        <f>+G26</f>
        <v>0.18403970000144909</v>
      </c>
      <c r="P26" s="29">
        <f>+D$11+D$12*F26+D$13*F26^2</f>
        <v>0.29432718940432567</v>
      </c>
      <c r="Q26" s="30">
        <f>+C26-15018.5</f>
        <v>8978.8349999999991</v>
      </c>
      <c r="R26" s="29">
        <f>+(P26-G26)^2</f>
        <v>1.2163330318789614E-2</v>
      </c>
      <c r="S26" s="70">
        <f>S$15</f>
        <v>0.2</v>
      </c>
      <c r="Z26">
        <f>F26</f>
        <v>-5413</v>
      </c>
      <c r="AA26" s="129">
        <f>AB$3+AB$4*Z26+AB$5*Z26^2+AH26</f>
        <v>0.15824417821315151</v>
      </c>
      <c r="AB26" s="129">
        <f>IF(S26&lt;&gt;0,G26-AH26, -9999)</f>
        <v>0.19445982991290847</v>
      </c>
      <c r="AC26" s="129">
        <f>+G26-P26</f>
        <v>-0.11028748940287658</v>
      </c>
      <c r="AD26" s="129">
        <f>IF(S26&lt;&gt;0,G26-AA26, -9999)</f>
        <v>2.5795521788297582E-2</v>
      </c>
      <c r="AE26" s="129">
        <f>+(G26-AA26)^2*S26</f>
        <v>1.3308178886610705E-4</v>
      </c>
      <c r="AF26">
        <f>IF(S26&lt;&gt;0,G26-P26, -9999)</f>
        <v>-0.11028748940287658</v>
      </c>
      <c r="AG26" s="130"/>
      <c r="AH26">
        <f>$AB$6*($AB$11/AI26*AJ26+$AB$12)</f>
        <v>-1.0420129911459372E-2</v>
      </c>
      <c r="AI26">
        <f>1+$AB$7*COS(AL26)</f>
        <v>1.0236622419135695</v>
      </c>
      <c r="AJ26">
        <f>SIN(AL26+RADIANS($AB$9))</f>
        <v>-0.49262912077210852</v>
      </c>
      <c r="AK26">
        <f>$AB$7*SIN(AL26)</f>
        <v>-5.6308016841379795E-2</v>
      </c>
      <c r="AL26">
        <f>2*ATAN(AM26)</f>
        <v>-1.172973986795359</v>
      </c>
      <c r="AM26">
        <f>SQRT((1+$AB$7)/(1-$AB$7))*TAN(AN26/2)</f>
        <v>-0.66447966009738113</v>
      </c>
      <c r="AN26" s="129">
        <f>$AU26+$AB$7*SIN(AO26)</f>
        <v>-1.1172873735118318</v>
      </c>
      <c r="AO26" s="129">
        <f>$AU26+$AB$7*SIN(AP26)</f>
        <v>-1.1172873734910831</v>
      </c>
      <c r="AP26" s="129">
        <f>$AU26+$AB$7*SIN(AQ26)</f>
        <v>-1.1172873727157113</v>
      </c>
      <c r="AQ26" s="129">
        <f>$AU26+$AB$7*SIN(AR26)</f>
        <v>-1.1172873437401876</v>
      </c>
      <c r="AR26" s="129">
        <f>$AU26+$AB$7*SIN(AS26)</f>
        <v>-1.1172862609307008</v>
      </c>
      <c r="AS26" s="129">
        <f>$AU26+$AB$7*SIN(AT26)</f>
        <v>-1.1172457982827275</v>
      </c>
      <c r="AT26" s="129">
        <f>$AU26+$AB$7*SIN(AU26)</f>
        <v>-1.115736181557575</v>
      </c>
      <c r="AU26" s="129">
        <f>RADIANS($AB$9)+$AB$18*(F26-AB$15)</f>
        <v>-1.0623836288661028</v>
      </c>
      <c r="AV26"/>
      <c r="AW26" s="95">
        <v>-5200</v>
      </c>
      <c r="AX26" s="101">
        <f t="shared" si="0"/>
        <v>0.14248429539638893</v>
      </c>
      <c r="AY26">
        <f t="shared" si="1"/>
        <v>0.15724703751318217</v>
      </c>
      <c r="AZ26">
        <f t="shared" si="2"/>
        <v>-1.4762742116793232E-2</v>
      </c>
      <c r="BA26">
        <f t="shared" si="3"/>
        <v>1.0397573321809834</v>
      </c>
      <c r="BB26">
        <f t="shared" si="4"/>
        <v>-0.73528992436792029</v>
      </c>
      <c r="BC26">
        <f t="shared" si="5"/>
        <v>-0.86198795711491416</v>
      </c>
      <c r="BD26">
        <f t="shared" si="6"/>
        <v>-0.45982461784291545</v>
      </c>
      <c r="BE26">
        <f t="shared" si="10"/>
        <v>-0.81649143075015918</v>
      </c>
      <c r="BF26">
        <f t="shared" si="10"/>
        <v>-0.81649143051627404</v>
      </c>
      <c r="BG26">
        <f t="shared" si="10"/>
        <v>-0.8164914249242764</v>
      </c>
      <c r="BH26">
        <f t="shared" si="10"/>
        <v>-0.81649129122433139</v>
      </c>
      <c r="BI26">
        <f t="shared" si="10"/>
        <v>-0.81648809457708915</v>
      </c>
      <c r="BJ26">
        <f t="shared" si="10"/>
        <v>-0.81641166881127325</v>
      </c>
      <c r="BK26">
        <f t="shared" si="10"/>
        <v>-0.8145863197737655</v>
      </c>
      <c r="BL26">
        <f t="shared" si="8"/>
        <v>-0.77198114271905371</v>
      </c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29" customFormat="1" ht="12.75" customHeight="1">
      <c r="A27" s="67" t="s">
        <v>191</v>
      </c>
      <c r="B27" s="69" t="s">
        <v>144</v>
      </c>
      <c r="C27" s="68">
        <v>24100.402999999998</v>
      </c>
      <c r="D27" s="68" t="s">
        <v>142</v>
      </c>
      <c r="E27" s="29">
        <f>+(C27-C$7)/C$8</f>
        <v>-5382.9507776686969</v>
      </c>
      <c r="F27" s="29">
        <f>ROUND(2*E27,0)/2</f>
        <v>-5383</v>
      </c>
      <c r="G27" s="29">
        <f>+C27-(C$7+F27*C$8)</f>
        <v>0.16913270000077318</v>
      </c>
      <c r="I27" s="29">
        <f>+G27</f>
        <v>0.16913270000077318</v>
      </c>
      <c r="P27" s="29">
        <f>+D$11+D$12*F27+D$13*F27^2</f>
        <v>0.29096976315633838</v>
      </c>
      <c r="Q27" s="30">
        <f>+C27-15018.5</f>
        <v>9081.9029999999984</v>
      </c>
      <c r="R27" s="29">
        <f>+(P27-G27)^2</f>
        <v>1.4844269958373181E-2</v>
      </c>
      <c r="S27" s="70">
        <f>S$16</f>
        <v>0.1</v>
      </c>
      <c r="Z27">
        <f>F27</f>
        <v>-5383</v>
      </c>
      <c r="AA27" s="129">
        <f>AB$3+AB$4*Z27+AB$5*Z27^2+AH27</f>
        <v>0.15593603677506992</v>
      </c>
      <c r="AB27" s="129">
        <f>IF(S27&lt;&gt;0,G27-AH27, -9999)</f>
        <v>0.18022655896670314</v>
      </c>
      <c r="AC27" s="129">
        <f>+G27-P27</f>
        <v>-0.1218370631555652</v>
      </c>
      <c r="AD27" s="129">
        <f>IF(S27&lt;&gt;0,G27-AA27, -9999)</f>
        <v>1.3196663225703259E-2</v>
      </c>
      <c r="AE27" s="129">
        <f>+(G27-AA27)^2*S27</f>
        <v>1.7415192029262874E-5</v>
      </c>
      <c r="AF27">
        <f>IF(S27&lt;&gt;0,G27-P27, -9999)</f>
        <v>-0.1218370631555652</v>
      </c>
      <c r="AG27" s="130"/>
      <c r="AH27">
        <f>$AB$6*($AB$11/AI27*AJ27+$AB$12)</f>
        <v>-1.1093858965929961E-2</v>
      </c>
      <c r="AI27">
        <f>1+$AB$7*COS(AL27)</f>
        <v>1.0260720847309885</v>
      </c>
      <c r="AJ27">
        <f>SIN(AL27+RADIANS($AB$9))</f>
        <v>-0.52975475819328188</v>
      </c>
      <c r="AK27">
        <f>$AB$7*SIN(AL27)</f>
        <v>-5.5233512026355458E-2</v>
      </c>
      <c r="AL27">
        <f>2*ATAN(AM27)</f>
        <v>-1.1297709215644012</v>
      </c>
      <c r="AM27">
        <f>SQRT((1+$AB$7)/(1-$AB$7))*TAN(AN27/2)</f>
        <v>-0.63377626715815594</v>
      </c>
      <c r="AN27" s="129">
        <f>$AU27+$AB$7*SIN(AO27)</f>
        <v>-1.0752114204757592</v>
      </c>
      <c r="AO27" s="129">
        <f>$AU27+$AB$7*SIN(AP27)</f>
        <v>-1.0752114204428436</v>
      </c>
      <c r="AP27" s="129">
        <f>$AU27+$AB$7*SIN(AQ27)</f>
        <v>-1.075211419309587</v>
      </c>
      <c r="AQ27" s="129">
        <f>$AU27+$AB$7*SIN(AR27)</f>
        <v>-1.0752113802927317</v>
      </c>
      <c r="AR27" s="129">
        <f>$AU27+$AB$7*SIN(AS27)</f>
        <v>-1.07521003698439</v>
      </c>
      <c r="AS27" s="129">
        <f>$AU27+$AB$7*SIN(AT27)</f>
        <v>-1.0751637903592195</v>
      </c>
      <c r="AT27" s="129">
        <f>$AU27+$AB$7*SIN(AU27)</f>
        <v>-1.0735740436197805</v>
      </c>
      <c r="AU27" s="129">
        <f>RADIANS($AB$9)+$AB$18*(F27-AB$15)</f>
        <v>-1.021481870253842</v>
      </c>
      <c r="AV27"/>
      <c r="AW27" s="95">
        <v>-5000</v>
      </c>
      <c r="AX27" s="101">
        <f t="shared" si="0"/>
        <v>0.12925369901322803</v>
      </c>
      <c r="AY27">
        <f t="shared" si="1"/>
        <v>0.14692298686052851</v>
      </c>
      <c r="AZ27">
        <f t="shared" si="2"/>
        <v>-1.7669287847300499E-2</v>
      </c>
      <c r="BA27">
        <f t="shared" si="3"/>
        <v>1.051685418519227</v>
      </c>
      <c r="BB27">
        <f t="shared" si="4"/>
        <v>-0.90275955075661518</v>
      </c>
      <c r="BC27">
        <f t="shared" si="5"/>
        <v>-0.56193998294793979</v>
      </c>
      <c r="BD27">
        <f t="shared" si="6"/>
        <v>-0.28860481671441029</v>
      </c>
      <c r="BE27">
        <f t="shared" si="10"/>
        <v>-0.5301895937208051</v>
      </c>
      <c r="BF27">
        <f t="shared" si="10"/>
        <v>-0.53018959308865277</v>
      </c>
      <c r="BG27">
        <f t="shared" si="10"/>
        <v>-0.53018958109164094</v>
      </c>
      <c r="BH27">
        <f t="shared" si="10"/>
        <v>-0.53018935341188578</v>
      </c>
      <c r="BI27">
        <f t="shared" si="10"/>
        <v>-0.53018503250244375</v>
      </c>
      <c r="BJ27">
        <f t="shared" si="10"/>
        <v>-0.53010303229963895</v>
      </c>
      <c r="BK27">
        <f t="shared" si="10"/>
        <v>-0.52854761641442871</v>
      </c>
      <c r="BL27">
        <f t="shared" si="8"/>
        <v>-0.49930275197065122</v>
      </c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29" customFormat="1" ht="12.75" customHeight="1">
      <c r="A28" s="67" t="s">
        <v>191</v>
      </c>
      <c r="B28" s="69" t="s">
        <v>144</v>
      </c>
      <c r="C28" s="68">
        <v>24282.513999999999</v>
      </c>
      <c r="D28" s="68" t="s">
        <v>142</v>
      </c>
      <c r="E28" s="29">
        <f>+(C28-C$7)/C$8</f>
        <v>-5329.9513992169423</v>
      </c>
      <c r="F28" s="29">
        <f>ROUND(2*E28,0)/2</f>
        <v>-5330</v>
      </c>
      <c r="G28" s="29">
        <f>+C28-(C$7+F28*C$8)</f>
        <v>0.16699700000026496</v>
      </c>
      <c r="I28" s="29">
        <f>+G28</f>
        <v>0.16699700000026496</v>
      </c>
      <c r="P28" s="29">
        <f>+D$11+D$12*F28+D$13*F28^2</f>
        <v>0.28508533214933685</v>
      </c>
      <c r="Q28" s="30">
        <f>+C28-15018.5</f>
        <v>9264.0139999999992</v>
      </c>
      <c r="R28" s="29">
        <f>+(P28-G28)^2</f>
        <v>1.3944854189749525E-2</v>
      </c>
      <c r="S28" s="70">
        <f>S$16</f>
        <v>0.1</v>
      </c>
      <c r="Z28">
        <f>F28</f>
        <v>-5330</v>
      </c>
      <c r="AA28" s="129">
        <f>AB$3+AB$4*Z28+AB$5*Z28^2+AH28</f>
        <v>0.1519245837936834</v>
      </c>
      <c r="AB28" s="129">
        <f>IF(S28&lt;&gt;0,G28-AH28, -9999)</f>
        <v>0.17923596054259522</v>
      </c>
      <c r="AC28" s="129">
        <f>+G28-P28</f>
        <v>-0.11808833214907188</v>
      </c>
      <c r="AD28" s="129">
        <f>IF(S28&lt;&gt;0,G28-AA28, -9999)</f>
        <v>1.5072416206581563E-2</v>
      </c>
      <c r="AE28" s="129">
        <f>+(G28-AA28)^2*S28</f>
        <v>2.2717773030442256E-5</v>
      </c>
      <c r="AF28">
        <f>IF(S28&lt;&gt;0,G28-P28, -9999)</f>
        <v>-0.11808833214907188</v>
      </c>
      <c r="AG28" s="130"/>
      <c r="AH28">
        <f>$AB$6*($AB$11/AI28*AJ28+$AB$12)</f>
        <v>-1.2238960542330268E-2</v>
      </c>
      <c r="AI28">
        <f>1+$AB$7*COS(AL28)</f>
        <v>1.0302338943881386</v>
      </c>
      <c r="AJ28">
        <f>SIN(AL28+RADIANS($AB$9))</f>
        <v>-0.59328078838578735</v>
      </c>
      <c r="AK28">
        <f>$AB$7*SIN(AL28)</f>
        <v>-5.306982271604338E-2</v>
      </c>
      <c r="AL28">
        <f>2*ATAN(AM28)</f>
        <v>-1.0529540266284798</v>
      </c>
      <c r="AM28">
        <f>SQRT((1+$AB$7)/(1-$AB$7))*TAN(AN28/2)</f>
        <v>-0.58119431794567122</v>
      </c>
      <c r="AN28" s="129">
        <f>$AU28+$AB$7*SIN(AO28)</f>
        <v>-1.000638325749456</v>
      </c>
      <c r="AO28" s="129">
        <f>$AU28+$AB$7*SIN(AP28)</f>
        <v>-1.0006383256829945</v>
      </c>
      <c r="AP28" s="129">
        <f>$AU28+$AB$7*SIN(AQ28)</f>
        <v>-1.0006383236670309</v>
      </c>
      <c r="AQ28" s="129">
        <f>$AU28+$AB$7*SIN(AR28)</f>
        <v>-1.0006382625172834</v>
      </c>
      <c r="AR28" s="129">
        <f>$AU28+$AB$7*SIN(AS28)</f>
        <v>-1.0006364076791039</v>
      </c>
      <c r="AS28" s="129">
        <f>$AU28+$AB$7*SIN(AT28)</f>
        <v>-1.0005801479411507</v>
      </c>
      <c r="AT28" s="129">
        <f>$AU28+$AB$7*SIN(AU28)</f>
        <v>-0.99887605261056878</v>
      </c>
      <c r="AU28" s="129">
        <f>RADIANS($AB$9)+$AB$18*(F28-AB$15)</f>
        <v>-0.94922209670551538</v>
      </c>
      <c r="AV28"/>
      <c r="AW28" s="95">
        <v>-4800</v>
      </c>
      <c r="AX28" s="101">
        <f t="shared" si="0"/>
        <v>0.11783902588653437</v>
      </c>
      <c r="AY28">
        <f t="shared" si="1"/>
        <v>0.13698285023791043</v>
      </c>
      <c r="AZ28">
        <f t="shared" si="2"/>
        <v>-1.9143824351376057E-2</v>
      </c>
      <c r="BA28">
        <f t="shared" si="3"/>
        <v>1.0590831791849538</v>
      </c>
      <c r="BB28">
        <f t="shared" si="4"/>
        <v>-0.9903579149268612</v>
      </c>
      <c r="BC28">
        <f t="shared" si="5"/>
        <v>-0.25626526426266</v>
      </c>
      <c r="BD28">
        <f t="shared" si="6"/>
        <v>-0.1288384939858731</v>
      </c>
      <c r="BE28">
        <f t="shared" si="10"/>
        <v>-0.24121476634546324</v>
      </c>
      <c r="BF28">
        <f t="shared" si="10"/>
        <v>-0.24121476574695333</v>
      </c>
      <c r="BG28">
        <f t="shared" si="10"/>
        <v>-0.24121475565565095</v>
      </c>
      <c r="BH28">
        <f t="shared" si="10"/>
        <v>-0.241214585509125</v>
      </c>
      <c r="BI28">
        <f t="shared" si="10"/>
        <v>-0.24121171671891445</v>
      </c>
      <c r="BJ28">
        <f t="shared" si="10"/>
        <v>-0.24116334720115923</v>
      </c>
      <c r="BK28">
        <f t="shared" si="10"/>
        <v>-0.24034789475393895</v>
      </c>
      <c r="BL28">
        <f t="shared" si="8"/>
        <v>-0.22662436122224872</v>
      </c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29" customFormat="1" ht="12.75" customHeight="1">
      <c r="A29" s="67" t="s">
        <v>197</v>
      </c>
      <c r="B29" s="69" t="s">
        <v>144</v>
      </c>
      <c r="C29" s="68">
        <v>24344.356</v>
      </c>
      <c r="D29" s="68" t="s">
        <v>142</v>
      </c>
      <c r="E29" s="29">
        <f>+(C29-C$7)/C$8</f>
        <v>-5311.9536529950592</v>
      </c>
      <c r="F29" s="29">
        <f>ROUND(2*E29,0)/2</f>
        <v>-5312</v>
      </c>
      <c r="G29" s="29">
        <f>+C29-(C$7+F29*C$8)</f>
        <v>0.15925280000010389</v>
      </c>
      <c r="I29" s="29">
        <f>+G29</f>
        <v>0.15925280000010389</v>
      </c>
      <c r="P29" s="29">
        <f>+D$11+D$12*F29+D$13*F29^2</f>
        <v>0.28310050701437373</v>
      </c>
      <c r="Q29" s="30">
        <f>+C29-15018.5</f>
        <v>9325.8559999999998</v>
      </c>
      <c r="R29" s="29">
        <f>+(P29-G29)^2</f>
        <v>1.5338254532692422E-2</v>
      </c>
      <c r="S29" s="70">
        <f>S$16</f>
        <v>0.1</v>
      </c>
      <c r="Z29">
        <f>F29</f>
        <v>-5312</v>
      </c>
      <c r="AA29" s="129">
        <f>AB$3+AB$4*Z29+AB$5*Z29^2+AH29</f>
        <v>0.15058251129937048</v>
      </c>
      <c r="AB29" s="129">
        <f>IF(S29&lt;&gt;0,G29-AH29, -9999)</f>
        <v>0.17186648822772121</v>
      </c>
      <c r="AC29" s="129">
        <f>+G29-P29</f>
        <v>-0.12384770701426984</v>
      </c>
      <c r="AD29" s="129">
        <f>IF(S29&lt;&gt;0,G29-AA29, -9999)</f>
        <v>8.670288700733414E-3</v>
      </c>
      <c r="AE29" s="129">
        <f>+(G29-AA29)^2*S29</f>
        <v>7.5173906154065518E-6</v>
      </c>
      <c r="AF29">
        <f>IF(S29&lt;&gt;0,G29-P29, -9999)</f>
        <v>-0.12384770701426984</v>
      </c>
      <c r="AG29" s="130"/>
      <c r="AH29">
        <f>$AB$6*($AB$11/AI29*AJ29+$AB$12)</f>
        <v>-1.2613688227617314E-2</v>
      </c>
      <c r="AI29">
        <f>1+$AB$7*COS(AL29)</f>
        <v>1.0316153081606918</v>
      </c>
      <c r="AJ29">
        <f>SIN(AL29+RADIANS($AB$9))</f>
        <v>-0.6141885960496084</v>
      </c>
      <c r="AK29">
        <f>$AB$7*SIN(AL29)</f>
        <v>-5.2258652325618701E-2</v>
      </c>
      <c r="AL29">
        <f>2*ATAN(AM29)</f>
        <v>-1.0267249451933882</v>
      </c>
      <c r="AM29">
        <f>SQRT((1+$AB$7)/(1-$AB$7))*TAN(AN29/2)</f>
        <v>-0.56378158129332523</v>
      </c>
      <c r="AN29" s="129">
        <f>$AU29+$AB$7*SIN(AO29)</f>
        <v>-0.97524357732649958</v>
      </c>
      <c r="AO29" s="129">
        <f>$AU29+$AB$7*SIN(AP29)</f>
        <v>-0.97524357724447763</v>
      </c>
      <c r="AP29" s="129">
        <f>$AU29+$AB$7*SIN(AQ29)</f>
        <v>-0.97524357485055613</v>
      </c>
      <c r="AQ29" s="129">
        <f>$AU29+$AB$7*SIN(AR29)</f>
        <v>-0.97524350498070622</v>
      </c>
      <c r="AR29" s="129">
        <f>$AU29+$AB$7*SIN(AS29)</f>
        <v>-0.97524146573742321</v>
      </c>
      <c r="AS29" s="129">
        <f>$AU29+$AB$7*SIN(AT29)</f>
        <v>-0.97518195044849565</v>
      </c>
      <c r="AT29" s="129">
        <f>$AU29+$AB$7*SIN(AU29)</f>
        <v>-0.97344729288399379</v>
      </c>
      <c r="AU29" s="129">
        <f>RADIANS($AB$9)+$AB$18*(F29-AB$15)</f>
        <v>-0.92468104153815922</v>
      </c>
      <c r="AV29"/>
      <c r="AW29" s="95">
        <v>-4600</v>
      </c>
      <c r="AX29" s="101">
        <f t="shared" si="0"/>
        <v>0.10839990061971551</v>
      </c>
      <c r="AY29">
        <f t="shared" si="1"/>
        <v>0.12742662764532797</v>
      </c>
      <c r="AZ29">
        <f t="shared" si="2"/>
        <v>-1.902672702561246E-2</v>
      </c>
      <c r="BA29">
        <f t="shared" si="3"/>
        <v>1.0609947690188921</v>
      </c>
      <c r="BB29">
        <f t="shared" si="4"/>
        <v>-0.98568165423933851</v>
      </c>
      <c r="BC29">
        <f t="shared" si="5"/>
        <v>5.2140376396990387E-2</v>
      </c>
      <c r="BD29">
        <f t="shared" si="6"/>
        <v>2.6076096046709216E-2</v>
      </c>
      <c r="BE29">
        <f t="shared" si="10"/>
        <v>4.9048608272460506E-2</v>
      </c>
      <c r="BF29">
        <f t="shared" si="10"/>
        <v>4.9048608127517865E-2</v>
      </c>
      <c r="BG29">
        <f t="shared" si="10"/>
        <v>4.9048605751577171E-2</v>
      </c>
      <c r="BH29">
        <f t="shared" si="10"/>
        <v>4.9048566804487381E-2</v>
      </c>
      <c r="BI29">
        <f t="shared" si="10"/>
        <v>4.9047928372821209E-2</v>
      </c>
      <c r="BJ29">
        <f t="shared" si="10"/>
        <v>4.9037463023971842E-2</v>
      </c>
      <c r="BK29">
        <f t="shared" si="10"/>
        <v>4.8865912889937128E-2</v>
      </c>
      <c r="BL29">
        <f t="shared" si="8"/>
        <v>4.6054029526153784E-2</v>
      </c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29" customFormat="1" ht="12.75" customHeight="1">
      <c r="A30" s="67" t="s">
        <v>184</v>
      </c>
      <c r="B30" s="69" t="s">
        <v>144</v>
      </c>
      <c r="C30" s="68">
        <v>24385.582999999999</v>
      </c>
      <c r="D30" s="68" t="s">
        <v>142</v>
      </c>
      <c r="E30" s="29">
        <f>+(C30-C$7)/C$8</f>
        <v>-5299.955446541685</v>
      </c>
      <c r="F30" s="29">
        <f>ROUND(2*E30,0)/2</f>
        <v>-5300</v>
      </c>
      <c r="G30" s="29">
        <f>+C30-(C$7+F30*C$8)</f>
        <v>0.15308999999979278</v>
      </c>
      <c r="I30" s="29">
        <f>+G30</f>
        <v>0.15308999999979278</v>
      </c>
      <c r="P30" s="29">
        <f>+D$11+D$12*F30+D$13*F30^2</f>
        <v>0.28178113838939789</v>
      </c>
      <c r="Q30" s="30">
        <f>+C30-15018.5</f>
        <v>9367.0829999999987</v>
      </c>
      <c r="R30" s="29">
        <f>+(P30-G30)^2</f>
        <v>1.6561409100012494E-2</v>
      </c>
      <c r="S30" s="70">
        <f>S$16</f>
        <v>0.1</v>
      </c>
      <c r="Z30">
        <f>F30</f>
        <v>-5300</v>
      </c>
      <c r="AA30" s="129">
        <f>AB$3+AB$4*Z30+AB$5*Z30^2+AH30</f>
        <v>0.14969375761252499</v>
      </c>
      <c r="AB30" s="129">
        <f>IF(S30&lt;&gt;0,G30-AH30, -9999)</f>
        <v>0.16594927298804016</v>
      </c>
      <c r="AC30" s="129">
        <f>+G30-P30</f>
        <v>-0.12869113838960511</v>
      </c>
      <c r="AD30" s="129">
        <f>IF(S30&lt;&gt;0,G30-AA30, -9999)</f>
        <v>3.3962423872677949E-3</v>
      </c>
      <c r="AE30" s="129">
        <f>+(G30-AA30)^2*S30</f>
        <v>1.1534462353074452E-6</v>
      </c>
      <c r="AF30">
        <f>IF(S30&lt;&gt;0,G30-P30, -9999)</f>
        <v>-0.12869113838960511</v>
      </c>
      <c r="AG30" s="130"/>
      <c r="AH30">
        <f>$AB$6*($AB$11/AI30*AJ30+$AB$12)</f>
        <v>-1.2859272988247386E-2</v>
      </c>
      <c r="AI30">
        <f>1+$AB$7*COS(AL30)</f>
        <v>1.0325262357112317</v>
      </c>
      <c r="AJ30">
        <f>SIN(AL30+RADIANS($AB$9))</f>
        <v>-0.62792353557294356</v>
      </c>
      <c r="AK30">
        <f>$AB$7*SIN(AL30)</f>
        <v>-5.1696599921491851E-2</v>
      </c>
      <c r="AL30">
        <f>2*ATAN(AM30)</f>
        <v>-1.0092000156334409</v>
      </c>
      <c r="AM30">
        <f>SQRT((1+$AB$7)/(1-$AB$7))*TAN(AN30/2)</f>
        <v>-0.55229044341822808</v>
      </c>
      <c r="AN30" s="129">
        <f>$AU30+$AB$7*SIN(AO30)</f>
        <v>-0.95829493544065725</v>
      </c>
      <c r="AO30" s="129">
        <f>$AU30+$AB$7*SIN(AP30)</f>
        <v>-0.95829493534695931</v>
      </c>
      <c r="AP30" s="129">
        <f>$AU30+$AB$7*SIN(AQ30)</f>
        <v>-0.95829493267861288</v>
      </c>
      <c r="AQ30" s="129">
        <f>$AU30+$AB$7*SIN(AR30)</f>
        <v>-0.958294856688927</v>
      </c>
      <c r="AR30" s="129">
        <f>$AU30+$AB$7*SIN(AS30)</f>
        <v>-0.95829269264340144</v>
      </c>
      <c r="AS30" s="129">
        <f>$AU30+$AB$7*SIN(AT30)</f>
        <v>-0.95823106743174702</v>
      </c>
      <c r="AT30" s="129">
        <f>$AU30+$AB$7*SIN(AU30)</f>
        <v>-0.95647843674907485</v>
      </c>
      <c r="AU30" s="129">
        <f>RADIANS($AB$9)+$AB$18*(F30-AB$15)</f>
        <v>-0.90832033809325541</v>
      </c>
      <c r="AV30"/>
      <c r="AW30" s="95">
        <v>-4400</v>
      </c>
      <c r="AX30" s="101">
        <f t="shared" si="0"/>
        <v>0.10093426164775572</v>
      </c>
      <c r="AY30">
        <f t="shared" si="1"/>
        <v>0.11825431908278111</v>
      </c>
      <c r="AZ30">
        <f t="shared" si="2"/>
        <v>-1.7320057435025394E-2</v>
      </c>
      <c r="BA30">
        <f t="shared" si="3"/>
        <v>1.0571628903671804</v>
      </c>
      <c r="BB30">
        <f t="shared" si="4"/>
        <v>-0.88825338182013813</v>
      </c>
      <c r="BC30">
        <f t="shared" si="5"/>
        <v>0.35998160099283416</v>
      </c>
      <c r="BD30">
        <f t="shared" si="6"/>
        <v>0.18196002493019589</v>
      </c>
      <c r="BE30">
        <f t="shared" si="10"/>
        <v>0.33904613533586114</v>
      </c>
      <c r="BF30">
        <f t="shared" si="10"/>
        <v>0.33904613463406358</v>
      </c>
      <c r="BG30">
        <f t="shared" si="10"/>
        <v>0.33904612245023868</v>
      </c>
      <c r="BH30">
        <f t="shared" si="10"/>
        <v>0.33904591092829622</v>
      </c>
      <c r="BI30">
        <f t="shared" si="10"/>
        <v>0.33904223872340522</v>
      </c>
      <c r="BJ30">
        <f t="shared" si="10"/>
        <v>0.33897848681051385</v>
      </c>
      <c r="BK30">
        <f t="shared" si="10"/>
        <v>0.33787193938914334</v>
      </c>
      <c r="BL30">
        <f t="shared" si="8"/>
        <v>0.31873242027455628</v>
      </c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29" customFormat="1" ht="12.75" customHeight="1">
      <c r="A31" s="67" t="s">
        <v>173</v>
      </c>
      <c r="B31" s="69" t="s">
        <v>144</v>
      </c>
      <c r="C31" s="68">
        <v>24430.26</v>
      </c>
      <c r="D31" s="68" t="s">
        <v>142</v>
      </c>
      <c r="E31" s="29">
        <f>+(C31-C$7)/C$8</f>
        <v>-5286.9531938985774</v>
      </c>
      <c r="F31" s="29">
        <f>ROUND(2*E31,0)/2</f>
        <v>-5287</v>
      </c>
      <c r="G31" s="29">
        <f>+C31-(C$7+F31*C$8)</f>
        <v>0.16083029999936116</v>
      </c>
      <c r="H31" s="29">
        <f>+G31</f>
        <v>0.16083029999936116</v>
      </c>
      <c r="P31" s="29">
        <f>+D$11+D$12*F31+D$13*F31^2</f>
        <v>0.28035529638676149</v>
      </c>
      <c r="Q31" s="30">
        <f>+C31-15018.5</f>
        <v>9411.7599999999984</v>
      </c>
      <c r="R31" s="29">
        <f>+(P31-G31)^2</f>
        <v>1.4286224761408062E-2</v>
      </c>
      <c r="S31" s="70">
        <f>S$15</f>
        <v>0.2</v>
      </c>
      <c r="Z31">
        <f>F31</f>
        <v>-5287</v>
      </c>
      <c r="AA31" s="129">
        <f>AB$3+AB$4*Z31+AB$5*Z31^2+AH31</f>
        <v>0.14873643373693904</v>
      </c>
      <c r="AB31" s="129">
        <f>IF(S31&lt;&gt;0,G31-AH31, -9999)</f>
        <v>0.17395169017720816</v>
      </c>
      <c r="AC31" s="129">
        <f>+G31-P31</f>
        <v>-0.11952499638740033</v>
      </c>
      <c r="AD31" s="129">
        <f>IF(S31&lt;&gt;0,G31-AA31, -9999)</f>
        <v>1.209386626242212E-2</v>
      </c>
      <c r="AE31" s="129">
        <f>+(G31-AA31)^2*S31</f>
        <v>2.9252320234670403E-5</v>
      </c>
      <c r="AF31">
        <f>IF(S31&lt;&gt;0,G31-P31, -9999)</f>
        <v>-0.11952499638740033</v>
      </c>
      <c r="AG31" s="130"/>
      <c r="AH31">
        <f>$AB$6*($AB$11/AI31*AJ31+$AB$12)</f>
        <v>-1.312139017784701E-2</v>
      </c>
      <c r="AI31">
        <f>1+$AB$7*COS(AL31)</f>
        <v>1.0335035675551101</v>
      </c>
      <c r="AJ31">
        <f>SIN(AL31+RADIANS($AB$9))</f>
        <v>-0.64261193336457889</v>
      </c>
      <c r="AK31">
        <f>$AB$7*SIN(AL31)</f>
        <v>-5.1068634346980314E-2</v>
      </c>
      <c r="AL31">
        <f>2*ATAN(AM31)</f>
        <v>-0.99017991828191942</v>
      </c>
      <c r="AM31">
        <f>SQRT((1+$AB$7)/(1-$AB$7))*TAN(AN31/2)</f>
        <v>-0.5399440694385369</v>
      </c>
      <c r="AN31" s="129">
        <f>$AU31+$AB$7*SIN(AO31)</f>
        <v>-0.93991710748005186</v>
      </c>
      <c r="AO31" s="129">
        <f>$AU31+$AB$7*SIN(AP31)</f>
        <v>-0.93991710737248502</v>
      </c>
      <c r="AP31" s="129">
        <f>$AU31+$AB$7*SIN(AQ31)</f>
        <v>-0.93991710438675924</v>
      </c>
      <c r="AQ31" s="129">
        <f>$AU31+$AB$7*SIN(AR31)</f>
        <v>-0.9399170215121555</v>
      </c>
      <c r="AR31" s="129">
        <f>$AU31+$AB$7*SIN(AS31)</f>
        <v>-0.93991472117077379</v>
      </c>
      <c r="AS31" s="129">
        <f>$AU31+$AB$7*SIN(AT31)</f>
        <v>-0.93985087373550347</v>
      </c>
      <c r="AT31" s="129">
        <f>$AU31+$AB$7*SIN(AU31)</f>
        <v>-0.93808096809137553</v>
      </c>
      <c r="AU31" s="129">
        <f>RADIANS($AB$9)+$AB$18*(F31-AB$15)</f>
        <v>-0.8905962426946088</v>
      </c>
      <c r="AV31"/>
      <c r="AW31" s="95">
        <v>-4200</v>
      </c>
      <c r="AX31" s="101">
        <f t="shared" si="0"/>
        <v>9.52756015516871E-2</v>
      </c>
      <c r="AY31">
        <f t="shared" si="1"/>
        <v>0.10946592455026985</v>
      </c>
      <c r="AZ31">
        <f t="shared" si="2"/>
        <v>-1.4190322998582751E-2</v>
      </c>
      <c r="BA31">
        <f t="shared" si="3"/>
        <v>1.0480990133013062</v>
      </c>
      <c r="BB31">
        <f t="shared" si="4"/>
        <v>-0.70997530520119034</v>
      </c>
      <c r="BC31">
        <f t="shared" si="5"/>
        <v>0.66404719942996937</v>
      </c>
      <c r="BD31">
        <f t="shared" si="6"/>
        <v>0.34478745397309529</v>
      </c>
      <c r="BE31">
        <f t="shared" si="10"/>
        <v>0.62725905364937851</v>
      </c>
      <c r="BF31">
        <f t="shared" si="10"/>
        <v>0.62725905314436581</v>
      </c>
      <c r="BG31">
        <f t="shared" si="10"/>
        <v>0.62725904293197199</v>
      </c>
      <c r="BH31">
        <f t="shared" si="10"/>
        <v>0.62725883641642655</v>
      </c>
      <c r="BI31">
        <f t="shared" si="10"/>
        <v>0.62725466025525867</v>
      </c>
      <c r="BJ31">
        <f t="shared" si="10"/>
        <v>0.62717021255967453</v>
      </c>
      <c r="BK31">
        <f t="shared" si="10"/>
        <v>0.62546367138336378</v>
      </c>
      <c r="BL31">
        <f t="shared" si="8"/>
        <v>0.59141081102295878</v>
      </c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29" customFormat="1" ht="12.75" customHeight="1">
      <c r="A32" s="67" t="s">
        <v>184</v>
      </c>
      <c r="B32" s="69" t="s">
        <v>144</v>
      </c>
      <c r="C32" s="68">
        <v>24746.362000000001</v>
      </c>
      <c r="D32" s="68" t="s">
        <v>142</v>
      </c>
      <c r="E32" s="29">
        <f>+(C32-C$7)/C$8</f>
        <v>-5194.9586986327413</v>
      </c>
      <c r="F32" s="29">
        <f>ROUND(2*E32,0)/2</f>
        <v>-5195</v>
      </c>
      <c r="G32" s="29">
        <f>+C32-(C$7+F32*C$8)</f>
        <v>0.14191550000396091</v>
      </c>
      <c r="I32" s="29">
        <f>+G32</f>
        <v>0.14191550000396091</v>
      </c>
      <c r="P32" s="29">
        <f>+D$11+D$12*F32+D$13*F32^2</f>
        <v>0.27036798041396615</v>
      </c>
      <c r="Q32" s="30">
        <f>+C32-15018.5</f>
        <v>9727.862000000001</v>
      </c>
      <c r="R32" s="29">
        <f>+(P32-G32)^2</f>
        <v>1.6500039723482778E-2</v>
      </c>
      <c r="S32" s="70">
        <f>S$16</f>
        <v>0.1</v>
      </c>
      <c r="Z32">
        <f>F32</f>
        <v>-5195</v>
      </c>
      <c r="AA32" s="129">
        <f>AB$3+AB$4*Z32+AB$5*Z32^2+AH32</f>
        <v>0.14213351328312743</v>
      </c>
      <c r="AB32" s="129">
        <f>IF(S32&lt;&gt;0,G32-AH32, -9999)</f>
        <v>0.15676624401545827</v>
      </c>
      <c r="AC32" s="129">
        <f>+G32-P32</f>
        <v>-0.12845248041000523</v>
      </c>
      <c r="AD32" s="129">
        <f>IF(S32&lt;&gt;0,G32-AA32, -9999)</f>
        <v>-2.1801327916651236E-4</v>
      </c>
      <c r="AE32" s="129">
        <f>+(G32-AA32)^2*S32</f>
        <v>4.7529789892935659E-9</v>
      </c>
      <c r="AF32">
        <f>IF(S32&lt;&gt;0,G32-P32, -9999)</f>
        <v>-0.12845248041000523</v>
      </c>
      <c r="AG32" s="130"/>
      <c r="AH32">
        <f>$AB$6*($AB$11/AI32*AJ32+$AB$12)</f>
        <v>-1.4850744011497349E-2</v>
      </c>
      <c r="AI32">
        <f>1+$AB$7*COS(AL32)</f>
        <v>1.0400999816928866</v>
      </c>
      <c r="AJ32">
        <f>SIN(AL32+RADIANS($AB$9))</f>
        <v>-0.74029430040391186</v>
      </c>
      <c r="AK32">
        <f>$AB$7*SIN(AL32)</f>
        <v>-4.6070445203140221E-2</v>
      </c>
      <c r="AL32">
        <f>2*ATAN(AM32)</f>
        <v>-0.85457429637756133</v>
      </c>
      <c r="AM32">
        <f>SQRT((1+$AB$7)/(1-$AB$7))*TAN(AN32/2)</f>
        <v>-0.45534164082205558</v>
      </c>
      <c r="AN32" s="129">
        <f>$AU32+$AB$7*SIN(AO32)</f>
        <v>-0.80937573274265029</v>
      </c>
      <c r="AO32" s="129">
        <f>$AU32+$AB$7*SIN(AP32)</f>
        <v>-0.80937573249981365</v>
      </c>
      <c r="AP32" s="129">
        <f>$AU32+$AB$7*SIN(AQ32)</f>
        <v>-0.80937572673728531</v>
      </c>
      <c r="AQ32" s="129">
        <f>$AU32+$AB$7*SIN(AR32)</f>
        <v>-0.80937558999213255</v>
      </c>
      <c r="AR32" s="129">
        <f>$AU32+$AB$7*SIN(AS32)</f>
        <v>-0.80937234502698541</v>
      </c>
      <c r="AS32" s="129">
        <f>$AU32+$AB$7*SIN(AT32)</f>
        <v>-0.80929534518178114</v>
      </c>
      <c r="AT32" s="129">
        <f>$AU32+$AB$7*SIN(AU32)</f>
        <v>-0.80747003450125654</v>
      </c>
      <c r="AU32" s="129">
        <f>RADIANS($AB$9)+$AB$18*(F32-AB$15)</f>
        <v>-0.76516418295034416</v>
      </c>
      <c r="AV32"/>
      <c r="AW32" s="95">
        <v>-4000</v>
      </c>
      <c r="AX32" s="101">
        <f t="shared" si="0"/>
        <v>9.1120625594533516E-2</v>
      </c>
      <c r="AY32">
        <f t="shared" si="1"/>
        <v>0.1010614440477942</v>
      </c>
      <c r="AZ32">
        <f t="shared" si="2"/>
        <v>-9.9408184532606813E-3</v>
      </c>
      <c r="BA32">
        <f t="shared" si="3"/>
        <v>1.0349458215268017</v>
      </c>
      <c r="BB32">
        <f t="shared" si="4"/>
        <v>-0.47225071061266416</v>
      </c>
      <c r="BC32">
        <f t="shared" si="5"/>
        <v>0.96166792792392075</v>
      </c>
      <c r="BD32">
        <f t="shared" si="6"/>
        <v>0.52167130278451268</v>
      </c>
      <c r="BE32">
        <f t="shared" si="10"/>
        <v>0.91240016680571012</v>
      </c>
      <c r="BF32">
        <f t="shared" si="10"/>
        <v>0.9124001666749727</v>
      </c>
      <c r="BG32">
        <f t="shared" si="10"/>
        <v>0.91240016317654804</v>
      </c>
      <c r="BH32">
        <f t="shared" si="10"/>
        <v>0.91240006956163999</v>
      </c>
      <c r="BI32">
        <f t="shared" si="10"/>
        <v>0.91239756450948117</v>
      </c>
      <c r="BJ32">
        <f t="shared" si="10"/>
        <v>0.91233053454150714</v>
      </c>
      <c r="BK32">
        <f t="shared" si="10"/>
        <v>0.91053910330763821</v>
      </c>
      <c r="BL32">
        <f t="shared" si="8"/>
        <v>0.86408920177136128</v>
      </c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29" customFormat="1" ht="12.75" customHeight="1">
      <c r="A33" s="67" t="s">
        <v>197</v>
      </c>
      <c r="B33" s="69" t="s">
        <v>144</v>
      </c>
      <c r="C33" s="68">
        <v>25069.352999999999</v>
      </c>
      <c r="D33" s="68" t="s">
        <v>142</v>
      </c>
      <c r="E33" s="29">
        <f>+(C33-C$7)/C$8</f>
        <v>-5100.9593122941324</v>
      </c>
      <c r="F33" s="29">
        <f>ROUND(2*E33,0)/2</f>
        <v>-5101</v>
      </c>
      <c r="G33" s="29">
        <f>+C33-(C$7+F33*C$8)</f>
        <v>0.13980690000244067</v>
      </c>
      <c r="I33" s="29">
        <f>+G33</f>
        <v>0.13980690000244067</v>
      </c>
      <c r="P33" s="29">
        <f>+D$11+D$12*F33+D$13*F33^2</f>
        <v>0.2603504398044641</v>
      </c>
      <c r="Q33" s="30">
        <f>+C33-15018.5</f>
        <v>10050.852999999999</v>
      </c>
      <c r="R33" s="29">
        <f>+(P33-G33)^2</f>
        <v>1.4530744988002005E-2</v>
      </c>
      <c r="S33" s="70">
        <f>S$16</f>
        <v>0.1</v>
      </c>
      <c r="Z33">
        <f>F33</f>
        <v>-5101</v>
      </c>
      <c r="AA33" s="129">
        <f>AB$3+AB$4*Z33+AB$5*Z33^2+AH33</f>
        <v>0.13572383131078475</v>
      </c>
      <c r="AB33" s="129">
        <f>IF(S33&lt;&gt;0,G33-AH33, -9999)</f>
        <v>0.15617171667694546</v>
      </c>
      <c r="AC33" s="129">
        <f>+G33-P33</f>
        <v>-0.12054353980202343</v>
      </c>
      <c r="AD33" s="129">
        <f>IF(S33&lt;&gt;0,G33-AA33, -9999)</f>
        <v>4.0830686916559222E-3</v>
      </c>
      <c r="AE33" s="129">
        <f>+(G33-AA33)^2*S33</f>
        <v>1.6671449940780804E-6</v>
      </c>
      <c r="AF33">
        <f>IF(S33&lt;&gt;0,G33-P33, -9999)</f>
        <v>-0.12054353980202343</v>
      </c>
      <c r="AG33" s="130"/>
      <c r="AH33">
        <f>$AB$6*($AB$11/AI33*AJ33+$AB$12)</f>
        <v>-1.6364816674504793E-2</v>
      </c>
      <c r="AI33">
        <f>1+$AB$7*COS(AL33)</f>
        <v>1.0461465523036158</v>
      </c>
      <c r="AJ33">
        <f>SIN(AL33+RADIANS($AB$9))</f>
        <v>-0.82700556667109315</v>
      </c>
      <c r="AK33">
        <f>$AB$7*SIN(AL33)</f>
        <v>-4.0012375129140416E-2</v>
      </c>
      <c r="AL33">
        <f>2*ATAN(AM33)</f>
        <v>-0.71432202196423622</v>
      </c>
      <c r="AM33">
        <f>SQRT((1+$AB$7)/(1-$AB$7))*TAN(AN33/2)</f>
        <v>-0.37316508838280094</v>
      </c>
      <c r="AN33" s="129">
        <f>$AU33+$AB$7*SIN(AO33)</f>
        <v>-0.67518132172975942</v>
      </c>
      <c r="AO33" s="129">
        <f>$AU33+$AB$7*SIN(AP33)</f>
        <v>-0.67518132129600528</v>
      </c>
      <c r="AP33" s="129">
        <f>$AU33+$AB$7*SIN(AQ33)</f>
        <v>-0.67518131219822541</v>
      </c>
      <c r="AQ33" s="129">
        <f>$AU33+$AB$7*SIN(AR33)</f>
        <v>-0.67518112137677988</v>
      </c>
      <c r="AR33" s="129">
        <f>$AU33+$AB$7*SIN(AS33)</f>
        <v>-0.67517711899775934</v>
      </c>
      <c r="AS33" s="129">
        <f>$AU33+$AB$7*SIN(AT33)</f>
        <v>-0.67509317416769798</v>
      </c>
      <c r="AT33" s="129">
        <f>$AU33+$AB$7*SIN(AU33)</f>
        <v>-0.67333383495116172</v>
      </c>
      <c r="AU33" s="129">
        <f>RADIANS($AB$9)+$AB$18*(F33-AB$15)</f>
        <v>-0.63700533929859482</v>
      </c>
      <c r="AV33"/>
      <c r="AW33" s="95">
        <v>-3800</v>
      </c>
      <c r="AX33" s="101">
        <f t="shared" si="0"/>
        <v>8.8077906358360644E-2</v>
      </c>
      <c r="AY33">
        <f t="shared" si="1"/>
        <v>9.3040877575354161E-2</v>
      </c>
      <c r="AZ33">
        <f t="shared" si="2"/>
        <v>-4.9629712169935187E-3</v>
      </c>
      <c r="BA33">
        <f t="shared" si="3"/>
        <v>1.0192001738615033</v>
      </c>
      <c r="BB33">
        <f t="shared" si="4"/>
        <v>-0.2011113902785481</v>
      </c>
      <c r="BC33">
        <f t="shared" si="5"/>
        <v>1.2510179812668589</v>
      </c>
      <c r="BD33">
        <f t="shared" si="6"/>
        <v>0.72225866589070276</v>
      </c>
      <c r="BE33">
        <f t="shared" si="10"/>
        <v>1.1935505426095889</v>
      </c>
      <c r="BF33">
        <f t="shared" si="10"/>
        <v>1.1935505426018642</v>
      </c>
      <c r="BG33">
        <f t="shared" si="10"/>
        <v>1.1935505422585297</v>
      </c>
      <c r="BH33">
        <f t="shared" si="10"/>
        <v>1.1935505269983322</v>
      </c>
      <c r="BI33">
        <f t="shared" si="10"/>
        <v>1.1935498487284291</v>
      </c>
      <c r="BJ33">
        <f t="shared" si="10"/>
        <v>1.1935197028431701</v>
      </c>
      <c r="BK33">
        <f t="shared" si="10"/>
        <v>1.1921821689270655</v>
      </c>
      <c r="BL33">
        <f t="shared" si="8"/>
        <v>1.1367675925197638</v>
      </c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29" customFormat="1" ht="12.75" customHeight="1">
      <c r="A34" s="67" t="s">
        <v>197</v>
      </c>
      <c r="B34" s="69" t="s">
        <v>144</v>
      </c>
      <c r="C34" s="68">
        <v>25076.231</v>
      </c>
      <c r="D34" s="68" t="s">
        <v>142</v>
      </c>
      <c r="E34" s="29">
        <f>+(C34-C$7)/C$8</f>
        <v>-5098.9576225280489</v>
      </c>
      <c r="F34" s="29">
        <f>ROUND(2*E34,0)/2</f>
        <v>-5099</v>
      </c>
      <c r="G34" s="29">
        <f>+C34-(C$7+F34*C$8)</f>
        <v>0.14561310000135563</v>
      </c>
      <c r="I34" s="29">
        <f>+G34</f>
        <v>0.14561310000135563</v>
      </c>
      <c r="P34" s="29">
        <f>+D$11+D$12*F34+D$13*F34^2</f>
        <v>0.2601393529794484</v>
      </c>
      <c r="Q34" s="30">
        <f>+C34-15018.5</f>
        <v>10057.731</v>
      </c>
      <c r="R34" s="29">
        <f>+(P34-G34)^2</f>
        <v>1.3116262621202102E-2</v>
      </c>
      <c r="S34" s="70">
        <f>S$16</f>
        <v>0.1</v>
      </c>
      <c r="Z34">
        <f>F34</f>
        <v>-5099</v>
      </c>
      <c r="AA34" s="129">
        <f>AB$3+AB$4*Z34+AB$5*Z34^2+AH34</f>
        <v>0.13559140214946094</v>
      </c>
      <c r="AB34" s="129">
        <f>IF(S34&lt;&gt;0,G34-AH34, -9999)</f>
        <v>0.16200710533065768</v>
      </c>
      <c r="AC34" s="129">
        <f>+G34-P34</f>
        <v>-0.11452625297809277</v>
      </c>
      <c r="AD34" s="129">
        <f>IF(S34&lt;&gt;0,G34-AA34, -9999)</f>
        <v>1.002169785189469E-2</v>
      </c>
      <c r="AE34" s="129">
        <f>+(G34-AA34)^2*S34</f>
        <v>1.0043442783467064E-5</v>
      </c>
      <c r="AF34">
        <f>IF(S34&lt;&gt;0,G34-P34, -9999)</f>
        <v>-0.11452625297809277</v>
      </c>
      <c r="AG34" s="130"/>
      <c r="AH34">
        <f>$AB$6*($AB$11/AI34*AJ34+$AB$12)</f>
        <v>-1.639400532930204E-2</v>
      </c>
      <c r="AI34">
        <f>1+$AB$7*COS(AL34)</f>
        <v>1.0462664364314473</v>
      </c>
      <c r="AJ34">
        <f>SIN(AL34+RADIANS($AB$9))</f>
        <v>-0.82868919363374416</v>
      </c>
      <c r="AK34">
        <f>$AB$7*SIN(AL34)</f>
        <v>-3.9873691990085988E-2</v>
      </c>
      <c r="AL34">
        <f>2*ATAN(AM34)</f>
        <v>-0.71132064657653493</v>
      </c>
      <c r="AM34">
        <f>SQRT((1+$AB$7)/(1-$AB$7))*TAN(AN34/2)</f>
        <v>-0.37145638225129923</v>
      </c>
      <c r="AN34" s="129">
        <f>$AU34+$AB$7*SIN(AO34)</f>
        <v>-0.67231786048210773</v>
      </c>
      <c r="AO34" s="129">
        <f>$AU34+$AB$7*SIN(AP34)</f>
        <v>-0.67231786004405125</v>
      </c>
      <c r="AP34" s="129">
        <f>$AU34+$AB$7*SIN(AQ34)</f>
        <v>-0.67231785087701346</v>
      </c>
      <c r="AQ34" s="129">
        <f>$AU34+$AB$7*SIN(AR34)</f>
        <v>-0.6723176590419756</v>
      </c>
      <c r="AR34" s="129">
        <f>$AU34+$AB$7*SIN(AS34)</f>
        <v>-0.6723136445913882</v>
      </c>
      <c r="AS34" s="129">
        <f>$AU34+$AB$7*SIN(AT34)</f>
        <v>-0.67222963882712472</v>
      </c>
      <c r="AT34" s="129">
        <f>$AU34+$AB$7*SIN(AU34)</f>
        <v>-0.67047303314883877</v>
      </c>
      <c r="AU34" s="129">
        <f>RADIANS($AB$9)+$AB$18*(F34-AB$15)</f>
        <v>-0.634278555391111</v>
      </c>
      <c r="AV34"/>
      <c r="AW34" s="95">
        <v>-3600</v>
      </c>
      <c r="AX34" s="101">
        <f t="shared" si="0"/>
        <v>8.5722297400943809E-2</v>
      </c>
      <c r="AY34">
        <f t="shared" si="1"/>
        <v>8.5404225132949735E-2</v>
      </c>
      <c r="AZ34">
        <f t="shared" si="2"/>
        <v>3.1807226799406702E-4</v>
      </c>
      <c r="BA34">
        <f t="shared" si="3"/>
        <v>1.0024172568409964</v>
      </c>
      <c r="BB34">
        <f t="shared" si="4"/>
        <v>7.7620788372153207E-2</v>
      </c>
      <c r="BC34">
        <f t="shared" si="5"/>
        <v>1.5312092860985964</v>
      </c>
      <c r="BD34">
        <f t="shared" si="6"/>
        <v>0.96117634580552413</v>
      </c>
      <c r="BE34">
        <f t="shared" ref="BE34:BK70" si="11">$BL34+$AB$7*SIN(BF34)</f>
        <v>1.4702150680590442</v>
      </c>
      <c r="BF34">
        <f t="shared" si="11"/>
        <v>1.47021506805904</v>
      </c>
      <c r="BG34">
        <f t="shared" si="11"/>
        <v>1.470215068058357</v>
      </c>
      <c r="BH34">
        <f t="shared" si="11"/>
        <v>1.4702150679469803</v>
      </c>
      <c r="BI34">
        <f t="shared" si="11"/>
        <v>1.4702150497865358</v>
      </c>
      <c r="BJ34">
        <f t="shared" si="11"/>
        <v>1.4702120886920458</v>
      </c>
      <c r="BK34">
        <f t="shared" si="11"/>
        <v>1.4697304330815368</v>
      </c>
      <c r="BL34">
        <f t="shared" si="8"/>
        <v>1.4094459832681663</v>
      </c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29" customFormat="1" ht="12.75" customHeight="1">
      <c r="A35" s="67" t="s">
        <v>184</v>
      </c>
      <c r="B35" s="69" t="s">
        <v>144</v>
      </c>
      <c r="C35" s="68">
        <v>25093.401999999998</v>
      </c>
      <c r="D35" s="68" t="s">
        <v>142</v>
      </c>
      <c r="E35" s="29">
        <f>+(C35-C$7)/C$8</f>
        <v>-5093.9603827819874</v>
      </c>
      <c r="F35" s="29">
        <f>ROUND(2*E35,0)/2</f>
        <v>-5094</v>
      </c>
      <c r="G35" s="29">
        <f>+C35-(C$7+F35*C$8)</f>
        <v>0.13612859999921056</v>
      </c>
      <c r="I35" s="29">
        <f>+G35</f>
        <v>0.13612859999921056</v>
      </c>
      <c r="P35" s="29">
        <f>+D$11+D$12*F35+D$13*F35^2</f>
        <v>0.25961201004082118</v>
      </c>
      <c r="Q35" s="30">
        <f>+C35-15018.5</f>
        <v>10074.901999999998</v>
      </c>
      <c r="R35" s="29">
        <f>+(P35-G35)^2</f>
        <v>1.5248152555504543E-2</v>
      </c>
      <c r="S35" s="70">
        <f>S$16</f>
        <v>0.1</v>
      </c>
      <c r="Z35">
        <f>F35</f>
        <v>-5094</v>
      </c>
      <c r="AA35" s="129">
        <f>AB$3+AB$4*Z35+AB$5*Z35^2+AH35</f>
        <v>0.13526107143796362</v>
      </c>
      <c r="AB35" s="129">
        <f>IF(S35&lt;&gt;0,G35-AH35, -9999)</f>
        <v>0.15259500273608176</v>
      </c>
      <c r="AC35" s="129">
        <f>+G35-P35</f>
        <v>-0.12348341004161062</v>
      </c>
      <c r="AD35" s="129">
        <f>IF(S35&lt;&gt;0,G35-AA35, -9999)</f>
        <v>8.6752856124694411E-4</v>
      </c>
      <c r="AE35" s="129">
        <f>+(G35-AA35)^2*S35</f>
        <v>7.5260580457919286E-8</v>
      </c>
      <c r="AF35">
        <f>IF(S35&lt;&gt;0,G35-P35, -9999)</f>
        <v>-0.12348341004161062</v>
      </c>
      <c r="AG35" s="130"/>
      <c r="AH35">
        <f>$AB$6*($AB$11/AI35*AJ35+$AB$12)</f>
        <v>-1.6466402736871191E-2</v>
      </c>
      <c r="AI35">
        <f>1+$AB$7*COS(AL35)</f>
        <v>1.0465644395598763</v>
      </c>
      <c r="AJ35">
        <f>SIN(AL35+RADIANS($AB$9))</f>
        <v>-0.83286722886130871</v>
      </c>
      <c r="AK35">
        <f>$AB$7*SIN(AL35)</f>
        <v>-3.9525275729082897E-2</v>
      </c>
      <c r="AL35">
        <f>2*ATAN(AM35)</f>
        <v>-0.70381420820084517</v>
      </c>
      <c r="AM35">
        <f>SQRT((1+$AB$7)/(1-$AB$7))*TAN(AN35/2)</f>
        <v>-0.36719122074414717</v>
      </c>
      <c r="AN35" s="129">
        <f>$AU35+$AB$7*SIN(AO35)</f>
        <v>-0.66515777649636176</v>
      </c>
      <c r="AO35" s="129">
        <f>$AU35+$AB$7*SIN(AP35)</f>
        <v>-0.66515777604755633</v>
      </c>
      <c r="AP35" s="129">
        <f>$AU35+$AB$7*SIN(AQ35)</f>
        <v>-0.66515776670856908</v>
      </c>
      <c r="AQ35" s="129">
        <f>$AU35+$AB$7*SIN(AR35)</f>
        <v>-0.6651575723778419</v>
      </c>
      <c r="AR35" s="129">
        <f>$AU35+$AB$7*SIN(AS35)</f>
        <v>-0.6651535286450585</v>
      </c>
      <c r="AS35" s="129">
        <f>$AU35+$AB$7*SIN(AT35)</f>
        <v>-0.66506938750302613</v>
      </c>
      <c r="AT35" s="129">
        <f>$AU35+$AB$7*SIN(AU35)</f>
        <v>-0.66331985343446376</v>
      </c>
      <c r="AU35" s="129">
        <f>RADIANS($AB$9)+$AB$18*(F35-AB$15)</f>
        <v>-0.62746159562240056</v>
      </c>
      <c r="AV35"/>
      <c r="AW35" s="95">
        <v>-3400</v>
      </c>
      <c r="AX35" s="101">
        <f t="shared" si="0"/>
        <v>8.3641882770553524E-2</v>
      </c>
      <c r="AY35">
        <f t="shared" si="1"/>
        <v>7.8151486720580907E-2</v>
      </c>
      <c r="AZ35">
        <f t="shared" si="2"/>
        <v>5.4903960499726187E-3</v>
      </c>
      <c r="BA35">
        <f t="shared" si="3"/>
        <v>0.98599138400171349</v>
      </c>
      <c r="BB35">
        <f t="shared" si="4"/>
        <v>0.34167917518301227</v>
      </c>
      <c r="BC35">
        <f t="shared" si="5"/>
        <v>1.8022133652322245</v>
      </c>
      <c r="BD35">
        <f t="shared" si="6"/>
        <v>1.2630263117602523</v>
      </c>
      <c r="BE35">
        <f t="shared" si="11"/>
        <v>1.742306028706234</v>
      </c>
      <c r="BF35">
        <f t="shared" si="11"/>
        <v>1.7423060287061694</v>
      </c>
      <c r="BG35">
        <f t="shared" si="11"/>
        <v>1.7423060287123588</v>
      </c>
      <c r="BH35">
        <f t="shared" si="11"/>
        <v>1.7423060281186022</v>
      </c>
      <c r="BI35">
        <f t="shared" si="11"/>
        <v>1.7423060850783028</v>
      </c>
      <c r="BJ35">
        <f t="shared" si="11"/>
        <v>1.7423006207878384</v>
      </c>
      <c r="BK35">
        <f t="shared" si="11"/>
        <v>1.7428240416306771</v>
      </c>
      <c r="BL35">
        <f t="shared" si="8"/>
        <v>1.6821243740165688</v>
      </c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29" customFormat="1" ht="12.75" customHeight="1">
      <c r="A36" s="67" t="s">
        <v>197</v>
      </c>
      <c r="B36" s="69" t="s">
        <v>144</v>
      </c>
      <c r="C36" s="68">
        <v>25100.269</v>
      </c>
      <c r="D36" s="68" t="s">
        <v>142</v>
      </c>
      <c r="E36" s="29">
        <f>+(C36-C$7)/C$8</f>
        <v>-5091.9618943225951</v>
      </c>
      <c r="F36" s="29">
        <f>ROUND(2*E36,0)/2</f>
        <v>-5092</v>
      </c>
      <c r="G36" s="29">
        <f>+C36-(C$7+F36*C$8)</f>
        <v>0.13093480000316049</v>
      </c>
      <c r="I36" s="29">
        <f>+G36</f>
        <v>0.13093480000316049</v>
      </c>
      <c r="P36" s="29">
        <f>+D$11+D$12*F36+D$13*F36^2</f>
        <v>0.25940122251493508</v>
      </c>
      <c r="Q36" s="30">
        <f>+C36-15018.5</f>
        <v>10081.769</v>
      </c>
      <c r="R36" s="29">
        <f>+(P36-G36)^2</f>
        <v>1.6503621712973787E-2</v>
      </c>
      <c r="S36" s="70">
        <f>S$16</f>
        <v>0.1</v>
      </c>
      <c r="Z36">
        <f>F36</f>
        <v>-5092</v>
      </c>
      <c r="AA36" s="129">
        <f>AB$3+AB$4*Z36+AB$5*Z36^2+AH36</f>
        <v>0.13512923680296041</v>
      </c>
      <c r="AB36" s="129">
        <f>IF(S36&lt;&gt;0,G36-AH36, -9999)</f>
        <v>0.14742993123841885</v>
      </c>
      <c r="AC36" s="129">
        <f>+G36-P36</f>
        <v>-0.12846642251177459</v>
      </c>
      <c r="AD36" s="129">
        <f>IF(S36&lt;&gt;0,G36-AA36, -9999)</f>
        <v>-4.1944367997999166E-3</v>
      </c>
      <c r="AE36" s="129">
        <f>+(G36-AA36)^2*S36</f>
        <v>1.7593300067515766E-6</v>
      </c>
      <c r="AF36">
        <f>IF(S36&lt;&gt;0,G36-P36, -9999)</f>
        <v>-0.12846642251177459</v>
      </c>
      <c r="AG36" s="130"/>
      <c r="AH36">
        <f>$AB$6*($AB$11/AI36*AJ36+$AB$12)</f>
        <v>-1.6495131235258378E-2</v>
      </c>
      <c r="AI36">
        <f>1+$AB$7*COS(AL36)</f>
        <v>1.0466829541371643</v>
      </c>
      <c r="AJ36">
        <f>SIN(AL36+RADIANS($AB$9))</f>
        <v>-0.83452597392566819</v>
      </c>
      <c r="AK36">
        <f>$AB$7*SIN(AL36)</f>
        <v>-3.938522877949064E-2</v>
      </c>
      <c r="AL36">
        <f>2*ATAN(AM36)</f>
        <v>-0.70081043857811642</v>
      </c>
      <c r="AM36">
        <f>SQRT((1+$AB$7)/(1-$AB$7))*TAN(AN36/2)</f>
        <v>-0.36548777584907388</v>
      </c>
      <c r="AN36" s="129">
        <f>$AU36+$AB$7*SIN(AO36)</f>
        <v>-0.6622931733667613</v>
      </c>
      <c r="AO36" s="129">
        <f>$AU36+$AB$7*SIN(AP36)</f>
        <v>-0.66229317291366119</v>
      </c>
      <c r="AP36" s="129">
        <f>$AU36+$AB$7*SIN(AQ36)</f>
        <v>-0.66229316350640621</v>
      </c>
      <c r="AQ36" s="129">
        <f>$AU36+$AB$7*SIN(AR36)</f>
        <v>-0.66229296819319372</v>
      </c>
      <c r="AR36" s="129">
        <f>$AU36+$AB$7*SIN(AS36)</f>
        <v>-0.66228891311146243</v>
      </c>
      <c r="AS36" s="129">
        <f>$AU36+$AB$7*SIN(AT36)</f>
        <v>-0.66220472463327296</v>
      </c>
      <c r="AT36" s="129">
        <f>$AU36+$AB$7*SIN(AU36)</f>
        <v>-0.66045811409019495</v>
      </c>
      <c r="AU36" s="129">
        <f>RADIANS($AB$9)+$AB$18*(F36-AB$15)</f>
        <v>-0.62473481171491674</v>
      </c>
      <c r="AV36"/>
      <c r="AW36" s="95">
        <v>-3200</v>
      </c>
      <c r="AX36" s="101">
        <f t="shared" si="0"/>
        <v>8.147080704266732E-2</v>
      </c>
      <c r="AY36">
        <f t="shared" si="1"/>
        <v>7.1282662338247677E-2</v>
      </c>
      <c r="AZ36">
        <f t="shared" si="2"/>
        <v>1.0188144704419644E-2</v>
      </c>
      <c r="BA36">
        <f t="shared" si="3"/>
        <v>0.97104569098545968</v>
      </c>
      <c r="BB36">
        <f t="shared" si="4"/>
        <v>0.57383262944982139</v>
      </c>
      <c r="BC36">
        <f t="shared" si="5"/>
        <v>2.0646883680835888</v>
      </c>
      <c r="BD36">
        <f t="shared" si="6"/>
        <v>1.6741233657859769</v>
      </c>
      <c r="BE36">
        <f t="shared" si="11"/>
        <v>2.0100815629750648</v>
      </c>
      <c r="BF36">
        <f t="shared" si="11"/>
        <v>2.0100815629586521</v>
      </c>
      <c r="BG36">
        <f t="shared" si="11"/>
        <v>2.0100815635904881</v>
      </c>
      <c r="BH36">
        <f t="shared" si="11"/>
        <v>2.0100815392665949</v>
      </c>
      <c r="BI36">
        <f t="shared" si="11"/>
        <v>2.0100824756669629</v>
      </c>
      <c r="BJ36">
        <f t="shared" si="11"/>
        <v>2.0100464255820585</v>
      </c>
      <c r="BK36">
        <f t="shared" si="11"/>
        <v>2.0114323124946263</v>
      </c>
      <c r="BL36">
        <f t="shared" si="8"/>
        <v>1.9548027647649717</v>
      </c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29" customFormat="1" ht="12.75" customHeight="1">
      <c r="A37" s="67" t="s">
        <v>223</v>
      </c>
      <c r="B37" s="69" t="s">
        <v>144</v>
      </c>
      <c r="C37" s="68">
        <v>25440.44</v>
      </c>
      <c r="D37" s="68" t="s">
        <v>142</v>
      </c>
      <c r="E37" s="29">
        <f>+(C37-C$7)/C$8</f>
        <v>-4992.9626489869943</v>
      </c>
      <c r="F37" s="29">
        <f>ROUND(2*E37,0)/2</f>
        <v>-4993</v>
      </c>
      <c r="G37" s="29">
        <f>+C37-(C$7+F37*C$8)</f>
        <v>0.12834170000132872</v>
      </c>
      <c r="H37" s="29">
        <f>+G37</f>
        <v>0.12834170000132872</v>
      </c>
      <c r="P37" s="29">
        <f>+D$11+D$12*F37+D$13*F37^2</f>
        <v>0.24907412184060052</v>
      </c>
      <c r="Q37" s="30">
        <f>+C37-15018.5</f>
        <v>10421.939999999999</v>
      </c>
      <c r="R37" s="29">
        <f>+(P37-G37)^2</f>
        <v>1.4576317683175874E-2</v>
      </c>
      <c r="S37" s="70">
        <f>S$15</f>
        <v>0.2</v>
      </c>
      <c r="Z37">
        <f>F37</f>
        <v>-4993</v>
      </c>
      <c r="AA37" s="129">
        <f>AB$3+AB$4*Z37+AB$5*Z37^2+AH37</f>
        <v>0.12882216597120538</v>
      </c>
      <c r="AB37" s="129">
        <f>IF(S37&lt;&gt;0,G37-AH37, -9999)</f>
        <v>0.146088132760678</v>
      </c>
      <c r="AC37" s="129">
        <f>+G37-P37</f>
        <v>-0.1207324218392718</v>
      </c>
      <c r="AD37" s="129">
        <f>IF(S37&lt;&gt;0,G37-AA37, -9999)</f>
        <v>-4.8046596987666446E-4</v>
      </c>
      <c r="AE37" s="129">
        <f>+(G37-AA37)^2*S37</f>
        <v>4.616950964190477E-8</v>
      </c>
      <c r="AF37">
        <f>IF(S37&lt;&gt;0,G37-P37, -9999)</f>
        <v>-0.1207324218392718</v>
      </c>
      <c r="AG37" s="130"/>
      <c r="AH37">
        <f>$AB$6*($AB$11/AI37*AJ37+$AB$12)</f>
        <v>-1.7746432759349284E-2</v>
      </c>
      <c r="AI37">
        <f>1+$AB$7*COS(AL37)</f>
        <v>1.0520280697580939</v>
      </c>
      <c r="AJ37">
        <f>SIN(AL37+RADIANS($AB$9))</f>
        <v>-0.90727611202378566</v>
      </c>
      <c r="AK37">
        <f>$AB$7*SIN(AL37)</f>
        <v>-3.1993349468793009E-2</v>
      </c>
      <c r="AL37">
        <f>2*ATAN(AM37)</f>
        <v>-0.55132138706038392</v>
      </c>
      <c r="AM37">
        <f>SQRT((1+$AB$7)/(1-$AB$7))*TAN(AN37/2)</f>
        <v>-0.28286203843147578</v>
      </c>
      <c r="AN37" s="129">
        <f>$AU37+$AB$7*SIN(AO37)</f>
        <v>-0.52011334872102355</v>
      </c>
      <c r="AO37" s="129">
        <f>$AU37+$AB$7*SIN(AP37)</f>
        <v>-0.52011334807806797</v>
      </c>
      <c r="AP37" s="129">
        <f>$AU37+$AB$7*SIN(AQ37)</f>
        <v>-0.52011333594706632</v>
      </c>
      <c r="AQ37" s="129">
        <f>$AU37+$AB$7*SIN(AR37)</f>
        <v>-0.52011310706467839</v>
      </c>
      <c r="AR37" s="129">
        <f>$AU37+$AB$7*SIN(AS37)</f>
        <v>-0.52010878861837206</v>
      </c>
      <c r="AS37" s="129">
        <f>$AU37+$AB$7*SIN(AT37)</f>
        <v>-0.52002731218612486</v>
      </c>
      <c r="AT37" s="129">
        <f>$AU37+$AB$7*SIN(AU37)</f>
        <v>-0.51849080173806061</v>
      </c>
      <c r="AU37" s="129">
        <f>RADIANS($AB$9)+$AB$18*(F37-AB$15)</f>
        <v>-0.48975900829445695</v>
      </c>
      <c r="AV37"/>
      <c r="AW37" s="95">
        <v>-3000</v>
      </c>
      <c r="AX37" s="101">
        <f t="shared" si="0"/>
        <v>7.8907708733691684E-2</v>
      </c>
      <c r="AY37">
        <f t="shared" si="1"/>
        <v>6.4797751985950058E-2</v>
      </c>
      <c r="AZ37">
        <f t="shared" si="2"/>
        <v>1.4109956747741619E-2</v>
      </c>
      <c r="BA37">
        <f t="shared" si="3"/>
        <v>0.95841225621965598</v>
      </c>
      <c r="BB37">
        <f t="shared" si="4"/>
        <v>0.76192119618652498</v>
      </c>
      <c r="BC37">
        <f t="shared" si="5"/>
        <v>2.3197846240444244</v>
      </c>
      <c r="BD37">
        <f t="shared" si="6"/>
        <v>2.2951234293707521</v>
      </c>
      <c r="BE37">
        <f t="shared" si="11"/>
        <v>2.2740670688519167</v>
      </c>
      <c r="BF37">
        <f t="shared" si="11"/>
        <v>2.2740670686729212</v>
      </c>
      <c r="BG37">
        <f t="shared" si="11"/>
        <v>2.2740670732044612</v>
      </c>
      <c r="BH37">
        <f t="shared" si="11"/>
        <v>2.2740669584818121</v>
      </c>
      <c r="BI37">
        <f t="shared" si="11"/>
        <v>2.2740698628507476</v>
      </c>
      <c r="BJ37">
        <f t="shared" si="11"/>
        <v>2.2739963315095357</v>
      </c>
      <c r="BK37">
        <f t="shared" si="11"/>
        <v>2.2758560028738519</v>
      </c>
      <c r="BL37">
        <f t="shared" si="8"/>
        <v>2.2274811555133738</v>
      </c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29" customFormat="1" ht="12.75" customHeight="1">
      <c r="A38" s="67" t="s">
        <v>228</v>
      </c>
      <c r="B38" s="69" t="s">
        <v>144</v>
      </c>
      <c r="C38" s="68">
        <v>25474.799999999999</v>
      </c>
      <c r="D38" s="68" t="s">
        <v>142</v>
      </c>
      <c r="E38" s="29">
        <f>+(C38-C$7)/C$8</f>
        <v>-4982.9629309930106</v>
      </c>
      <c r="F38" s="29">
        <f>ROUND(2*E38,0)/2</f>
        <v>-4983</v>
      </c>
      <c r="G38" s="29">
        <f>+C38-(C$7+F38*C$8)</f>
        <v>0.12737270000070566</v>
      </c>
      <c r="H38" s="29">
        <f>+G38</f>
        <v>0.12737270000070566</v>
      </c>
      <c r="P38" s="29">
        <f>+D$11+D$12*F38+D$13*F38^2</f>
        <v>0.24804263164588916</v>
      </c>
      <c r="Q38" s="30">
        <f>+C38-15018.5</f>
        <v>10456.299999999999</v>
      </c>
      <c r="R38" s="29">
        <f>+(P38-G38)^2</f>
        <v>1.4561232403253258E-2</v>
      </c>
      <c r="S38" s="70">
        <f>S$15</f>
        <v>0.2</v>
      </c>
      <c r="Z38">
        <f>F38</f>
        <v>-4983</v>
      </c>
      <c r="AA38" s="129">
        <f>AB$3+AB$4*Z38+AB$5*Z38^2+AH38</f>
        <v>0.12820959228998197</v>
      </c>
      <c r="AB38" s="129">
        <f>IF(S38&lt;&gt;0,G38-AH38, -9999)</f>
        <v>0.14522625350148666</v>
      </c>
      <c r="AC38" s="129">
        <f>+G38-P38</f>
        <v>-0.1206699316451835</v>
      </c>
      <c r="AD38" s="129">
        <f>IF(S38&lt;&gt;0,G38-AA38, -9999)</f>
        <v>-8.368922892763031E-4</v>
      </c>
      <c r="AE38" s="129">
        <f>+(G38-AA38)^2*S38</f>
        <v>1.4007774077002627E-7</v>
      </c>
      <c r="AF38">
        <f>IF(S38&lt;&gt;0,G38-P38, -9999)</f>
        <v>-0.1206699316451835</v>
      </c>
      <c r="AG38" s="130"/>
      <c r="AH38">
        <f>$AB$6*($AB$11/AI38*AJ38+$AB$12)</f>
        <v>-1.7853553500781005E-2</v>
      </c>
      <c r="AI38">
        <f>1+$AB$7*COS(AL38)</f>
        <v>1.0525077563163658</v>
      </c>
      <c r="AJ38">
        <f>SIN(AL38+RADIANS($AB$9))</f>
        <v>-0.91355559223548455</v>
      </c>
      <c r="AK38">
        <f>$AB$7*SIN(AL38)</f>
        <v>-3.1199839416358222E-2</v>
      </c>
      <c r="AL38">
        <f>2*ATAN(AM38)</f>
        <v>-0.53614008813100544</v>
      </c>
      <c r="AM38">
        <f>SQRT((1+$AB$7)/(1-$AB$7))*TAN(AN38/2)</f>
        <v>-0.27468146147662748</v>
      </c>
      <c r="AN38" s="129">
        <f>$AU38+$AB$7*SIN(AO38)</f>
        <v>-0.50571307934682097</v>
      </c>
      <c r="AO38" s="129">
        <f>$AU38+$AB$7*SIN(AP38)</f>
        <v>-0.50571307868948345</v>
      </c>
      <c r="AP38" s="129">
        <f>$AU38+$AB$7*SIN(AQ38)</f>
        <v>-0.50571306638730851</v>
      </c>
      <c r="AQ38" s="129">
        <f>$AU38+$AB$7*SIN(AR38)</f>
        <v>-0.5057128361501767</v>
      </c>
      <c r="AR38" s="129">
        <f>$AU38+$AB$7*SIN(AS38)</f>
        <v>-0.5057085272315669</v>
      </c>
      <c r="AS38" s="129">
        <f>$AU38+$AB$7*SIN(AT38)</f>
        <v>-0.5056278871420159</v>
      </c>
      <c r="AT38" s="129">
        <f>$AU38+$AB$7*SIN(AU38)</f>
        <v>-0.50411939563712505</v>
      </c>
      <c r="AU38" s="129">
        <f>RADIANS($AB$9)+$AB$18*(F38-AB$15)</f>
        <v>-0.47612508875703696</v>
      </c>
      <c r="AV38"/>
      <c r="AW38" s="95">
        <v>-2800</v>
      </c>
      <c r="AX38" s="101">
        <f t="shared" si="0"/>
        <v>7.5723122400520385E-2</v>
      </c>
      <c r="AY38">
        <f t="shared" si="1"/>
        <v>5.8696755663688059E-2</v>
      </c>
      <c r="AZ38">
        <f t="shared" si="2"/>
        <v>1.7026366736832329E-2</v>
      </c>
      <c r="BA38">
        <f t="shared" si="3"/>
        <v>0.94866503408726488</v>
      </c>
      <c r="BB38">
        <f t="shared" si="4"/>
        <v>0.89811497421064035</v>
      </c>
      <c r="BC38">
        <f t="shared" si="5"/>
        <v>2.5689744342305665</v>
      </c>
      <c r="BD38">
        <f t="shared" si="6"/>
        <v>3.3967665230776056</v>
      </c>
      <c r="BE38">
        <f t="shared" si="11"/>
        <v>2.5349792732251553</v>
      </c>
      <c r="BF38">
        <f t="shared" si="11"/>
        <v>2.534979272648151</v>
      </c>
      <c r="BG38">
        <f t="shared" si="11"/>
        <v>2.5349792841467291</v>
      </c>
      <c r="BH38">
        <f t="shared" si="11"/>
        <v>2.5349790550022959</v>
      </c>
      <c r="BI38">
        <f t="shared" si="11"/>
        <v>2.5349836214010675</v>
      </c>
      <c r="BJ38">
        <f t="shared" si="11"/>
        <v>2.5348926193076884</v>
      </c>
      <c r="BK38">
        <f t="shared" si="11"/>
        <v>2.5367050851141877</v>
      </c>
      <c r="BL38">
        <f t="shared" si="8"/>
        <v>2.5001595462617763</v>
      </c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29" customFormat="1" ht="12.75" customHeight="1">
      <c r="A39" s="67" t="s">
        <v>173</v>
      </c>
      <c r="B39" s="69" t="s">
        <v>144</v>
      </c>
      <c r="C39" s="68">
        <v>25495.423999999999</v>
      </c>
      <c r="D39" s="68" t="s">
        <v>142</v>
      </c>
      <c r="E39" s="29">
        <f>+(C39-C$7)/C$8</f>
        <v>-4976.9607719735723</v>
      </c>
      <c r="F39" s="29">
        <f>ROUND(2*E39,0)/2</f>
        <v>-4977</v>
      </c>
      <c r="G39" s="29">
        <f>+C39-(C$7+F39*C$8)</f>
        <v>0.13479130000268924</v>
      </c>
      <c r="H39" s="29">
        <f>+G39</f>
        <v>0.13479130000268924</v>
      </c>
      <c r="P39" s="29">
        <f>+D$11+D$12*F39+D$13*F39^2</f>
        <v>0.24742476369750674</v>
      </c>
      <c r="Q39" s="30">
        <f>+C39-15018.5</f>
        <v>10476.923999999999</v>
      </c>
      <c r="R39" s="29">
        <f>+(P39-G39)^2</f>
        <v>1.2686297143891771E-2</v>
      </c>
      <c r="S39" s="70">
        <f>S$15</f>
        <v>0.2</v>
      </c>
      <c r="Z39">
        <f>F39</f>
        <v>-4977</v>
      </c>
      <c r="AA39" s="129">
        <f>AB$3+AB$4*Z39+AB$5*Z39^2+AH39</f>
        <v>0.12784426209084163</v>
      </c>
      <c r="AB39" s="129">
        <f>IF(S39&lt;&gt;0,G39-AH39, -9999)</f>
        <v>0.1527073726355716</v>
      </c>
      <c r="AC39" s="129">
        <f>+G39-P39</f>
        <v>-0.1126334636948175</v>
      </c>
      <c r="AD39" s="129">
        <f>IF(S39&lt;&gt;0,G39-AA39, -9999)</f>
        <v>6.9470379118476144E-3</v>
      </c>
      <c r="AE39" s="129">
        <f>+(G39-AA39)^2*S39</f>
        <v>9.6522671497296131E-6</v>
      </c>
      <c r="AF39">
        <f>IF(S39&lt;&gt;0,G39-P39, -9999)</f>
        <v>-0.1126334636948175</v>
      </c>
      <c r="AG39" s="130"/>
      <c r="AH39">
        <f>$AB$6*($AB$11/AI39*AJ39+$AB$12)</f>
        <v>-1.7916072632882373E-2</v>
      </c>
      <c r="AI39">
        <f>1+$AB$7*COS(AL39)</f>
        <v>1.0527899688867437</v>
      </c>
      <c r="AJ39">
        <f>SIN(AL39+RADIANS($AB$9))</f>
        <v>-0.91722493302302888</v>
      </c>
      <c r="AK39">
        <f>$AB$7*SIN(AL39)</f>
        <v>-3.07199224921226E-2</v>
      </c>
      <c r="AL39">
        <f>2*ATAN(AM39)</f>
        <v>-0.52702472309751869</v>
      </c>
      <c r="AM39">
        <f>SQRT((1+$AB$7)/(1-$AB$7))*TAN(AN39/2)</f>
        <v>-0.26978599703396494</v>
      </c>
      <c r="AN39" s="129">
        <f>$AU39+$AB$7*SIN(AO39)</f>
        <v>-0.49706979480583069</v>
      </c>
      <c r="AO39" s="129">
        <f>$AU39+$AB$7*SIN(AP39)</f>
        <v>-0.49706979414049923</v>
      </c>
      <c r="AP39" s="129">
        <f>$AU39+$AB$7*SIN(AQ39)</f>
        <v>-0.49706978174756639</v>
      </c>
      <c r="AQ39" s="129">
        <f>$AU39+$AB$7*SIN(AR39)</f>
        <v>-0.49706955090808486</v>
      </c>
      <c r="AR39" s="129">
        <f>$AU39+$AB$7*SIN(AS39)</f>
        <v>-0.49706525113485905</v>
      </c>
      <c r="AS39" s="129">
        <f>$AU39+$AB$7*SIN(AT39)</f>
        <v>-0.49698516246673763</v>
      </c>
      <c r="AT39" s="129">
        <f>$AU39+$AB$7*SIN(AU39)</f>
        <v>-0.4954940454315051</v>
      </c>
      <c r="AU39" s="129">
        <f>RADIANS($AB$9)+$AB$18*(F39-AB$15)</f>
        <v>-0.4679447370345855</v>
      </c>
      <c r="AV39"/>
      <c r="AW39" s="95">
        <v>-2600</v>
      </c>
      <c r="AX39" s="101">
        <f t="shared" si="0"/>
        <v>7.1760144971379419E-2</v>
      </c>
      <c r="AY39">
        <f t="shared" si="1"/>
        <v>5.2979673371461658E-2</v>
      </c>
      <c r="AZ39">
        <f t="shared" si="2"/>
        <v>1.8780471599917754E-2</v>
      </c>
      <c r="BA39">
        <f t="shared" si="3"/>
        <v>0.94217186072227799</v>
      </c>
      <c r="BB39">
        <f t="shared" si="4"/>
        <v>0.97795101340593882</v>
      </c>
      <c r="BC39">
        <f t="shared" si="5"/>
        <v>2.8139237189384736</v>
      </c>
      <c r="BD39">
        <f t="shared" si="6"/>
        <v>6.0490122760751435</v>
      </c>
      <c r="BE39">
        <f t="shared" si="11"/>
        <v>2.7936625661866956</v>
      </c>
      <c r="BF39">
        <f t="shared" si="11"/>
        <v>2.7936625654005058</v>
      </c>
      <c r="BG39">
        <f t="shared" si="11"/>
        <v>2.7936625790928908</v>
      </c>
      <c r="BH39">
        <f t="shared" si="11"/>
        <v>2.7936623406244587</v>
      </c>
      <c r="BI39">
        <f t="shared" si="11"/>
        <v>2.7936664938199711</v>
      </c>
      <c r="BJ39">
        <f t="shared" si="11"/>
        <v>2.7935941603623262</v>
      </c>
      <c r="BK39">
        <f t="shared" si="11"/>
        <v>2.7948536734460157</v>
      </c>
      <c r="BL39">
        <f t="shared" si="8"/>
        <v>2.7728379370101788</v>
      </c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29" customFormat="1" ht="12.75" customHeight="1">
      <c r="A40" s="67" t="s">
        <v>173</v>
      </c>
      <c r="B40" s="69" t="s">
        <v>144</v>
      </c>
      <c r="C40" s="68">
        <v>25502.296999999999</v>
      </c>
      <c r="D40" s="68" t="s">
        <v>142</v>
      </c>
      <c r="E40" s="29">
        <f>+(C40-C$7)/C$8</f>
        <v>-4974.9605373468949</v>
      </c>
      <c r="F40" s="29">
        <f>ROUND(2*E40,0)/2</f>
        <v>-4975</v>
      </c>
      <c r="G40" s="29">
        <f>+C40-(C$7+F40*C$8)</f>
        <v>0.13559750000058557</v>
      </c>
      <c r="H40" s="29">
        <f>+G40</f>
        <v>0.13559750000058557</v>
      </c>
      <c r="P40" s="29">
        <f>+D$11+D$12*F40+D$13*F40^2</f>
        <v>0.24721897874278662</v>
      </c>
      <c r="Q40" s="30">
        <f>+C40-15018.5</f>
        <v>10483.796999999999</v>
      </c>
      <c r="R40" s="29">
        <f>+(P40-G40)^2</f>
        <v>1.245935451659564E-2</v>
      </c>
      <c r="S40" s="70">
        <f>S$15</f>
        <v>0.2</v>
      </c>
      <c r="Z40">
        <f>F40</f>
        <v>-4975</v>
      </c>
      <c r="AA40" s="129">
        <f>AB$3+AB$4*Z40+AB$5*Z40^2+AH40</f>
        <v>0.12772285570006905</v>
      </c>
      <c r="AB40" s="129">
        <f>IF(S40&lt;&gt;0,G40-AH40, -9999)</f>
        <v>0.15353411878470019</v>
      </c>
      <c r="AC40" s="129">
        <f>+G40-P40</f>
        <v>-0.11162147874220105</v>
      </c>
      <c r="AD40" s="129">
        <f>IF(S40&lt;&gt;0,G40-AA40, -9999)</f>
        <v>7.8746443005165145E-3</v>
      </c>
      <c r="AE40" s="129">
        <f>+(G40-AA40)^2*S40</f>
        <v>1.2402004571931445E-5</v>
      </c>
      <c r="AF40">
        <f>IF(S40&lt;&gt;0,G40-P40, -9999)</f>
        <v>-0.11162147874220105</v>
      </c>
      <c r="AG40" s="130"/>
      <c r="AH40">
        <f>$AB$6*($AB$11/AI40*AJ40+$AB$12)</f>
        <v>-1.7936618784114618E-2</v>
      </c>
      <c r="AI40">
        <f>1+$AB$7*COS(AL40)</f>
        <v>1.0528830992176792</v>
      </c>
      <c r="AJ40">
        <f>SIN(AL40+RADIANS($AB$9))</f>
        <v>-0.91843155348355998</v>
      </c>
      <c r="AK40">
        <f>$AB$7*SIN(AL40)</f>
        <v>-3.0559323783724095E-2</v>
      </c>
      <c r="AL40">
        <f>2*ATAN(AM40)</f>
        <v>-0.5239851863899242</v>
      </c>
      <c r="AM40">
        <f>SQRT((1+$AB$7)/(1-$AB$7))*TAN(AN40/2)</f>
        <v>-0.26815628007359255</v>
      </c>
      <c r="AN40" s="129">
        <f>$AU40+$AB$7*SIN(AO40)</f>
        <v>-0.49418818715884072</v>
      </c>
      <c r="AO40" s="129">
        <f>$AU40+$AB$7*SIN(AP40)</f>
        <v>-0.49418818649095575</v>
      </c>
      <c r="AP40" s="129">
        <f>$AU40+$AB$7*SIN(AQ40)</f>
        <v>-0.49418817406982646</v>
      </c>
      <c r="AQ40" s="129">
        <f>$AU40+$AB$7*SIN(AR40)</f>
        <v>-0.49418794306530284</v>
      </c>
      <c r="AR40" s="129">
        <f>$AU40+$AB$7*SIN(AS40)</f>
        <v>-0.49418364691610112</v>
      </c>
      <c r="AS40" s="129">
        <f>$AU40+$AB$7*SIN(AT40)</f>
        <v>-0.4941037503015463</v>
      </c>
      <c r="AT40" s="129">
        <f>$AU40+$AB$7*SIN(AU40)</f>
        <v>-0.49261851754694858</v>
      </c>
      <c r="AU40" s="129">
        <f>RADIANS($AB$9)+$AB$18*(F40-AB$15)</f>
        <v>-0.46521795312710079</v>
      </c>
      <c r="AV40"/>
      <c r="AW40" s="95">
        <v>-2400</v>
      </c>
      <c r="AX40" s="101">
        <f t="shared" si="0"/>
        <v>6.6932024971878543E-2</v>
      </c>
      <c r="AY40">
        <f t="shared" si="1"/>
        <v>4.7646505109270862E-2</v>
      </c>
      <c r="AZ40">
        <f t="shared" si="2"/>
        <v>1.9285519862607677E-2</v>
      </c>
      <c r="BA40">
        <f t="shared" si="3"/>
        <v>0.9391437130209026</v>
      </c>
      <c r="BB40">
        <f t="shared" si="4"/>
        <v>0.99948490549613211</v>
      </c>
      <c r="BC40">
        <f t="shared" si="5"/>
        <v>3.0564046038556789</v>
      </c>
      <c r="BD40">
        <f t="shared" si="6"/>
        <v>23.463271659438639</v>
      </c>
      <c r="BE40">
        <f t="shared" si="11"/>
        <v>3.0510395539995931</v>
      </c>
      <c r="BF40">
        <f t="shared" si="11"/>
        <v>3.051039553702882</v>
      </c>
      <c r="BG40">
        <f t="shared" si="11"/>
        <v>3.0510395585807903</v>
      </c>
      <c r="BH40">
        <f t="shared" si="11"/>
        <v>3.0510394783883452</v>
      </c>
      <c r="BI40">
        <f t="shared" si="11"/>
        <v>3.0510407967460136</v>
      </c>
      <c r="BJ40">
        <f t="shared" si="11"/>
        <v>3.0510191230266734</v>
      </c>
      <c r="BK40">
        <f t="shared" si="11"/>
        <v>3.0513754322385012</v>
      </c>
      <c r="BL40">
        <f t="shared" si="8"/>
        <v>3.0455163277585813</v>
      </c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29" customFormat="1" ht="12.75" customHeight="1">
      <c r="A41" s="67" t="s">
        <v>173</v>
      </c>
      <c r="B41" s="69" t="s">
        <v>144</v>
      </c>
      <c r="C41" s="68">
        <v>25588.197</v>
      </c>
      <c r="D41" s="68" t="s">
        <v>142</v>
      </c>
      <c r="E41" s="29">
        <f>+(C41-C$7)/C$8</f>
        <v>-4949.9612423619365</v>
      </c>
      <c r="F41" s="29">
        <f>ROUND(2*E41,0)/2</f>
        <v>-4950</v>
      </c>
      <c r="G41" s="29">
        <f>+C41-(C$7+F41*C$8)</f>
        <v>0.13317500000266591</v>
      </c>
      <c r="H41" s="29">
        <f>+G41</f>
        <v>0.13317500000266591</v>
      </c>
      <c r="P41" s="29">
        <f>+D$11+D$12*F41+D$13*F41^2</f>
        <v>0.24465388205565933</v>
      </c>
      <c r="Q41" s="30">
        <f>+C41-15018.5</f>
        <v>10569.697</v>
      </c>
      <c r="R41" s="29">
        <f>+(P41-G41)^2</f>
        <v>1.2427541143785218E-2</v>
      </c>
      <c r="S41" s="70">
        <f>S$15</f>
        <v>0.2</v>
      </c>
      <c r="Z41">
        <f>F41</f>
        <v>-4950</v>
      </c>
      <c r="AA41" s="129">
        <f>AB$3+AB$4*Z41+AB$5*Z41^2+AH41</f>
        <v>0.12622099986565102</v>
      </c>
      <c r="AB41" s="129">
        <f>IF(S41&lt;&gt;0,G41-AH41, -9999)</f>
        <v>0.15135596090157302</v>
      </c>
      <c r="AC41" s="129">
        <f>+G41-P41</f>
        <v>-0.11147888205299342</v>
      </c>
      <c r="AD41" s="129">
        <f>IF(S41&lt;&gt;0,G41-AA41, -9999)</f>
        <v>6.9540001370148874E-3</v>
      </c>
      <c r="AE41" s="129">
        <f>+(G41-AA41)^2*S41</f>
        <v>9.6716235811206147E-6</v>
      </c>
      <c r="AF41">
        <f>IF(S41&lt;&gt;0,G41-P41, -9999)</f>
        <v>-0.11147888205299342</v>
      </c>
      <c r="AG41" s="130"/>
      <c r="AH41">
        <f>$AB$6*($AB$11/AI41*AJ41+$AB$12)</f>
        <v>-1.8180960898907118E-2</v>
      </c>
      <c r="AI41">
        <f>1+$AB$7*COS(AL41)</f>
        <v>1.0540069980056741</v>
      </c>
      <c r="AJ41">
        <f>SIN(AL41+RADIANS($AB$9))</f>
        <v>-0.93281085385213625</v>
      </c>
      <c r="AK41">
        <f>$AB$7*SIN(AL41)</f>
        <v>-2.8526104174957045E-2</v>
      </c>
      <c r="AL41">
        <f>2*ATAN(AM41)</f>
        <v>-0.48594659358558656</v>
      </c>
      <c r="AM41">
        <f>SQRT((1+$AB$7)/(1-$AB$7))*TAN(AN41/2)</f>
        <v>-0.2478703630908152</v>
      </c>
      <c r="AN41" s="129">
        <f>$AU41+$AB$7*SIN(AO41)</f>
        <v>-0.45814706048720133</v>
      </c>
      <c r="AO41" s="129">
        <f>$AU41+$AB$7*SIN(AP41)</f>
        <v>-0.45814705979248682</v>
      </c>
      <c r="AP41" s="129">
        <f>$AU41+$AB$7*SIN(AQ41)</f>
        <v>-0.45814704711036436</v>
      </c>
      <c r="AQ41" s="129">
        <f>$AU41+$AB$7*SIN(AR41)</f>
        <v>-0.45814681559624065</v>
      </c>
      <c r="AR41" s="129">
        <f>$AU41+$AB$7*SIN(AS41)</f>
        <v>-0.45814258927444573</v>
      </c>
      <c r="AS41" s="129">
        <f>$AU41+$AB$7*SIN(AT41)</f>
        <v>-0.45806543874359906</v>
      </c>
      <c r="AT41" s="129">
        <f>$AU41+$AB$7*SIN(AU41)</f>
        <v>-0.45665758851130556</v>
      </c>
      <c r="AU41" s="129">
        <f>RADIANS($AB$9)+$AB$18*(F41-AB$15)</f>
        <v>-0.43113315428355037</v>
      </c>
      <c r="AV41"/>
      <c r="AW41" s="95">
        <v>-2200</v>
      </c>
      <c r="AX41" s="101">
        <f t="shared" si="0"/>
        <v>6.1219180076766702E-2</v>
      </c>
      <c r="AY41">
        <f t="shared" si="1"/>
        <v>4.2697250877115678E-2</v>
      </c>
      <c r="AZ41">
        <f t="shared" si="2"/>
        <v>1.8521929199651028E-2</v>
      </c>
      <c r="BA41">
        <f t="shared" si="3"/>
        <v>0.93967006132061115</v>
      </c>
      <c r="BB41">
        <f t="shared" si="4"/>
        <v>0.96271455347230872</v>
      </c>
      <c r="BC41">
        <f t="shared" si="5"/>
        <v>-2.98494624196384</v>
      </c>
      <c r="BD41">
        <f t="shared" si="6"/>
        <v>-12.741489720118956</v>
      </c>
      <c r="BE41">
        <f t="shared" si="11"/>
        <v>3.308073353243242</v>
      </c>
      <c r="BF41">
        <f t="shared" si="11"/>
        <v>3.3080733537552836</v>
      </c>
      <c r="BG41">
        <f t="shared" si="11"/>
        <v>3.3080733452543138</v>
      </c>
      <c r="BH41">
        <f t="shared" si="11"/>
        <v>3.3080734863883303</v>
      </c>
      <c r="BI41">
        <f t="shared" si="11"/>
        <v>3.3080711432666163</v>
      </c>
      <c r="BJ41">
        <f t="shared" si="11"/>
        <v>3.3081100441380564</v>
      </c>
      <c r="BK41">
        <f t="shared" si="11"/>
        <v>3.3074642387075519</v>
      </c>
      <c r="BL41">
        <f t="shared" si="8"/>
        <v>3.3181947185069838</v>
      </c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29" customFormat="1" ht="12.75" customHeight="1">
      <c r="A42" s="67" t="s">
        <v>173</v>
      </c>
      <c r="B42" s="69" t="s">
        <v>144</v>
      </c>
      <c r="C42" s="68">
        <v>25811.547999999999</v>
      </c>
      <c r="D42" s="68" t="s">
        <v>142</v>
      </c>
      <c r="E42" s="29">
        <f>+(C42-C$7)/C$8</f>
        <v>-4884.9598740943538</v>
      </c>
      <c r="F42" s="29">
        <f>ROUND(2*E42,0)/2</f>
        <v>-4885</v>
      </c>
      <c r="G42" s="29">
        <f>+C42-(C$7+F42*C$8)</f>
        <v>0.13787650000085705</v>
      </c>
      <c r="H42" s="29">
        <f>+G42</f>
        <v>0.13787650000085705</v>
      </c>
      <c r="P42" s="29">
        <f>+D$11+D$12*F42+D$13*F42^2</f>
        <v>0.23804716280870328</v>
      </c>
      <c r="Q42" s="30">
        <f>+C42-15018.5</f>
        <v>10793.047999999999</v>
      </c>
      <c r="R42" s="29">
        <f>+(P42-G42)^2</f>
        <v>1.0034161687363227E-2</v>
      </c>
      <c r="S42" s="70">
        <f>S$15</f>
        <v>0.2</v>
      </c>
      <c r="Z42">
        <f>F42</f>
        <v>-4885</v>
      </c>
      <c r="AA42" s="129">
        <f>AB$3+AB$4*Z42+AB$5*Z42^2+AH42</f>
        <v>0.12245467518650793</v>
      </c>
      <c r="AB42" s="129">
        <f>IF(S42&lt;&gt;0,G42-AH42, -9999)</f>
        <v>0.15658232362132726</v>
      </c>
      <c r="AC42" s="129">
        <f>+G42-P42</f>
        <v>-0.10017066280784623</v>
      </c>
      <c r="AD42" s="129">
        <f>IF(S42&lt;&gt;0,G42-AA42, -9999)</f>
        <v>1.5421824814349117E-2</v>
      </c>
      <c r="AE42" s="129">
        <f>+(G42-AA42)^2*S42</f>
        <v>4.7566536120894835E-5</v>
      </c>
      <c r="AF42">
        <f>IF(S42&lt;&gt;0,G42-P42, -9999)</f>
        <v>-0.10017066280784623</v>
      </c>
      <c r="AG42" s="130"/>
      <c r="AH42">
        <f>$AB$6*($AB$11/AI42*AJ42+$AB$12)</f>
        <v>-1.8705823620470206E-2</v>
      </c>
      <c r="AI42">
        <f>1+$AB$7*COS(AL42)</f>
        <v>1.0565678739724953</v>
      </c>
      <c r="AJ42">
        <f>SIN(AL42+RADIANS($AB$9))</f>
        <v>-0.96392894801501305</v>
      </c>
      <c r="AK42">
        <f>$AB$7*SIN(AL42)</f>
        <v>-2.3034107041890732E-2</v>
      </c>
      <c r="AL42">
        <f>2*ATAN(AM42)</f>
        <v>-0.38669279969843962</v>
      </c>
      <c r="AM42">
        <f>SQRT((1+$AB$7)/(1-$AB$7))*TAN(AN42/2)</f>
        <v>-0.19579225816698584</v>
      </c>
      <c r="AN42" s="129">
        <f>$AU42+$AB$7*SIN(AO42)</f>
        <v>-0.36427285296536116</v>
      </c>
      <c r="AO42" s="129">
        <f>$AU42+$AB$7*SIN(AP42)</f>
        <v>-0.36427285225338757</v>
      </c>
      <c r="AP42" s="129">
        <f>$AU42+$AB$7*SIN(AQ42)</f>
        <v>-0.36427283977795205</v>
      </c>
      <c r="AQ42" s="129">
        <f>$AU42+$AB$7*SIN(AR42)</f>
        <v>-0.36427262117927128</v>
      </c>
      <c r="AR42" s="129">
        <f>$AU42+$AB$7*SIN(AS42)</f>
        <v>-0.36426879082431501</v>
      </c>
      <c r="AS42" s="129">
        <f>$AU42+$AB$7*SIN(AT42)</f>
        <v>-0.36420167504569911</v>
      </c>
      <c r="AT42" s="129">
        <f>$AU42+$AB$7*SIN(AU42)</f>
        <v>-0.36302594538569577</v>
      </c>
      <c r="AU42" s="129">
        <f>RADIANS($AB$9)+$AB$18*(F42-AB$15)</f>
        <v>-0.34251267729031998</v>
      </c>
      <c r="AV42"/>
      <c r="AW42" s="95">
        <v>-2000</v>
      </c>
      <c r="AX42" s="101">
        <f t="shared" si="0"/>
        <v>5.466703705187629E-2</v>
      </c>
      <c r="AY42">
        <f t="shared" si="1"/>
        <v>3.8131910674996092E-2</v>
      </c>
      <c r="AZ42">
        <f t="shared" si="2"/>
        <v>1.6535126376880198E-2</v>
      </c>
      <c r="BA42">
        <f t="shared" si="3"/>
        <v>0.943735753188642</v>
      </c>
      <c r="BB42">
        <f t="shared" si="4"/>
        <v>0.86932862042785597</v>
      </c>
      <c r="BC42">
        <f t="shared" si="5"/>
        <v>-2.741924582232127</v>
      </c>
      <c r="BD42">
        <f t="shared" si="6"/>
        <v>-4.9373631959608728</v>
      </c>
      <c r="BE42">
        <f t="shared" si="11"/>
        <v>3.5657370901393373</v>
      </c>
      <c r="BF42">
        <f t="shared" si="11"/>
        <v>3.5657370909245052</v>
      </c>
      <c r="BG42">
        <f t="shared" si="11"/>
        <v>3.5657370768194596</v>
      </c>
      <c r="BH42">
        <f t="shared" si="11"/>
        <v>3.5657373302077224</v>
      </c>
      <c r="BI42">
        <f t="shared" si="11"/>
        <v>3.565732778251459</v>
      </c>
      <c r="BJ42">
        <f t="shared" si="11"/>
        <v>3.5658145526276255</v>
      </c>
      <c r="BK42">
        <f t="shared" si="11"/>
        <v>3.564345962622717</v>
      </c>
      <c r="BL42">
        <f t="shared" si="8"/>
        <v>3.5908731092553863</v>
      </c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29" customFormat="1" ht="12.75" customHeight="1">
      <c r="A43" s="67" t="s">
        <v>244</v>
      </c>
      <c r="B43" s="69" t="s">
        <v>144</v>
      </c>
      <c r="C43" s="68">
        <v>25856.253000000001</v>
      </c>
      <c r="D43" s="68" t="s">
        <v>142</v>
      </c>
      <c r="E43" s="29">
        <f>+(C43-C$7)/C$8</f>
        <v>-4871.9494726705752</v>
      </c>
      <c r="F43" s="29">
        <f>ROUND(2*E43,0)/2</f>
        <v>-4872</v>
      </c>
      <c r="G43" s="29">
        <f>+C43-(C$7+F43*C$8)</f>
        <v>0.1736168000024918</v>
      </c>
      <c r="H43" s="29">
        <f>+G43</f>
        <v>0.1736168000024918</v>
      </c>
      <c r="P43" s="29">
        <f>+D$11+D$12*F43+D$13*F43^2</f>
        <v>0.23673665786350503</v>
      </c>
      <c r="Q43" s="30">
        <f>+C43-15018.5</f>
        <v>10837.753000000001</v>
      </c>
      <c r="R43" s="29">
        <f>+(P43-G43)^2</f>
        <v>3.9841164563945144E-3</v>
      </c>
      <c r="S43" s="70">
        <f>S$15</f>
        <v>0.2</v>
      </c>
      <c r="Z43">
        <f>F43</f>
        <v>-4872</v>
      </c>
      <c r="AA43" s="129">
        <f>AB$3+AB$4*Z43+AB$5*Z43^2+AH43</f>
        <v>0.12172580677710743</v>
      </c>
      <c r="AB43" s="129">
        <f>IF(S43&lt;&gt;0,G43-AH43, -9999)</f>
        <v>0.19240806575117719</v>
      </c>
      <c r="AC43" s="129">
        <f>+G43-P43</f>
        <v>-6.3119857861013234E-2</v>
      </c>
      <c r="AD43" s="129">
        <f>IF(S43&lt;&gt;0,G43-AA43, -9999)</f>
        <v>5.1890993225384374E-2</v>
      </c>
      <c r="AE43" s="129">
        <f>+(G43-AA43)^2*S43</f>
        <v>5.3853503558337742E-4</v>
      </c>
      <c r="AF43">
        <f>IF(S43&lt;&gt;0,G43-P43, -9999)</f>
        <v>-6.3119857861013234E-2</v>
      </c>
      <c r="AG43" s="130"/>
      <c r="AH43">
        <f>$AB$6*($AB$11/AI43*AJ43+$AB$12)</f>
        <v>-1.8791265748685393E-2</v>
      </c>
      <c r="AI43">
        <f>1+$AB$7*COS(AL43)</f>
        <v>1.0570151484771328</v>
      </c>
      <c r="AJ43">
        <f>SIN(AL43+RADIANS($AB$9))</f>
        <v>-0.96903574460809339</v>
      </c>
      <c r="AK43">
        <f>$AB$7*SIN(AL43)</f>
        <v>-2.1903590963946916E-2</v>
      </c>
      <c r="AL43">
        <f>2*ATAN(AM43)</f>
        <v>-0.36678702991512946</v>
      </c>
      <c r="AM43">
        <f>SQRT((1+$AB$7)/(1-$AB$7))*TAN(AN43/2)</f>
        <v>-0.1854775929043522</v>
      </c>
      <c r="AN43" s="129">
        <f>$AU43+$AB$7*SIN(AO43)</f>
        <v>-0.3454720102854632</v>
      </c>
      <c r="AO43" s="129">
        <f>$AU43+$AB$7*SIN(AP43)</f>
        <v>-0.34547200958044055</v>
      </c>
      <c r="AP43" s="129">
        <f>$AU43+$AB$7*SIN(AQ43)</f>
        <v>-0.34547199731257178</v>
      </c>
      <c r="AQ43" s="129">
        <f>$AU43+$AB$7*SIN(AR43)</f>
        <v>-0.34547178384339206</v>
      </c>
      <c r="AR43" s="129">
        <f>$AU43+$AB$7*SIN(AS43)</f>
        <v>-0.3454680693385056</v>
      </c>
      <c r="AS43" s="129">
        <f>$AU43+$AB$7*SIN(AT43)</f>
        <v>-0.34540343529213202</v>
      </c>
      <c r="AT43" s="129">
        <f>$AU43+$AB$7*SIN(AU43)</f>
        <v>-0.34427901428847152</v>
      </c>
      <c r="AU43" s="129">
        <f>RADIANS($AB$9)+$AB$18*(F43-AB$15)</f>
        <v>-0.32478858189167337</v>
      </c>
      <c r="AV43"/>
      <c r="AW43" s="95">
        <v>-1800</v>
      </c>
      <c r="AX43" s="101">
        <f t="shared" si="0"/>
        <v>4.7385169723292937E-2</v>
      </c>
      <c r="AY43">
        <f t="shared" si="1"/>
        <v>3.3950484502912118E-2</v>
      </c>
      <c r="AZ43">
        <f t="shared" si="2"/>
        <v>1.3434685220380821E-2</v>
      </c>
      <c r="BA43">
        <f t="shared" si="3"/>
        <v>0.95121806638652484</v>
      </c>
      <c r="BB43">
        <f t="shared" si="4"/>
        <v>0.72278347003208032</v>
      </c>
      <c r="BC43">
        <f t="shared" si="5"/>
        <v>-2.4959039356971653</v>
      </c>
      <c r="BD43">
        <f t="shared" si="6"/>
        <v>-2.989097725029318</v>
      </c>
      <c r="BE43">
        <f t="shared" si="11"/>
        <v>3.8249853174410333</v>
      </c>
      <c r="BF43">
        <f t="shared" si="11"/>
        <v>3.8249853178899813</v>
      </c>
      <c r="BG43">
        <f t="shared" si="11"/>
        <v>3.8249853084108736</v>
      </c>
      <c r="BH43">
        <f t="shared" si="11"/>
        <v>3.8249855085531892</v>
      </c>
      <c r="BI43">
        <f t="shared" si="11"/>
        <v>3.8249812827461569</v>
      </c>
      <c r="BJ43">
        <f t="shared" si="11"/>
        <v>3.8250705095699522</v>
      </c>
      <c r="BK43">
        <f t="shared" si="11"/>
        <v>3.8231878819582019</v>
      </c>
      <c r="BL43">
        <f t="shared" si="8"/>
        <v>3.8635515000037888</v>
      </c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29" customFormat="1" ht="12.75" customHeight="1">
      <c r="A44" s="67" t="s">
        <v>244</v>
      </c>
      <c r="B44" s="69" t="s">
        <v>144</v>
      </c>
      <c r="C44" s="68">
        <v>25866.552</v>
      </c>
      <c r="D44" s="68" t="s">
        <v>142</v>
      </c>
      <c r="E44" s="29">
        <f>+(C44-C$7)/C$8</f>
        <v>-4868.9521765233103</v>
      </c>
      <c r="F44" s="29">
        <f>ROUND(2*E44,0)/2</f>
        <v>-4869</v>
      </c>
      <c r="G44" s="29">
        <f>+C44-(C$7+F44*C$8)</f>
        <v>0.16432610000265413</v>
      </c>
      <c r="H44" s="29">
        <f>+G44</f>
        <v>0.16432610000265413</v>
      </c>
      <c r="P44" s="29">
        <f>+D$11+D$12*F44+D$13*F44^2</f>
        <v>0.23643474672960452</v>
      </c>
      <c r="Q44" s="30">
        <f>+C44-15018.5</f>
        <v>10848.052</v>
      </c>
      <c r="R44" s="29">
        <f>+(P44-G44)^2</f>
        <v>5.199656932792133E-3</v>
      </c>
      <c r="S44" s="70">
        <f>S$15</f>
        <v>0.2</v>
      </c>
      <c r="Z44">
        <f>F44</f>
        <v>-4869</v>
      </c>
      <c r="AA44" s="129">
        <f>AB$3+AB$4*Z44+AB$5*Z44^2+AH44</f>
        <v>0.12155877412615453</v>
      </c>
      <c r="AB44" s="129">
        <f>IF(S44&lt;&gt;0,G44-AH44, -9999)</f>
        <v>0.18313614576274462</v>
      </c>
      <c r="AC44" s="129">
        <f>+G44-P44</f>
        <v>-7.2108646726950387E-2</v>
      </c>
      <c r="AD44" s="129">
        <f>IF(S44&lt;&gt;0,G44-AA44, -9999)</f>
        <v>4.2767325876499604E-2</v>
      </c>
      <c r="AE44" s="129">
        <f>+(G44-AA44)^2*S44</f>
        <v>3.6580883252534252E-4</v>
      </c>
      <c r="AF44">
        <f>IF(S44&lt;&gt;0,G44-P44, -9999)</f>
        <v>-7.2108646726950387E-2</v>
      </c>
      <c r="AG44" s="130"/>
      <c r="AH44">
        <f>$AB$6*($AB$11/AI44*AJ44+$AB$12)</f>
        <v>-1.8810045760090502E-2</v>
      </c>
      <c r="AI44">
        <f>1+$AB$7*COS(AL44)</f>
        <v>1.0571152149301406</v>
      </c>
      <c r="AJ44">
        <f>SIN(AL44+RADIANS($AB$9))</f>
        <v>-0.97016035343033025</v>
      </c>
      <c r="AK44">
        <f>$AB$7*SIN(AL44)</f>
        <v>-2.1641318732212988E-2</v>
      </c>
      <c r="AL44">
        <f>2*ATAN(AM44)</f>
        <v>-0.36219102649879498</v>
      </c>
      <c r="AM44">
        <f>SQRT((1+$AB$7)/(1-$AB$7))*TAN(AN44/2)</f>
        <v>-0.18310154404076509</v>
      </c>
      <c r="AN44" s="129">
        <f>$AU44+$AB$7*SIN(AO44)</f>
        <v>-0.34113223789434544</v>
      </c>
      <c r="AO44" s="129">
        <f>$AU44+$AB$7*SIN(AP44)</f>
        <v>-0.34113223719145314</v>
      </c>
      <c r="AP44" s="129">
        <f>$AU44+$AB$7*SIN(AQ44)</f>
        <v>-0.34113222497961149</v>
      </c>
      <c r="AQ44" s="129">
        <f>$AU44+$AB$7*SIN(AR44)</f>
        <v>-0.34113201281472488</v>
      </c>
      <c r="AR44" s="129">
        <f>$AU44+$AB$7*SIN(AS44)</f>
        <v>-0.34112832672794391</v>
      </c>
      <c r="AS44" s="129">
        <f>$AU44+$AB$7*SIN(AT44)</f>
        <v>-0.34106428657198501</v>
      </c>
      <c r="AT44" s="129">
        <f>$AU44+$AB$7*SIN(AU44)</f>
        <v>-0.33995191819377135</v>
      </c>
      <c r="AU44" s="129">
        <f>RADIANS($AB$9)+$AB$18*(F44-AB$15)</f>
        <v>-0.32069840603044764</v>
      </c>
      <c r="AV44"/>
      <c r="AW44" s="95">
        <v>-1600</v>
      </c>
      <c r="AX44" s="101">
        <f t="shared" si="0"/>
        <v>3.9547420845311897E-2</v>
      </c>
      <c r="AY44">
        <f t="shared" si="1"/>
        <v>3.0152972360863749E-2</v>
      </c>
      <c r="AZ44">
        <f t="shared" si="2"/>
        <v>9.3944484844481462E-3</v>
      </c>
      <c r="BA44">
        <f t="shared" si="3"/>
        <v>0.96186413360062228</v>
      </c>
      <c r="BB44">
        <f t="shared" si="4"/>
        <v>0.52868805709482636</v>
      </c>
      <c r="BC44">
        <f t="shared" si="5"/>
        <v>-2.2451365171893789</v>
      </c>
      <c r="BD44">
        <f t="shared" si="6"/>
        <v>-2.0795574892618518</v>
      </c>
      <c r="BE44">
        <f t="shared" si="11"/>
        <v>4.0867219182158703</v>
      </c>
      <c r="BF44">
        <f t="shared" si="11"/>
        <v>4.0867219183196681</v>
      </c>
      <c r="BG44">
        <f t="shared" si="11"/>
        <v>4.086721915417816</v>
      </c>
      <c r="BH44">
        <f t="shared" si="11"/>
        <v>4.0867219965443278</v>
      </c>
      <c r="BI44">
        <f t="shared" si="11"/>
        <v>4.0867197285098964</v>
      </c>
      <c r="BJ44">
        <f t="shared" si="11"/>
        <v>4.0867831380873376</v>
      </c>
      <c r="BK44">
        <f t="shared" si="11"/>
        <v>4.0850124281225764</v>
      </c>
      <c r="BL44">
        <f t="shared" si="8"/>
        <v>4.1362298907521913</v>
      </c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29" customFormat="1" ht="12.75" customHeight="1">
      <c r="A45" s="67" t="s">
        <v>173</v>
      </c>
      <c r="B45" s="69" t="s">
        <v>144</v>
      </c>
      <c r="C45" s="68">
        <v>25880.258000000002</v>
      </c>
      <c r="D45" s="68" t="s">
        <v>142</v>
      </c>
      <c r="E45" s="29">
        <f>+(C45-C$7)/C$8</f>
        <v>-4864.9633483851976</v>
      </c>
      <c r="F45" s="29">
        <f>ROUND(2*E45,0)/2</f>
        <v>-4865</v>
      </c>
      <c r="G45" s="29">
        <f>+C45-(C$7+F45*C$8)</f>
        <v>0.12593850000484963</v>
      </c>
      <c r="H45" s="29">
        <f>+G45</f>
        <v>0.12593850000484963</v>
      </c>
      <c r="P45" s="29">
        <f>+D$11+D$12*F45+D$13*F45^2</f>
        <v>0.23603249785020008</v>
      </c>
      <c r="Q45" s="30">
        <f>+C45-15018.5</f>
        <v>10861.758000000002</v>
      </c>
      <c r="R45" s="29">
        <f>+(P45-G45)^2</f>
        <v>1.212068836157203E-2</v>
      </c>
      <c r="S45" s="70">
        <f>S$15</f>
        <v>0.2</v>
      </c>
      <c r="Z45">
        <f>F45</f>
        <v>-4865</v>
      </c>
      <c r="AA45" s="129">
        <f>AB$3+AB$4*Z45+AB$5*Z45^2+AH45</f>
        <v>0.12133674677687326</v>
      </c>
      <c r="AB45" s="129">
        <f>IF(S45&lt;&gt;0,G45-AH45, -9999)</f>
        <v>0.14477303729806815</v>
      </c>
      <c r="AC45" s="129">
        <f>+G45-P45</f>
        <v>-0.11009399784535046</v>
      </c>
      <c r="AD45" s="129">
        <f>IF(S45&lt;&gt;0,G45-AA45, -9999)</f>
        <v>4.601753227976374E-3</v>
      </c>
      <c r="AE45" s="129">
        <f>+(G45-AA45)^2*S45</f>
        <v>4.2352265542381959E-6</v>
      </c>
      <c r="AF45">
        <f>IF(S45&lt;&gt;0,G45-P45, -9999)</f>
        <v>-0.11009399784535046</v>
      </c>
      <c r="AG45" s="130"/>
      <c r="AH45">
        <f>$AB$6*($AB$11/AI45*AJ45+$AB$12)</f>
        <v>-1.8834537293218514E-2</v>
      </c>
      <c r="AI45">
        <f>1+$AB$7*COS(AL45)</f>
        <v>1.0572467884068197</v>
      </c>
      <c r="AJ45">
        <f>SIN(AL45+RADIANS($AB$9))</f>
        <v>-0.97162826780582301</v>
      </c>
      <c r="AK45">
        <f>$AB$7*SIN(AL45)</f>
        <v>-2.1290835354447622E-2</v>
      </c>
      <c r="AL45">
        <f>2*ATAN(AM45)</f>
        <v>-0.35606167810921235</v>
      </c>
      <c r="AM45">
        <f>SQRT((1+$AB$7)/(1-$AB$7))*TAN(AN45/2)</f>
        <v>-0.17993588952662204</v>
      </c>
      <c r="AN45" s="129">
        <f>$AU45+$AB$7*SIN(AO45)</f>
        <v>-0.33534524028526386</v>
      </c>
      <c r="AO45" s="129">
        <f>$AU45+$AB$7*SIN(AP45)</f>
        <v>-0.33534523958552176</v>
      </c>
      <c r="AP45" s="129">
        <f>$AU45+$AB$7*SIN(AQ45)</f>
        <v>-0.33534522745313378</v>
      </c>
      <c r="AQ45" s="129">
        <f>$AU45+$AB$7*SIN(AR45)</f>
        <v>-0.3353450170972907</v>
      </c>
      <c r="AR45" s="129">
        <f>$AU45+$AB$7*SIN(AS45)</f>
        <v>-0.33534136987212021</v>
      </c>
      <c r="AS45" s="129">
        <f>$AU45+$AB$7*SIN(AT45)</f>
        <v>-0.33527813370892057</v>
      </c>
      <c r="AT45" s="129">
        <f>$AU45+$AB$7*SIN(AU45)</f>
        <v>-0.33418195637256892</v>
      </c>
      <c r="AU45" s="129">
        <f>RADIANS($AB$9)+$AB$18*(F45-AB$15)</f>
        <v>-0.31524483821547999</v>
      </c>
      <c r="AV45"/>
      <c r="AW45" s="95">
        <v>-1400</v>
      </c>
      <c r="AX45" s="101">
        <f t="shared" si="0"/>
        <v>3.1391899568401792E-2</v>
      </c>
      <c r="AY45">
        <f t="shared" si="1"/>
        <v>2.6739374248850985E-2</v>
      </c>
      <c r="AZ45">
        <f t="shared" si="2"/>
        <v>4.6525253195508097E-3</v>
      </c>
      <c r="BA45">
        <f t="shared" si="3"/>
        <v>0.97525079015503124</v>
      </c>
      <c r="BB45">
        <f t="shared" si="4"/>
        <v>0.29544423689887928</v>
      </c>
      <c r="BC45">
        <f t="shared" si="5"/>
        <v>-1.9880027914944891</v>
      </c>
      <c r="BD45">
        <f t="shared" si="6"/>
        <v>-1.5370493422589875</v>
      </c>
      <c r="BE45">
        <f t="shared" si="11"/>
        <v>4.3517593456295156</v>
      </c>
      <c r="BF45">
        <f t="shared" si="11"/>
        <v>4.3517593456349282</v>
      </c>
      <c r="BG45">
        <f t="shared" si="11"/>
        <v>4.351759345383801</v>
      </c>
      <c r="BH45">
        <f t="shared" si="11"/>
        <v>4.3517593570358635</v>
      </c>
      <c r="BI45">
        <f t="shared" si="11"/>
        <v>4.3517588163903094</v>
      </c>
      <c r="BJ45">
        <f t="shared" si="11"/>
        <v>4.35178390269036</v>
      </c>
      <c r="BK45">
        <f t="shared" si="11"/>
        <v>4.3506216344721267</v>
      </c>
      <c r="BL45">
        <f t="shared" si="8"/>
        <v>4.4089082815005938</v>
      </c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29" customFormat="1" ht="12.75" customHeight="1">
      <c r="A46" s="67" t="s">
        <v>244</v>
      </c>
      <c r="B46" s="69" t="s">
        <v>144</v>
      </c>
      <c r="C46" s="68">
        <v>25935.274000000001</v>
      </c>
      <c r="D46" s="68" t="s">
        <v>142</v>
      </c>
      <c r="E46" s="29">
        <f>+(C46-C$7)/C$8</f>
        <v>-4848.9521584795812</v>
      </c>
      <c r="F46" s="29">
        <f>ROUND(2*E46,0)/2</f>
        <v>-4849</v>
      </c>
      <c r="G46" s="29">
        <f>+C46-(C$7+F46*C$8)</f>
        <v>0.16438810000181547</v>
      </c>
      <c r="H46" s="29">
        <f>+G46</f>
        <v>0.16438810000181547</v>
      </c>
      <c r="P46" s="29">
        <f>+D$11+D$12*F46+D$13*F46^2</f>
        <v>0.23442692289406339</v>
      </c>
      <c r="Q46" s="30">
        <f>+C46-15018.5</f>
        <v>10916.774000000001</v>
      </c>
      <c r="R46" s="29">
        <f>+(P46-G46)^2</f>
        <v>4.9054367121316705E-3</v>
      </c>
      <c r="S46" s="70">
        <f>S$15</f>
        <v>0.2</v>
      </c>
      <c r="Z46">
        <f>F46</f>
        <v>-4849</v>
      </c>
      <c r="AA46" s="129">
        <f>AB$3+AB$4*Z46+AB$5*Z46^2+AH46</f>
        <v>0.12045646217716913</v>
      </c>
      <c r="AB46" s="129">
        <f>IF(S46&lt;&gt;0,G46-AH46, -9999)</f>
        <v>0.18331431428624528</v>
      </c>
      <c r="AC46" s="129">
        <f>+G46-P46</f>
        <v>-7.0038822892247915E-2</v>
      </c>
      <c r="AD46" s="129">
        <f>IF(S46&lt;&gt;0,G46-AA46, -9999)</f>
        <v>4.3931637824646347E-2</v>
      </c>
      <c r="AE46" s="129">
        <f>+(G46-AA46)^2*S46</f>
        <v>3.8599776039117956E-4</v>
      </c>
      <c r="AF46">
        <f>IF(S46&lt;&gt;0,G46-P46, -9999)</f>
        <v>-7.0038822892247915E-2</v>
      </c>
      <c r="AG46" s="130"/>
      <c r="AH46">
        <f>$AB$6*($AB$11/AI46*AJ46+$AB$12)</f>
        <v>-1.8926214284429806E-2</v>
      </c>
      <c r="AI46">
        <f>1+$AB$7*COS(AL46)</f>
        <v>1.0577518231938405</v>
      </c>
      <c r="AJ46">
        <f>SIN(AL46+RADIANS($AB$9))</f>
        <v>-0.97713753127284853</v>
      </c>
      <c r="AK46">
        <f>$AB$7*SIN(AL46)</f>
        <v>-1.9880175320474053E-2</v>
      </c>
      <c r="AL46">
        <f>2*ATAN(AM46)</f>
        <v>-0.33152939436845458</v>
      </c>
      <c r="AM46">
        <f>SQRT((1+$AB$7)/(1-$AB$7))*TAN(AN46/2)</f>
        <v>-0.16729986318689144</v>
      </c>
      <c r="AN46" s="129">
        <f>$AU46+$AB$7*SIN(AO46)</f>
        <v>-0.31219022187065881</v>
      </c>
      <c r="AO46" s="129">
        <f>$AU46+$AB$7*SIN(AP46)</f>
        <v>-0.31219022118708539</v>
      </c>
      <c r="AP46" s="129">
        <f>$AU46+$AB$7*SIN(AQ46)</f>
        <v>-0.31219020942677633</v>
      </c>
      <c r="AQ46" s="129">
        <f>$AU46+$AB$7*SIN(AR46)</f>
        <v>-0.31219000710050837</v>
      </c>
      <c r="AR46" s="129">
        <f>$AU46+$AB$7*SIN(AS46)</f>
        <v>-0.31218652624858301</v>
      </c>
      <c r="AS46" s="129">
        <f>$AU46+$AB$7*SIN(AT46)</f>
        <v>-0.31212664175427168</v>
      </c>
      <c r="AT46" s="129">
        <f>$AU46+$AB$7*SIN(AU46)</f>
        <v>-0.31109657128665319</v>
      </c>
      <c r="AU46" s="129">
        <f>RADIANS($AB$9)+$AB$18*(F46-AB$15)</f>
        <v>-0.29343056695560765</v>
      </c>
      <c r="AV46"/>
      <c r="AW46" s="95">
        <v>-1200</v>
      </c>
      <c r="AX46" s="101">
        <f t="shared" si="0"/>
        <v>2.3218848183040246E-2</v>
      </c>
      <c r="AY46">
        <f t="shared" si="1"/>
        <v>2.3709690166873829E-2</v>
      </c>
      <c r="AZ46">
        <f t="shared" si="2"/>
        <v>-4.9084198383358383E-4</v>
      </c>
      <c r="BA46">
        <f t="shared" si="3"/>
        <v>0.99073293666900375</v>
      </c>
      <c r="BB46">
        <f t="shared" si="4"/>
        <v>3.5020728064724976E-2</v>
      </c>
      <c r="BC46">
        <f t="shared" si="5"/>
        <v>-1.7231102025422758</v>
      </c>
      <c r="BD46">
        <f t="shared" si="6"/>
        <v>-1.1652157341526379</v>
      </c>
      <c r="BE46">
        <f t="shared" si="11"/>
        <v>4.6207650911756826</v>
      </c>
      <c r="BF46">
        <f t="shared" si="11"/>
        <v>4.6207650911756835</v>
      </c>
      <c r="BG46">
        <f t="shared" si="11"/>
        <v>4.6207650911754605</v>
      </c>
      <c r="BH46">
        <f t="shared" si="11"/>
        <v>4.6207650912153868</v>
      </c>
      <c r="BI46">
        <f t="shared" si="11"/>
        <v>4.6207650840709302</v>
      </c>
      <c r="BJ46">
        <f t="shared" si="11"/>
        <v>4.6207663625336357</v>
      </c>
      <c r="BK46">
        <f t="shared" si="11"/>
        <v>4.6205378709049754</v>
      </c>
      <c r="BL46">
        <f t="shared" si="8"/>
        <v>4.6815866722489963</v>
      </c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29" customFormat="1" ht="12.75" customHeight="1">
      <c r="A47" s="67" t="s">
        <v>173</v>
      </c>
      <c r="B47" s="69" t="s">
        <v>144</v>
      </c>
      <c r="C47" s="68">
        <v>25966.16</v>
      </c>
      <c r="D47" s="68" t="s">
        <v>142</v>
      </c>
      <c r="E47" s="29">
        <f>+(C47-C$7)/C$8</f>
        <v>-4839.9634713444775</v>
      </c>
      <c r="F47" s="29">
        <f>ROUND(2*E47,0)/2</f>
        <v>-4840</v>
      </c>
      <c r="G47" s="29">
        <f>+C47-(C$7+F47*C$8)</f>
        <v>0.12551600000369945</v>
      </c>
      <c r="H47" s="29">
        <f>+G47</f>
        <v>0.12551600000369945</v>
      </c>
      <c r="P47" s="29">
        <f>+D$11+D$12*F47+D$13*F47^2</f>
        <v>0.23352619206352782</v>
      </c>
      <c r="Q47" s="30">
        <f>+C47-15018.5</f>
        <v>10947.66</v>
      </c>
      <c r="R47" s="29">
        <f>+(P47-G47)^2</f>
        <v>1.1666201588801011E-2</v>
      </c>
      <c r="S47" s="70">
        <f>S$15</f>
        <v>0.2</v>
      </c>
      <c r="Z47">
        <f>F47</f>
        <v>-4840</v>
      </c>
      <c r="AA47" s="129">
        <f>AB$3+AB$4*Z47+AB$5*Z47^2+AH47</f>
        <v>0.11996682145050691</v>
      </c>
      <c r="AB47" s="129">
        <f>IF(S47&lt;&gt;0,G47-AH47, -9999)</f>
        <v>0.14448934299322375</v>
      </c>
      <c r="AC47" s="129">
        <f>+G47-P47</f>
        <v>-0.10801019205982837</v>
      </c>
      <c r="AD47" s="129">
        <f>IF(S47&lt;&gt;0,G47-AA47, -9999)</f>
        <v>5.5491785531925353E-3</v>
      </c>
      <c r="AE47" s="129">
        <f>+(G47-AA47)^2*S47</f>
        <v>6.1586765230423996E-6</v>
      </c>
      <c r="AF47">
        <f>IF(S47&lt;&gt;0,G47-P47, -9999)</f>
        <v>-0.10801019205982837</v>
      </c>
      <c r="AG47" s="130"/>
      <c r="AH47">
        <f>$AB$6*($AB$11/AI47*AJ47+$AB$12)</f>
        <v>-1.89733429895243E-2</v>
      </c>
      <c r="AI47">
        <f>1+$AB$7*COS(AL47)</f>
        <v>1.0580208423981317</v>
      </c>
      <c r="AJ47">
        <f>SIN(AL47+RADIANS($AB$9))</f>
        <v>-0.9799802734548122</v>
      </c>
      <c r="AK47">
        <f>$AB$7*SIN(AL47)</f>
        <v>-1.9080783537280988E-2</v>
      </c>
      <c r="AL47">
        <f>2*ATAN(AM47)</f>
        <v>-0.31771993294997652</v>
      </c>
      <c r="AM47">
        <f>SQRT((1+$AB$7)/(1-$AB$7))*TAN(AN47/2)</f>
        <v>-0.16020995159778606</v>
      </c>
      <c r="AN47" s="129">
        <f>$AU47+$AB$7*SIN(AO47)</f>
        <v>-0.29916078103932636</v>
      </c>
      <c r="AO47" s="129">
        <f>$AU47+$AB$7*SIN(AP47)</f>
        <v>-0.29916078036736987</v>
      </c>
      <c r="AP47" s="129">
        <f>$AU47+$AB$7*SIN(AQ47)</f>
        <v>-0.29916076885435644</v>
      </c>
      <c r="AQ47" s="129">
        <f>$AU47+$AB$7*SIN(AR47)</f>
        <v>-0.29916057159534387</v>
      </c>
      <c r="AR47" s="129">
        <f>$AU47+$AB$7*SIN(AS47)</f>
        <v>-0.29915719184625594</v>
      </c>
      <c r="AS47" s="129">
        <f>$AU47+$AB$7*SIN(AT47)</f>
        <v>-0.29909928526038015</v>
      </c>
      <c r="AT47" s="129">
        <f>$AU47+$AB$7*SIN(AU47)</f>
        <v>-0.29810730909036864</v>
      </c>
      <c r="AU47" s="129">
        <f>RADIANS($AB$9)+$AB$18*(F47-AB$15)</f>
        <v>-0.28116003937192957</v>
      </c>
      <c r="AV47"/>
      <c r="AW47" s="95">
        <v>-1000</v>
      </c>
      <c r="AX47" s="101">
        <f t="shared" si="0"/>
        <v>1.5383412681704267E-2</v>
      </c>
      <c r="AY47">
        <f t="shared" si="1"/>
        <v>2.1063920114932275E-2</v>
      </c>
      <c r="AZ47">
        <f t="shared" si="2"/>
        <v>-5.6805074332280086E-3</v>
      </c>
      <c r="BA47">
        <f t="shared" si="3"/>
        <v>1.0073943326232928</v>
      </c>
      <c r="BB47">
        <f t="shared" si="4"/>
        <v>-0.2363890600084915</v>
      </c>
      <c r="BC47">
        <f t="shared" si="5"/>
        <v>-1.4494344155501557</v>
      </c>
      <c r="BD47">
        <f t="shared" si="6"/>
        <v>-0.885448546280036</v>
      </c>
      <c r="BE47">
        <f t="shared" si="11"/>
        <v>4.8941939148074232</v>
      </c>
      <c r="BF47">
        <f t="shared" si="11"/>
        <v>4.8941939148075493</v>
      </c>
      <c r="BG47">
        <f t="shared" si="11"/>
        <v>4.894193914818918</v>
      </c>
      <c r="BH47">
        <f t="shared" si="11"/>
        <v>4.8941939158483994</v>
      </c>
      <c r="BI47">
        <f t="shared" si="11"/>
        <v>4.8941940090717608</v>
      </c>
      <c r="BJ47">
        <f t="shared" si="11"/>
        <v>4.8942024505945438</v>
      </c>
      <c r="BK47">
        <f t="shared" si="11"/>
        <v>4.8949652438904154</v>
      </c>
      <c r="BL47">
        <f t="shared" si="8"/>
        <v>4.9542650629973988</v>
      </c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29" customFormat="1" ht="12.75" customHeight="1">
      <c r="A48" s="67" t="s">
        <v>259</v>
      </c>
      <c r="B48" s="69" t="s">
        <v>144</v>
      </c>
      <c r="C48" s="68">
        <v>26419.69</v>
      </c>
      <c r="D48" s="68" t="s">
        <v>142</v>
      </c>
      <c r="E48" s="29">
        <f>+(C48-C$7)/C$8</f>
        <v>-4707.973596437283</v>
      </c>
      <c r="F48" s="29">
        <f>ROUND(2*E48,0)/2</f>
        <v>-4708</v>
      </c>
      <c r="G48" s="29">
        <f>+C48-(C$7+F48*C$8)</f>
        <v>9.0725199999724282E-2</v>
      </c>
      <c r="I48" s="29">
        <f>+G48</f>
        <v>9.0725199999724282E-2</v>
      </c>
      <c r="P48" s="29">
        <f>+D$11+D$12*F48+D$13*F48^2</f>
        <v>0.22051442162281287</v>
      </c>
      <c r="Q48" s="30">
        <f>+C48-15018.5</f>
        <v>11401.189999999999</v>
      </c>
      <c r="R48" s="29">
        <f>+(P48-G48)^2</f>
        <v>1.6845242049527209E-2</v>
      </c>
      <c r="S48" s="70">
        <f>S$16</f>
        <v>0.1</v>
      </c>
      <c r="Z48">
        <f>F48</f>
        <v>-4708</v>
      </c>
      <c r="AA48" s="129">
        <f>AB$3+AB$4*Z48+AB$5*Z48^2+AH48</f>
        <v>0.11324783976753022</v>
      </c>
      <c r="AB48" s="129">
        <f>IF(S48&lt;&gt;0,G48-AH48, -9999)</f>
        <v>0.11001666595498613</v>
      </c>
      <c r="AC48" s="129">
        <f>+G48-P48</f>
        <v>-0.12978922162308859</v>
      </c>
      <c r="AD48" s="129">
        <f>IF(S48&lt;&gt;0,G48-AA48, -9999)</f>
        <v>-2.2522639767805941E-2</v>
      </c>
      <c r="AE48" s="129">
        <f>+(G48-AA48)^2*S48</f>
        <v>5.0726930211035365E-5</v>
      </c>
      <c r="AF48">
        <f>IF(S48&lt;&gt;0,G48-P48, -9999)</f>
        <v>-0.12978922162308859</v>
      </c>
      <c r="AG48" s="130"/>
      <c r="AH48">
        <f>$AB$6*($AB$11/AI48*AJ48+$AB$12)</f>
        <v>-1.9291465955261846E-2</v>
      </c>
      <c r="AI48">
        <f>1+$AB$7*COS(AL48)</f>
        <v>1.0606775406464315</v>
      </c>
      <c r="AJ48">
        <f>SIN(AL48+RADIANS($AB$9))</f>
        <v>-0.99999623716375208</v>
      </c>
      <c r="AK48">
        <f>$AB$7*SIN(AL48)</f>
        <v>-6.9807244671354143E-3</v>
      </c>
      <c r="AL48">
        <f>2*ATAN(AM48)</f>
        <v>-0.11454268841353502</v>
      </c>
      <c r="AM48">
        <f>SQRT((1+$AB$7)/(1-$AB$7))*TAN(AN48/2)</f>
        <v>-5.7334043270160888E-2</v>
      </c>
      <c r="AN48" s="129">
        <f>$AU48+$AB$7*SIN(AO48)</f>
        <v>-0.10776139645459554</v>
      </c>
      <c r="AO48" s="129">
        <f>$AU48+$AB$7*SIN(AP48)</f>
        <v>-0.10776139614513862</v>
      </c>
      <c r="AP48" s="129">
        <f>$AU48+$AB$7*SIN(AQ48)</f>
        <v>-0.10776139104897309</v>
      </c>
      <c r="AQ48" s="129">
        <f>$AU48+$AB$7*SIN(AR48)</f>
        <v>-0.1077613071248433</v>
      </c>
      <c r="AR48" s="129">
        <f>$AU48+$AB$7*SIN(AS48)</f>
        <v>-0.10775992505454846</v>
      </c>
      <c r="AS48" s="129">
        <f>$AU48+$AB$7*SIN(AT48)</f>
        <v>-0.10773716502342516</v>
      </c>
      <c r="AT48" s="129">
        <f>$AU48+$AB$7*SIN(AU48)</f>
        <v>-0.1073623592745455</v>
      </c>
      <c r="AU48" s="129">
        <f>RADIANS($AB$9)+$AB$18*(F48-AB$15)</f>
        <v>-0.10119230147798408</v>
      </c>
      <c r="AV48"/>
      <c r="AW48" s="95">
        <v>-800</v>
      </c>
      <c r="AX48" s="101">
        <f t="shared" si="0"/>
        <v>8.2796633716528695E-3</v>
      </c>
      <c r="AY48">
        <f t="shared" si="1"/>
        <v>1.8802064093026333E-2</v>
      </c>
      <c r="AZ48">
        <f t="shared" si="2"/>
        <v>-1.0522400721373464E-2</v>
      </c>
      <c r="BA48">
        <f t="shared" si="3"/>
        <v>1.0240263015594158</v>
      </c>
      <c r="BB48">
        <f t="shared" si="4"/>
        <v>-0.4982529956311621</v>
      </c>
      <c r="BC48">
        <f t="shared" si="5"/>
        <v>-1.1664996312800828</v>
      </c>
      <c r="BD48">
        <f t="shared" si="6"/>
        <v>-0.6598231608697035</v>
      </c>
      <c r="BE48">
        <f t="shared" si="11"/>
        <v>5.1722097016569917</v>
      </c>
      <c r="BF48">
        <f t="shared" si="11"/>
        <v>5.1722097016793027</v>
      </c>
      <c r="BG48">
        <f t="shared" si="11"/>
        <v>5.1722097025024274</v>
      </c>
      <c r="BH48">
        <f t="shared" si="11"/>
        <v>5.1722097328698036</v>
      </c>
      <c r="BI48">
        <f t="shared" si="11"/>
        <v>5.1722108532064341</v>
      </c>
      <c r="BJ48">
        <f t="shared" si="11"/>
        <v>5.1722521837561244</v>
      </c>
      <c r="BK48">
        <f t="shared" si="11"/>
        <v>5.1737745142374116</v>
      </c>
      <c r="BL48">
        <f t="shared" si="8"/>
        <v>5.2269434537458022</v>
      </c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29" customFormat="1" ht="12.75" customHeight="1">
      <c r="A49" s="67" t="s">
        <v>184</v>
      </c>
      <c r="B49" s="69" t="s">
        <v>144</v>
      </c>
      <c r="C49" s="68">
        <v>26581.207999999999</v>
      </c>
      <c r="D49" s="68" t="s">
        <v>142</v>
      </c>
      <c r="E49" s="29">
        <f>+(C49-C$7)/C$8</f>
        <v>-4660.967355140654</v>
      </c>
      <c r="F49" s="29">
        <f>ROUND(2*E49,0)/2</f>
        <v>-4661</v>
      </c>
      <c r="G49" s="29">
        <f>+C49-(C$7+F49*C$8)</f>
        <v>0.11217089999991003</v>
      </c>
      <c r="I49" s="29">
        <f>+G49</f>
        <v>0.11217089999991003</v>
      </c>
      <c r="P49" s="29">
        <f>+D$11+D$12*F49+D$13*F49^2</f>
        <v>0.21597137145295739</v>
      </c>
      <c r="Q49" s="30">
        <f>+C49-15018.5</f>
        <v>11562.707999999999</v>
      </c>
      <c r="R49" s="29">
        <f>+(P49-G49)^2</f>
        <v>1.0774537873874898E-2</v>
      </c>
      <c r="S49" s="70">
        <f>S$16</f>
        <v>0.1</v>
      </c>
      <c r="Z49">
        <f>F49</f>
        <v>-4661</v>
      </c>
      <c r="AA49" s="129">
        <f>AB$3+AB$4*Z49+AB$5*Z49^2+AH49</f>
        <v>0.11106625564292183</v>
      </c>
      <c r="AB49" s="129">
        <f>IF(S49&lt;&gt;0,G49-AH49, -9999)</f>
        <v>0.13140522980479544</v>
      </c>
      <c r="AC49" s="129">
        <f>+G49-P49</f>
        <v>-0.10380047145304735</v>
      </c>
      <c r="AD49" s="129">
        <f>IF(S49&lt;&gt;0,G49-AA49, -9999)</f>
        <v>1.1046443569882047E-3</v>
      </c>
      <c r="AE49" s="129">
        <f>+(G49-AA49)^2*S49</f>
        <v>1.2202391554258844E-7</v>
      </c>
      <c r="AF49">
        <f>IF(S49&lt;&gt;0,G49-P49, -9999)</f>
        <v>-0.10380047145304735</v>
      </c>
      <c r="AG49" s="130"/>
      <c r="AH49">
        <f>$AB$6*($AB$11/AI49*AJ49+$AB$12)</f>
        <v>-1.923432980488541E-2</v>
      </c>
      <c r="AI49">
        <f>1+$AB$7*COS(AL49)</f>
        <v>1.0610238640265814</v>
      </c>
      <c r="AJ49">
        <f>SIN(AL49+RADIANS($AB$9))</f>
        <v>-0.9971687294938677</v>
      </c>
      <c r="AK49">
        <f>$AB$7*SIN(AL49)</f>
        <v>-2.5656329142519515E-3</v>
      </c>
      <c r="AL49">
        <f>2*ATAN(AM49)</f>
        <v>-4.2018362256438874E-2</v>
      </c>
      <c r="AM49">
        <f>SQRT((1+$AB$7)/(1-$AB$7))*TAN(AN49/2)</f>
        <v>-2.1012272724703122E-2</v>
      </c>
      <c r="AN49" s="129">
        <f>$AU49+$AB$7*SIN(AO49)</f>
        <v>-3.9526437897463698E-2</v>
      </c>
      <c r="AO49" s="129">
        <f>$AU49+$AB$7*SIN(AP49)</f>
        <v>-3.9526437780353627E-2</v>
      </c>
      <c r="AP49" s="129">
        <f>$AU49+$AB$7*SIN(AQ49)</f>
        <v>-3.9526435861462268E-2</v>
      </c>
      <c r="AQ49" s="129">
        <f>$AU49+$AB$7*SIN(AR49)</f>
        <v>-3.9526404419725075E-2</v>
      </c>
      <c r="AR49" s="129">
        <f>$AU49+$AB$7*SIN(AS49)</f>
        <v>-3.9525889235359282E-2</v>
      </c>
      <c r="AS49" s="129">
        <f>$AU49+$AB$7*SIN(AT49)</f>
        <v>-3.9517447752558395E-2</v>
      </c>
      <c r="AT49" s="129">
        <f>$AU49+$AB$7*SIN(AU49)</f>
        <v>-3.9379131394190275E-2</v>
      </c>
      <c r="AU49" s="129">
        <f>RADIANS($AB$9)+$AB$18*(F49-AB$15)</f>
        <v>-3.7112879652108965E-2</v>
      </c>
      <c r="AV49"/>
      <c r="AW49" s="95">
        <v>-600</v>
      </c>
      <c r="AX49" s="101">
        <f t="shared" si="0"/>
        <v>2.3125426385854232E-3</v>
      </c>
      <c r="AY49">
        <f t="shared" si="1"/>
        <v>1.6924122101155997E-2</v>
      </c>
      <c r="AZ49">
        <f t="shared" si="2"/>
        <v>-1.4611579462570573E-2</v>
      </c>
      <c r="BA49">
        <f t="shared" si="3"/>
        <v>1.0391706821436439</v>
      </c>
      <c r="BB49">
        <f t="shared" si="4"/>
        <v>-0.72670247585281023</v>
      </c>
      <c r="BC49">
        <f t="shared" si="5"/>
        <v>-0.87457285264622364</v>
      </c>
      <c r="BD49">
        <f t="shared" si="6"/>
        <v>-0.46746975396399837</v>
      </c>
      <c r="BE49">
        <f t="shared" si="11"/>
        <v>5.4546093851829642</v>
      </c>
      <c r="BF49">
        <f t="shared" si="11"/>
        <v>5.4546093854020281</v>
      </c>
      <c r="BG49">
        <f t="shared" si="11"/>
        <v>5.4546093907082733</v>
      </c>
      <c r="BH49">
        <f t="shared" si="11"/>
        <v>5.4546095192384092</v>
      </c>
      <c r="BI49">
        <f t="shared" si="11"/>
        <v>5.454612632544702</v>
      </c>
      <c r="BJ49">
        <f t="shared" si="11"/>
        <v>5.4546880410168228</v>
      </c>
      <c r="BK49">
        <f t="shared" si="11"/>
        <v>5.456512647087818</v>
      </c>
      <c r="BL49">
        <f t="shared" si="8"/>
        <v>5.4996218444942038</v>
      </c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29" customFormat="1" ht="12.75" customHeight="1">
      <c r="A50" s="67" t="s">
        <v>266</v>
      </c>
      <c r="B50" s="69" t="s">
        <v>144</v>
      </c>
      <c r="C50" s="68">
        <v>27409.307000000001</v>
      </c>
      <c r="D50" s="68" t="s">
        <v>142</v>
      </c>
      <c r="E50" s="29">
        <f>+(C50-C$7)/C$8</f>
        <v>-4419.9674578443919</v>
      </c>
      <c r="F50" s="29">
        <f>ROUND(2*E50,0)/2</f>
        <v>-4420</v>
      </c>
      <c r="G50" s="29">
        <f>+C50-(C$7+F50*C$8)</f>
        <v>0.11181800000485964</v>
      </c>
      <c r="I50" s="29">
        <f>+G50</f>
        <v>0.11181800000485964</v>
      </c>
      <c r="P50" s="29">
        <f>+D$11+D$12*F50+D$13*F50^2</f>
        <v>0.19341807653744231</v>
      </c>
      <c r="Q50" s="30">
        <f>+C50-15018.5</f>
        <v>12390.807000000001</v>
      </c>
      <c r="R50" s="29">
        <f>+(P50-G50)^2</f>
        <v>6.6585724901233479E-3</v>
      </c>
      <c r="S50" s="70">
        <f>S$16</f>
        <v>0.1</v>
      </c>
      <c r="Z50">
        <f>F50</f>
        <v>-4420</v>
      </c>
      <c r="AA50" s="129">
        <f>AB$3+AB$4*Z50+AB$5*Z50^2+AH50</f>
        <v>0.10159555768382576</v>
      </c>
      <c r="AB50" s="129">
        <f>IF(S50&lt;&gt;0,G50-AH50, -9999)</f>
        <v>0.12937671612871809</v>
      </c>
      <c r="AC50" s="129">
        <f>+G50-P50</f>
        <v>-8.1600076532582666E-2</v>
      </c>
      <c r="AD50" s="129">
        <f>IF(S50&lt;&gt;0,G50-AA50, -9999)</f>
        <v>1.0222442321033878E-2</v>
      </c>
      <c r="AE50" s="129">
        <f>+(G50-AA50)^2*S50</f>
        <v>1.0449832700686451E-5</v>
      </c>
      <c r="AF50">
        <f>IF(S50&lt;&gt;0,G50-P50, -9999)</f>
        <v>-8.1600076532582666E-2</v>
      </c>
      <c r="AG50" s="130"/>
      <c r="AH50">
        <f>$AB$6*($AB$11/AI50*AJ50+$AB$12)</f>
        <v>-1.7558716123858443E-2</v>
      </c>
      <c r="AI50">
        <f>1+$AB$7*COS(AL50)</f>
        <v>1.0577956583841104</v>
      </c>
      <c r="AJ50">
        <f>SIN(AL50+RADIANS($AB$9))</f>
        <v>-0.90191935235027898</v>
      </c>
      <c r="AK50">
        <f>$AB$7*SIN(AL50)</f>
        <v>1.9752375171928061E-2</v>
      </c>
      <c r="AL50">
        <f>2*ATAN(AM50)</f>
        <v>0.32931731506240547</v>
      </c>
      <c r="AM50">
        <f>SQRT((1+$AB$7)/(1-$AB$7))*TAN(AN50/2)</f>
        <v>0.16616307620772983</v>
      </c>
      <c r="AN50" s="129">
        <f>$AU50+$AB$7*SIN(AO50)</f>
        <v>0.3101028668513488</v>
      </c>
      <c r="AO50" s="129">
        <f>$AU50+$AB$7*SIN(AP50)</f>
        <v>0.31010286616951427</v>
      </c>
      <c r="AP50" s="129">
        <f>$AU50+$AB$7*SIN(AQ50)</f>
        <v>0.31010285444699326</v>
      </c>
      <c r="AQ50" s="129">
        <f>$AU50+$AB$7*SIN(AR50)</f>
        <v>0.31010265290617167</v>
      </c>
      <c r="AR50" s="129">
        <f>$AU50+$AB$7*SIN(AS50)</f>
        <v>0.31009918789392465</v>
      </c>
      <c r="AS50" s="129">
        <f>$AU50+$AB$7*SIN(AT50)</f>
        <v>0.3100396158998962</v>
      </c>
      <c r="AT50" s="129">
        <f>$AU50+$AB$7*SIN(AU50)</f>
        <v>0.30901560589517663</v>
      </c>
      <c r="AU50" s="129">
        <f>RADIANS($AB$9)+$AB$18*(F50-AB$15)</f>
        <v>0.2914645811997163</v>
      </c>
      <c r="AV50"/>
      <c r="AW50" s="95">
        <v>-400</v>
      </c>
      <c r="AX50" s="101">
        <f t="shared" si="0"/>
        <v>-2.1431968883630602E-3</v>
      </c>
      <c r="AY50">
        <f t="shared" si="1"/>
        <v>1.5430094139321268E-2</v>
      </c>
      <c r="AZ50">
        <f t="shared" si="2"/>
        <v>-1.7573291027684328E-2</v>
      </c>
      <c r="BA50">
        <f t="shared" si="3"/>
        <v>1.0512620630637415</v>
      </c>
      <c r="BB50">
        <f t="shared" si="4"/>
        <v>-0.89714570334733923</v>
      </c>
      <c r="BC50">
        <f t="shared" si="5"/>
        <v>-0.57481736956662699</v>
      </c>
      <c r="BD50">
        <f t="shared" si="6"/>
        <v>-0.29559288850075155</v>
      </c>
      <c r="BE50">
        <f t="shared" si="11"/>
        <v>5.7407715982520289</v>
      </c>
      <c r="BF50">
        <f t="shared" si="11"/>
        <v>5.740771598870321</v>
      </c>
      <c r="BG50">
        <f t="shared" si="11"/>
        <v>5.7407716106898619</v>
      </c>
      <c r="BH50">
        <f t="shared" si="11"/>
        <v>5.7407718366374265</v>
      </c>
      <c r="BI50">
        <f t="shared" si="11"/>
        <v>5.7407761559448112</v>
      </c>
      <c r="BJ50">
        <f t="shared" si="11"/>
        <v>5.7408587234548349</v>
      </c>
      <c r="BK50">
        <f t="shared" si="11"/>
        <v>5.7424362884476716</v>
      </c>
      <c r="BL50">
        <f t="shared" si="8"/>
        <v>5.7723002352426072</v>
      </c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29" customFormat="1" ht="12.75" customHeight="1">
      <c r="A51" s="67" t="s">
        <v>244</v>
      </c>
      <c r="B51" s="69" t="s">
        <v>144</v>
      </c>
      <c r="C51" s="68">
        <v>27639.511999999999</v>
      </c>
      <c r="D51" s="68" t="s">
        <v>142</v>
      </c>
      <c r="E51" s="29">
        <f>+(C51-C$7)/C$8</f>
        <v>-4352.9713844798725</v>
      </c>
      <c r="F51" s="29">
        <f>ROUND(2*E51,0)/2</f>
        <v>-4353</v>
      </c>
      <c r="G51" s="29">
        <f>+C51-(C$7+F51*C$8)</f>
        <v>9.8325700000714278E-2</v>
      </c>
      <c r="H51" s="29">
        <f>+G51</f>
        <v>9.8325700000714278E-2</v>
      </c>
      <c r="P51" s="29">
        <f>+D$11+D$12*F51+D$13*F51^2</f>
        <v>0.18736865684516324</v>
      </c>
      <c r="Q51" s="30">
        <f>+C51-15018.5</f>
        <v>12621.011999999999</v>
      </c>
      <c r="R51" s="29">
        <f>+(P51-G51)^2</f>
        <v>7.9286481636024007E-3</v>
      </c>
      <c r="S51" s="70">
        <f>S$15</f>
        <v>0.2</v>
      </c>
      <c r="Z51">
        <f>F51</f>
        <v>-4353</v>
      </c>
      <c r="AA51" s="129">
        <f>AB$3+AB$4*Z51+AB$5*Z51^2+AH51</f>
        <v>9.9451348057777278E-2</v>
      </c>
      <c r="AB51" s="129">
        <f>IF(S51&lt;&gt;0,G51-AH51, -9999)</f>
        <v>0.11502888923820313</v>
      </c>
      <c r="AC51" s="129">
        <f>+G51-P51</f>
        <v>-8.9042956844448962E-2</v>
      </c>
      <c r="AD51" s="129">
        <f>IF(S51&lt;&gt;0,G51-AA51, -9999)</f>
        <v>-1.1256480570630001E-3</v>
      </c>
      <c r="AE51" s="129">
        <f>+(G51-AA51)^2*S51</f>
        <v>2.5341670967394142E-7</v>
      </c>
      <c r="AF51">
        <f>IF(S51&lt;&gt;0,G51-P51, -9999)</f>
        <v>-8.9042956844448962E-2</v>
      </c>
      <c r="AG51" s="130"/>
      <c r="AH51">
        <f>$AB$6*($AB$11/AI51*AJ51+$AB$12)</f>
        <v>-1.6703189237488855E-2</v>
      </c>
      <c r="AI51">
        <f>1+$AB$7*COS(AL51)</f>
        <v>1.0554694623706553</v>
      </c>
      <c r="AJ51">
        <f>SIN(AL51+RADIANS($AB$9))</f>
        <v>-0.8529565547852439</v>
      </c>
      <c r="AK51">
        <f>$AB$7*SIN(AL51)</f>
        <v>2.5566251138871714E-2</v>
      </c>
      <c r="AL51">
        <f>2*ATAN(AM51)</f>
        <v>0.43188689608766817</v>
      </c>
      <c r="AM51">
        <f>SQRT((1+$AB$7)/(1-$AB$7))*TAN(AN51/2)</f>
        <v>0.21936385604477282</v>
      </c>
      <c r="AN51" s="129">
        <f>$AU51+$AB$7*SIN(AO51)</f>
        <v>0.40698925326181895</v>
      </c>
      <c r="AO51" s="129">
        <f>$AU51+$AB$7*SIN(AP51)</f>
        <v>0.40698925254741264</v>
      </c>
      <c r="AP51" s="129">
        <f>$AU51+$AB$7*SIN(AQ51)</f>
        <v>0.40698923981034218</v>
      </c>
      <c r="AQ51" s="129">
        <f>$AU51+$AB$7*SIN(AR51)</f>
        <v>0.4069890127225379</v>
      </c>
      <c r="AR51" s="129">
        <f>$AU51+$AB$7*SIN(AS51)</f>
        <v>0.40698496400322226</v>
      </c>
      <c r="AS51" s="129">
        <f>$AU51+$AB$7*SIN(AT51)</f>
        <v>0.40691278109208939</v>
      </c>
      <c r="AT51" s="129">
        <f>$AU51+$AB$7*SIN(AU51)</f>
        <v>0.40562623870542414</v>
      </c>
      <c r="AU51" s="129">
        <f>RADIANS($AB$9)+$AB$18*(F51-AB$15)</f>
        <v>0.38281184210043051</v>
      </c>
      <c r="AV51"/>
      <c r="AW51" s="95">
        <v>-200</v>
      </c>
      <c r="AX51" s="101">
        <f t="shared" si="0"/>
        <v>-4.7929833190608079E-3</v>
      </c>
      <c r="AY51">
        <f t="shared" si="1"/>
        <v>1.4319980207522143E-2</v>
      </c>
      <c r="AZ51">
        <f t="shared" si="2"/>
        <v>-1.9112963526582951E-2</v>
      </c>
      <c r="BA51">
        <f t="shared" si="3"/>
        <v>1.0588759290005048</v>
      </c>
      <c r="BB51">
        <f t="shared" si="4"/>
        <v>-0.98846398934064961</v>
      </c>
      <c r="BC51">
        <f t="shared" si="5"/>
        <v>-0.26932715769798204</v>
      </c>
      <c r="BD51">
        <f t="shared" si="6"/>
        <v>-0.13548353608752214</v>
      </c>
      <c r="BE51">
        <f t="shared" si="11"/>
        <v>6.0296591636432471</v>
      </c>
      <c r="BF51">
        <f t="shared" si="11"/>
        <v>6.0296591642602912</v>
      </c>
      <c r="BG51">
        <f t="shared" si="11"/>
        <v>6.0296591746964987</v>
      </c>
      <c r="BH51">
        <f t="shared" si="11"/>
        <v>6.0296593512063099</v>
      </c>
      <c r="BI51">
        <f t="shared" si="11"/>
        <v>6.0296623365534883</v>
      </c>
      <c r="BJ51">
        <f t="shared" si="11"/>
        <v>6.02971282800178</v>
      </c>
      <c r="BK51">
        <f t="shared" si="11"/>
        <v>6.0305666945436895</v>
      </c>
      <c r="BL51">
        <f t="shared" si="8"/>
        <v>6.0449786259910088</v>
      </c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29" customFormat="1" ht="12.75" customHeight="1">
      <c r="A52" s="67" t="s">
        <v>244</v>
      </c>
      <c r="B52" s="69" t="s">
        <v>144</v>
      </c>
      <c r="C52" s="68">
        <v>27670.444</v>
      </c>
      <c r="D52" s="68" t="s">
        <v>142</v>
      </c>
      <c r="E52" s="29">
        <f>+(C52-C$7)/C$8</f>
        <v>-4343.9693100622389</v>
      </c>
      <c r="F52" s="29">
        <f>ROUND(2*E52,0)/2</f>
        <v>-4344</v>
      </c>
      <c r="G52" s="29">
        <f>+C52-(C$7+F52*C$8)</f>
        <v>0.10545360000105575</v>
      </c>
      <c r="H52" s="29">
        <f>+G52</f>
        <v>0.10545360000105575</v>
      </c>
      <c r="P52" s="29">
        <f>+D$11+D$12*F52+D$13*F52^2</f>
        <v>0.18656335967994814</v>
      </c>
      <c r="Q52" s="30">
        <f>+C52-15018.5</f>
        <v>12651.944</v>
      </c>
      <c r="R52" s="29">
        <f>+(P52-G52)^2</f>
        <v>6.5787931151676778E-3</v>
      </c>
      <c r="S52" s="70">
        <f>S$15</f>
        <v>0.2</v>
      </c>
      <c r="Z52">
        <f>F52</f>
        <v>-4344</v>
      </c>
      <c r="AA52" s="129">
        <f>AB$3+AB$4*Z52+AB$5*Z52^2+AH52</f>
        <v>9.9178563552570348E-2</v>
      </c>
      <c r="AB52" s="129">
        <f>IF(S52&lt;&gt;0,G52-AH52, -9999)</f>
        <v>0.12202990652793577</v>
      </c>
      <c r="AC52" s="129">
        <f>+G52-P52</f>
        <v>-8.110975967889239E-2</v>
      </c>
      <c r="AD52" s="129">
        <f>IF(S52&lt;&gt;0,G52-AA52, -9999)</f>
        <v>6.2750364484853993E-3</v>
      </c>
      <c r="AE52" s="129">
        <f>+(G52-AA52)^2*S52</f>
        <v>7.8752164859640514E-6</v>
      </c>
      <c r="AF52">
        <f>IF(S52&lt;&gt;0,G52-P52, -9999)</f>
        <v>-8.110975967889239E-2</v>
      </c>
      <c r="AG52" s="130"/>
      <c r="AH52">
        <f>$AB$6*($AB$11/AI52*AJ52+$AB$12)</f>
        <v>-1.6576306526880021E-2</v>
      </c>
      <c r="AI52">
        <f>1+$AB$7*COS(AL52)</f>
        <v>1.0551129101197239</v>
      </c>
      <c r="AJ52">
        <f>SIN(AL52+RADIANS($AB$9))</f>
        <v>-0.84570328123542293</v>
      </c>
      <c r="AK52">
        <f>$AB$7*SIN(AL52)</f>
        <v>2.6326062962787011E-2</v>
      </c>
      <c r="AL52">
        <f>2*ATAN(AM52)</f>
        <v>0.4456286860323822</v>
      </c>
      <c r="AM52">
        <f>SQRT((1+$AB$7)/(1-$AB$7))*TAN(AN52/2)</f>
        <v>0.22657636631025441</v>
      </c>
      <c r="AN52" s="129">
        <f>$AU52+$AB$7*SIN(AO52)</f>
        <v>0.4199867303181376</v>
      </c>
      <c r="AO52" s="129">
        <f>$AU52+$AB$7*SIN(AP52)</f>
        <v>0.4199867296065094</v>
      </c>
      <c r="AP52" s="129">
        <f>$AU52+$AB$7*SIN(AQ52)</f>
        <v>0.41998671684640271</v>
      </c>
      <c r="AQ52" s="129">
        <f>$AU52+$AB$7*SIN(AR52)</f>
        <v>0.4199864880467159</v>
      </c>
      <c r="AR52" s="129">
        <f>$AU52+$AB$7*SIN(AS52)</f>
        <v>0.41998238547552863</v>
      </c>
      <c r="AS52" s="129">
        <f>$AU52+$AB$7*SIN(AT52)</f>
        <v>0.41990882419255465</v>
      </c>
      <c r="AT52" s="129">
        <f>$AU52+$AB$7*SIN(AU52)</f>
        <v>0.41859024067471257</v>
      </c>
      <c r="AU52" s="129">
        <f>RADIANS($AB$9)+$AB$18*(F52-AB$15)</f>
        <v>0.39508236968410859</v>
      </c>
      <c r="AV52"/>
      <c r="AW52" s="95">
        <v>0</v>
      </c>
      <c r="AX52" s="101">
        <f t="shared" si="0"/>
        <v>-5.470847854006651E-3</v>
      </c>
      <c r="AY52">
        <f t="shared" si="1"/>
        <v>1.3593780305758627E-2</v>
      </c>
      <c r="AZ52">
        <f t="shared" si="2"/>
        <v>-1.9064628159765278E-2</v>
      </c>
      <c r="BA52">
        <f t="shared" si="3"/>
        <v>1.0610312626961989</v>
      </c>
      <c r="BB52">
        <f t="shared" si="4"/>
        <v>-0.98780778259446222</v>
      </c>
      <c r="BC52">
        <f t="shared" si="5"/>
        <v>3.9028270716459763E-2</v>
      </c>
      <c r="BD52">
        <f t="shared" si="6"/>
        <v>1.951661273945391E-2</v>
      </c>
      <c r="BE52">
        <f t="shared" si="11"/>
        <v>6.3198988973773371</v>
      </c>
      <c r="BF52">
        <f t="shared" si="11"/>
        <v>6.3198988972684882</v>
      </c>
      <c r="BG52">
        <f t="shared" si="11"/>
        <v>6.3198988954851574</v>
      </c>
      <c r="BH52">
        <f t="shared" si="11"/>
        <v>6.3198988662677547</v>
      </c>
      <c r="BI52">
        <f t="shared" si="11"/>
        <v>6.31989838758129</v>
      </c>
      <c r="BJ52">
        <f t="shared" si="11"/>
        <v>6.3198905449710177</v>
      </c>
      <c r="BK52">
        <f t="shared" si="11"/>
        <v>6.3197620550583737</v>
      </c>
      <c r="BL52">
        <f t="shared" si="8"/>
        <v>6.3176570167394122</v>
      </c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29" customFormat="1" ht="12.75" customHeight="1">
      <c r="A53" s="67" t="s">
        <v>244</v>
      </c>
      <c r="B53" s="69" t="s">
        <v>144</v>
      </c>
      <c r="C53" s="68">
        <v>27708.234</v>
      </c>
      <c r="D53" s="68" t="s">
        <v>142</v>
      </c>
      <c r="E53" s="29">
        <f>+(C53-C$7)/C$8</f>
        <v>-4332.9713664361434</v>
      </c>
      <c r="F53" s="29">
        <f>ROUND(2*E53,0)/2</f>
        <v>-4333</v>
      </c>
      <c r="G53" s="29">
        <f>+C53-(C$7+F53*C$8)</f>
        <v>9.8387699999875622E-2</v>
      </c>
      <c r="H53" s="29">
        <f>+G53</f>
        <v>9.8387699999875622E-2</v>
      </c>
      <c r="P53" s="29">
        <f>+D$11+D$12*F53+D$13*F53^2</f>
        <v>0.18558145922514793</v>
      </c>
      <c r="Q53" s="30">
        <f>+C53-15018.5</f>
        <v>12689.734</v>
      </c>
      <c r="R53" s="29">
        <f>+(P53-G53)^2</f>
        <v>7.6027516478347603E-3</v>
      </c>
      <c r="S53" s="70">
        <f>S$15</f>
        <v>0.2</v>
      </c>
      <c r="Z53">
        <f>F53</f>
        <v>-4333</v>
      </c>
      <c r="AA53" s="129">
        <f>AB$3+AB$4*Z53+AB$5*Z53^2+AH53</f>
        <v>9.8849955258219727E-2</v>
      </c>
      <c r="AB53" s="129">
        <f>IF(S53&lt;&gt;0,G53-AH53, -9999)</f>
        <v>0.11480518843202514</v>
      </c>
      <c r="AC53" s="129">
        <f>+G53-P53</f>
        <v>-8.719375922527231E-2</v>
      </c>
      <c r="AD53" s="129">
        <f>IF(S53&lt;&gt;0,G53-AA53, -9999)</f>
        <v>-4.6225525834410475E-4</v>
      </c>
      <c r="AE53" s="129">
        <f>+(G53-AA53)^2*S53</f>
        <v>4.2735984773355005E-8</v>
      </c>
      <c r="AF53">
        <f>IF(S53&lt;&gt;0,G53-P53, -9999)</f>
        <v>-8.719375922527231E-2</v>
      </c>
      <c r="AG53" s="130"/>
      <c r="AH53">
        <f>$AB$6*($AB$11/AI53*AJ53+$AB$12)</f>
        <v>-1.6417488432149522E-2</v>
      </c>
      <c r="AI53">
        <f>1+$AB$7*COS(AL53)</f>
        <v>1.0546633469166158</v>
      </c>
      <c r="AJ53">
        <f>SIN(AL53+RADIANS($AB$9))</f>
        <v>-0.83662845571222888</v>
      </c>
      <c r="AK53">
        <f>$AB$7*SIN(AL53)</f>
        <v>2.7247255950996589E-2</v>
      </c>
      <c r="AL53">
        <f>2*ATAN(AM53)</f>
        <v>0.46241139280523597</v>
      </c>
      <c r="AM53">
        <f>SQRT((1+$AB$7)/(1-$AB$7))*TAN(AN53/2)</f>
        <v>0.23541551853910278</v>
      </c>
      <c r="AN53" s="129">
        <f>$AU53+$AB$7*SIN(AO53)</f>
        <v>0.43586647431021552</v>
      </c>
      <c r="AO53" s="129">
        <f>$AU53+$AB$7*SIN(AP53)</f>
        <v>0.43586647360408465</v>
      </c>
      <c r="AP53" s="129">
        <f>$AU53+$AB$7*SIN(AQ53)</f>
        <v>0.43586646085050756</v>
      </c>
      <c r="AQ53" s="129">
        <f>$AU53+$AB$7*SIN(AR53)</f>
        <v>0.43586623050550599</v>
      </c>
      <c r="AR53" s="129">
        <f>$AU53+$AB$7*SIN(AS53)</f>
        <v>0.43586207020089729</v>
      </c>
      <c r="AS53" s="129">
        <f>$AU53+$AB$7*SIN(AT53)</f>
        <v>0.43578693154051673</v>
      </c>
      <c r="AT53" s="129">
        <f>$AU53+$AB$7*SIN(AU53)</f>
        <v>0.43443031486587275</v>
      </c>
      <c r="AU53" s="129">
        <f>RADIANS($AB$9)+$AB$18*(F53-AB$15)</f>
        <v>0.41007968117527138</v>
      </c>
      <c r="AV53"/>
      <c r="AW53" s="95">
        <v>200</v>
      </c>
      <c r="AX53" s="101">
        <f t="shared" si="0"/>
        <v>-4.1717027279641588E-3</v>
      </c>
      <c r="AY53">
        <f t="shared" si="1"/>
        <v>1.3251494434030715E-2</v>
      </c>
      <c r="AZ53">
        <f t="shared" si="2"/>
        <v>-1.7423197161994874E-2</v>
      </c>
      <c r="BA53">
        <f t="shared" si="3"/>
        <v>1.0574381741581269</v>
      </c>
      <c r="BB53">
        <f t="shared" si="4"/>
        <v>-0.89415893863412277</v>
      </c>
      <c r="BC53">
        <f t="shared" si="5"/>
        <v>0.34696109500389166</v>
      </c>
      <c r="BD53">
        <f t="shared" si="6"/>
        <v>0.17524208423685109</v>
      </c>
      <c r="BE53">
        <f t="shared" si="11"/>
        <v>6.609939585508064</v>
      </c>
      <c r="BF53">
        <f t="shared" si="11"/>
        <v>6.6099395848136533</v>
      </c>
      <c r="BG53">
        <f t="shared" si="11"/>
        <v>6.6099395728092105</v>
      </c>
      <c r="BH53">
        <f t="shared" si="11"/>
        <v>6.6099393652853902</v>
      </c>
      <c r="BI53">
        <f t="shared" si="11"/>
        <v>6.6099357777713141</v>
      </c>
      <c r="BJ53">
        <f t="shared" si="11"/>
        <v>6.609873760244005</v>
      </c>
      <c r="BK53">
        <f t="shared" si="11"/>
        <v>6.6088018659947485</v>
      </c>
      <c r="BL53">
        <f t="shared" si="8"/>
        <v>6.5903354074878147</v>
      </c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29" customFormat="1" ht="12.75" customHeight="1">
      <c r="A54" s="67" t="s">
        <v>244</v>
      </c>
      <c r="B54" s="69" t="s">
        <v>144</v>
      </c>
      <c r="C54" s="68">
        <v>27739.161</v>
      </c>
      <c r="D54" s="68" t="s">
        <v>142</v>
      </c>
      <c r="E54" s="29">
        <f>+(C54-C$7)/C$8</f>
        <v>-4323.9707471579159</v>
      </c>
      <c r="F54" s="29">
        <f>ROUND(2*E54,0)/2</f>
        <v>-4324</v>
      </c>
      <c r="G54" s="29">
        <f>+C54-(C$7+F54*C$8)</f>
        <v>0.10051560000283644</v>
      </c>
      <c r="H54" s="29">
        <f>+G54</f>
        <v>0.10051560000283644</v>
      </c>
      <c r="P54" s="29">
        <f>+D$11+D$12*F54+D$13*F54^2</f>
        <v>0.18478001019159895</v>
      </c>
      <c r="Q54" s="30">
        <f>+C54-15018.5</f>
        <v>12720.661</v>
      </c>
      <c r="R54" s="29">
        <f>+(P54-G54)^2</f>
        <v>7.1004908244600247E-3</v>
      </c>
      <c r="S54" s="70">
        <f>S$15</f>
        <v>0.2</v>
      </c>
      <c r="Z54">
        <f>F54</f>
        <v>-4324</v>
      </c>
      <c r="AA54" s="129">
        <f>AB$3+AB$4*Z54+AB$5*Z54^2+AH54</f>
        <v>9.858498596333895E-2</v>
      </c>
      <c r="AB54" s="129">
        <f>IF(S54&lt;&gt;0,G54-AH54, -9999)</f>
        <v>0.11680011812718612</v>
      </c>
      <c r="AC54" s="129">
        <f>+G54-P54</f>
        <v>-8.4264410188762517E-2</v>
      </c>
      <c r="AD54" s="129">
        <f>IF(S54&lt;&gt;0,G54-AA54, -9999)</f>
        <v>1.9306140394974858E-3</v>
      </c>
      <c r="AE54" s="129">
        <f>+(G54-AA54)^2*S54</f>
        <v>7.4545411390095992E-7</v>
      </c>
      <c r="AF54">
        <f>IF(S54&lt;&gt;0,G54-P54, -9999)</f>
        <v>-8.4264410188762517E-2</v>
      </c>
      <c r="AG54" s="130"/>
      <c r="AH54">
        <f>$AB$6*($AB$11/AI54*AJ54+$AB$12)</f>
        <v>-1.6284518124349681E-2</v>
      </c>
      <c r="AI54">
        <f>1+$AB$7*COS(AL54)</f>
        <v>1.0542843671824826</v>
      </c>
      <c r="AJ54">
        <f>SIN(AL54+RADIANS($AB$9))</f>
        <v>-0.82903424876693854</v>
      </c>
      <c r="AK54">
        <f>$AB$7*SIN(AL54)</f>
        <v>2.7994676861553575E-2</v>
      </c>
      <c r="AL54">
        <f>2*ATAN(AM54)</f>
        <v>0.47613190436223862</v>
      </c>
      <c r="AM54">
        <f>SQRT((1+$AB$7)/(1-$AB$7))*TAN(AN54/2)</f>
        <v>0.24266779917486078</v>
      </c>
      <c r="AN54" s="129">
        <f>$AU54+$AB$7*SIN(AO54)</f>
        <v>0.44885388452946035</v>
      </c>
      <c r="AO54" s="129">
        <f>$AU54+$AB$7*SIN(AP54)</f>
        <v>0.44885388382947516</v>
      </c>
      <c r="AP54" s="129">
        <f>$AU54+$AB$7*SIN(AQ54)</f>
        <v>0.44885387110888236</v>
      </c>
      <c r="AQ54" s="129">
        <f>$AU54+$AB$7*SIN(AR54)</f>
        <v>0.44885363994188615</v>
      </c>
      <c r="AR54" s="129">
        <f>$AU54+$AB$7*SIN(AS54)</f>
        <v>0.44884943902735813</v>
      </c>
      <c r="AS54" s="129">
        <f>$AU54+$AB$7*SIN(AT54)</f>
        <v>0.448773098801934</v>
      </c>
      <c r="AT54" s="129">
        <f>$AU54+$AB$7*SIN(AU54)</f>
        <v>0.44738631040133164</v>
      </c>
      <c r="AU54" s="129">
        <f>RADIANS($AB$9)+$AB$18*(F54-AB$15)</f>
        <v>0.42235020875894946</v>
      </c>
      <c r="AV54"/>
      <c r="AW54" s="95">
        <v>400</v>
      </c>
      <c r="AX54" s="101">
        <f t="shared" si="0"/>
        <v>-1.0554365447511989E-3</v>
      </c>
      <c r="AY54">
        <f t="shared" si="1"/>
        <v>1.3293122592338412E-2</v>
      </c>
      <c r="AZ54">
        <f t="shared" si="2"/>
        <v>-1.4348559137089611E-2</v>
      </c>
      <c r="BA54">
        <f t="shared" si="3"/>
        <v>1.0485769132194813</v>
      </c>
      <c r="BB54">
        <f t="shared" si="4"/>
        <v>-0.71893147990308381</v>
      </c>
      <c r="BC54">
        <f t="shared" si="5"/>
        <v>0.65124650728858835</v>
      </c>
      <c r="BD54">
        <f t="shared" si="6"/>
        <v>0.33764191598543059</v>
      </c>
      <c r="BE54">
        <f t="shared" si="11"/>
        <v>6.8982567018859697</v>
      </c>
      <c r="BF54">
        <f t="shared" si="11"/>
        <v>6.8982567013633371</v>
      </c>
      <c r="BG54">
        <f t="shared" si="11"/>
        <v>6.8982566908864129</v>
      </c>
      <c r="BH54">
        <f t="shared" si="11"/>
        <v>6.8982564808614821</v>
      </c>
      <c r="BI54">
        <f t="shared" si="11"/>
        <v>6.8982522706178093</v>
      </c>
      <c r="BJ54">
        <f t="shared" si="11"/>
        <v>6.8981678730328015</v>
      </c>
      <c r="BK54">
        <f t="shared" si="11"/>
        <v>6.8964771175272768</v>
      </c>
      <c r="BL54">
        <f t="shared" si="8"/>
        <v>6.8630137982362172</v>
      </c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29" customFormat="1" ht="12.75" customHeight="1">
      <c r="A55" s="67" t="s">
        <v>244</v>
      </c>
      <c r="B55" s="69" t="s">
        <v>144</v>
      </c>
      <c r="C55" s="68">
        <v>27749.440999999999</v>
      </c>
      <c r="D55" s="68" t="s">
        <v>142</v>
      </c>
      <c r="E55" s="29">
        <f>+(C55-C$7)/C$8</f>
        <v>-4320.9789805403916</v>
      </c>
      <c r="F55" s="29">
        <f>ROUND(2*E55,0)/2</f>
        <v>-4321</v>
      </c>
      <c r="G55" s="29">
        <f>+C55-(C$7+F55*C$8)</f>
        <v>7.2224900002765935E-2</v>
      </c>
      <c r="H55" s="29">
        <f>+G55</f>
        <v>7.2224900002765935E-2</v>
      </c>
      <c r="P55" s="29">
        <f>+D$11+D$12*F55+D$13*F55^2</f>
        <v>0.18451324532691593</v>
      </c>
      <c r="Q55" s="30">
        <f>+C55-15018.5</f>
        <v>12730.940999999999</v>
      </c>
      <c r="R55" s="29">
        <f>+(P55-G55)^2</f>
        <v>1.2608672495635558E-2</v>
      </c>
      <c r="S55" s="70">
        <f>S$15</f>
        <v>0.2</v>
      </c>
      <c r="Z55">
        <f>F55</f>
        <v>-4321</v>
      </c>
      <c r="AA55" s="129">
        <f>AB$3+AB$4*Z55+AB$5*Z55^2+AH55</f>
        <v>9.8497436246994335E-2</v>
      </c>
      <c r="AB55" s="129">
        <f>IF(S55&lt;&gt;0,G55-AH55, -9999)</f>
        <v>8.8464494070546879E-2</v>
      </c>
      <c r="AC55" s="129">
        <f>+G55-P55</f>
        <v>-0.11228834532415</v>
      </c>
      <c r="AD55" s="129">
        <f>IF(S55&lt;&gt;0,G55-AA55, -9999)</f>
        <v>-2.6272536244228401E-2</v>
      </c>
      <c r="AE55" s="129">
        <f>+(G55-AA55)^2*S55</f>
        <v>1.38049232140859E-4</v>
      </c>
      <c r="AF55">
        <f>IF(S55&lt;&gt;0,G55-P55, -9999)</f>
        <v>-0.11228834532415</v>
      </c>
      <c r="AG55" s="130"/>
      <c r="AH55">
        <f>$AB$6*($AB$11/AI55*AJ55+$AB$12)</f>
        <v>-1.6239594067780951E-2</v>
      </c>
      <c r="AI55">
        <f>1+$AB$7*COS(AL55)</f>
        <v>1.0541558284793471</v>
      </c>
      <c r="AJ55">
        <f>SIN(AL55+RADIANS($AB$9))</f>
        <v>-0.82646933657508515</v>
      </c>
      <c r="AK55">
        <f>$AB$7*SIN(AL55)</f>
        <v>2.8242533432766573E-2</v>
      </c>
      <c r="AL55">
        <f>2*ATAN(AM55)</f>
        <v>0.48070320079127432</v>
      </c>
      <c r="AM55">
        <f>SQRT((1+$AB$7)/(1-$AB$7))*TAN(AN55/2)</f>
        <v>0.24508939122682932</v>
      </c>
      <c r="AN55" s="129">
        <f>$AU55+$AB$7*SIN(AO55)</f>
        <v>0.45318197642456193</v>
      </c>
      <c r="AO55" s="129">
        <f>$AU55+$AB$7*SIN(AP55)</f>
        <v>0.45318197572694274</v>
      </c>
      <c r="AP55" s="129">
        <f>$AU55+$AB$7*SIN(AQ55)</f>
        <v>0.45318196302274361</v>
      </c>
      <c r="AQ55" s="129">
        <f>$AU55+$AB$7*SIN(AR55)</f>
        <v>0.4531817316692216</v>
      </c>
      <c r="AR55" s="129">
        <f>$AU55+$AB$7*SIN(AS55)</f>
        <v>0.45317751854301058</v>
      </c>
      <c r="AS55" s="129">
        <f>$AU55+$AB$7*SIN(AT55)</f>
        <v>0.45310079577462281</v>
      </c>
      <c r="AT55" s="129">
        <f>$AU55+$AB$7*SIN(AU55)</f>
        <v>0.45170414298590167</v>
      </c>
      <c r="AU55" s="129">
        <f>RADIANS($AB$9)+$AB$18*(F55-AB$15)</f>
        <v>0.42644038462017519</v>
      </c>
      <c r="AV55"/>
      <c r="AW55" s="95">
        <v>600</v>
      </c>
      <c r="AX55" s="101">
        <f t="shared" si="0"/>
        <v>3.5795748397778899E-3</v>
      </c>
      <c r="AY55">
        <f t="shared" si="1"/>
        <v>1.3718664780681714E-2</v>
      </c>
      <c r="AZ55">
        <f t="shared" si="2"/>
        <v>-1.0139089940903824E-2</v>
      </c>
      <c r="BA55">
        <f t="shared" si="3"/>
        <v>1.0355684020416824</v>
      </c>
      <c r="BB55">
        <f t="shared" si="4"/>
        <v>-0.48321715394366438</v>
      </c>
      <c r="BC55">
        <f t="shared" si="5"/>
        <v>0.94918469447308385</v>
      </c>
      <c r="BD55">
        <f t="shared" si="6"/>
        <v>0.51375675413030986</v>
      </c>
      <c r="BE55">
        <f t="shared" si="11"/>
        <v>7.1835498916151606</v>
      </c>
      <c r="BF55">
        <f t="shared" si="11"/>
        <v>7.1835498914733726</v>
      </c>
      <c r="BG55">
        <f t="shared" si="11"/>
        <v>7.1835498877371062</v>
      </c>
      <c r="BH55">
        <f t="shared" si="11"/>
        <v>7.1835497892824351</v>
      </c>
      <c r="BI55">
        <f t="shared" si="11"/>
        <v>7.1835471949000143</v>
      </c>
      <c r="BJ55">
        <f t="shared" si="11"/>
        <v>7.1834788332980697</v>
      </c>
      <c r="BK55">
        <f t="shared" si="11"/>
        <v>7.1816796325031245</v>
      </c>
      <c r="BL55">
        <f t="shared" si="8"/>
        <v>7.1356921889846197</v>
      </c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29" customFormat="1" ht="12.75" customHeight="1">
      <c r="A56" s="67" t="s">
        <v>285</v>
      </c>
      <c r="B56" s="69" t="s">
        <v>144</v>
      </c>
      <c r="C56" s="68">
        <v>27756.330999999998</v>
      </c>
      <c r="D56" s="68" t="s">
        <v>142</v>
      </c>
      <c r="E56" s="29">
        <f>+(C56-C$7)/C$8</f>
        <v>-4318.9737984397352</v>
      </c>
      <c r="F56" s="29">
        <f>ROUND(2*E56,0)/2</f>
        <v>-4319</v>
      </c>
      <c r="G56" s="29">
        <f>+C56-(C$7+F56*C$8)</f>
        <v>9.0031100000487641E-2</v>
      </c>
      <c r="H56" s="29">
        <f>+G56</f>
        <v>9.0031100000487641E-2</v>
      </c>
      <c r="P56" s="29">
        <f>+D$11+D$12*F56+D$13*F56^2</f>
        <v>0.18433550897634021</v>
      </c>
      <c r="Q56" s="30">
        <f>+C56-15018.5</f>
        <v>12737.830999999998</v>
      </c>
      <c r="R56" s="29">
        <f>+(P56-G56)^2</f>
        <v>8.8933215522848628E-3</v>
      </c>
      <c r="S56" s="70">
        <f>S$15</f>
        <v>0.2</v>
      </c>
      <c r="Z56">
        <f>F56</f>
        <v>-4319</v>
      </c>
      <c r="AA56" s="129">
        <f>AB$3+AB$4*Z56+AB$5*Z56^2+AH56</f>
        <v>9.8439283736767205E-2</v>
      </c>
      <c r="AB56" s="129">
        <f>IF(S56&lt;&gt;0,G56-AH56, -9999)</f>
        <v>0.10624057871914057</v>
      </c>
      <c r="AC56" s="129">
        <f>+G56-P56</f>
        <v>-9.4304408975852572E-2</v>
      </c>
      <c r="AD56" s="129">
        <f>IF(S56&lt;&gt;0,G56-AA56, -9999)</f>
        <v>-8.4081837362795647E-3</v>
      </c>
      <c r="AE56" s="129">
        <f>+(G56-AA56)^2*S56</f>
        <v>1.4139510748607237E-5</v>
      </c>
      <c r="AF56">
        <f>IF(S56&lt;&gt;0,G56-P56, -9999)</f>
        <v>-9.4304408975852572E-2</v>
      </c>
      <c r="AG56" s="130"/>
      <c r="AH56">
        <f>$AB$6*($AB$11/AI56*AJ56+$AB$12)</f>
        <v>-1.6209478718652932E-2</v>
      </c>
      <c r="AI56">
        <f>1+$AB$7*COS(AL56)</f>
        <v>1.0540695247837173</v>
      </c>
      <c r="AJ56">
        <f>SIN(AL56+RADIANS($AB$9))</f>
        <v>-0.82475014843253991</v>
      </c>
      <c r="AK56">
        <f>$AB$7*SIN(AL56)</f>
        <v>2.840740999542855E-2</v>
      </c>
      <c r="AL56">
        <f>2*ATAN(AM56)</f>
        <v>0.48375011041339189</v>
      </c>
      <c r="AM56">
        <f>SQRT((1+$AB$7)/(1-$AB$7))*TAN(AN56/2)</f>
        <v>0.24670496263114694</v>
      </c>
      <c r="AN56" s="129">
        <f>$AU56+$AB$7*SIN(AO56)</f>
        <v>0.45606707687017917</v>
      </c>
      <c r="AO56" s="129">
        <f>$AU56+$AB$7*SIN(AP56)</f>
        <v>0.45606707617422326</v>
      </c>
      <c r="AP56" s="129">
        <f>$AU56+$AB$7*SIN(AQ56)</f>
        <v>0.45606706348242954</v>
      </c>
      <c r="AQ56" s="129">
        <f>$AU56+$AB$7*SIN(AR56)</f>
        <v>0.45606683202866333</v>
      </c>
      <c r="AR56" s="129">
        <f>$AU56+$AB$7*SIN(AS56)</f>
        <v>0.45606261112903868</v>
      </c>
      <c r="AS56" s="129">
        <f>$AU56+$AB$7*SIN(AT56)</f>
        <v>0.45598563835321931</v>
      </c>
      <c r="AT56" s="129">
        <f>$AU56+$AB$7*SIN(AU56)</f>
        <v>0.45458246347129438</v>
      </c>
      <c r="AU56" s="129">
        <f>RADIANS($AB$9)+$AB$18*(F56-AB$15)</f>
        <v>0.42916716852765902</v>
      </c>
      <c r="AV56"/>
      <c r="AW56" s="95">
        <v>800</v>
      </c>
      <c r="AX56" s="101">
        <f t="shared" si="0"/>
        <v>9.3445283794177537E-3</v>
      </c>
      <c r="AY56">
        <f t="shared" si="1"/>
        <v>1.4528120999060623E-2</v>
      </c>
      <c r="AZ56">
        <f t="shared" si="2"/>
        <v>-5.183592619642869E-3</v>
      </c>
      <c r="BA56">
        <f t="shared" si="3"/>
        <v>1.0199007491814911</v>
      </c>
      <c r="BB56">
        <f t="shared" si="4"/>
        <v>-0.21295630520903797</v>
      </c>
      <c r="BC56">
        <f t="shared" si="5"/>
        <v>1.238910664485823</v>
      </c>
      <c r="BD56">
        <f t="shared" si="6"/>
        <v>0.71308705975425424</v>
      </c>
      <c r="BE56">
        <f t="shared" si="11"/>
        <v>7.4648828708128008</v>
      </c>
      <c r="BF56">
        <f t="shared" si="11"/>
        <v>7.4648828708036596</v>
      </c>
      <c r="BG56">
        <f t="shared" si="11"/>
        <v>7.4648828704091263</v>
      </c>
      <c r="BH56">
        <f t="shared" si="11"/>
        <v>7.4648828533814839</v>
      </c>
      <c r="BI56">
        <f t="shared" si="11"/>
        <v>7.4648821184862024</v>
      </c>
      <c r="BJ56">
        <f t="shared" si="11"/>
        <v>7.4648504024286018</v>
      </c>
      <c r="BK56">
        <f t="shared" si="11"/>
        <v>7.463483954019817</v>
      </c>
      <c r="BL56">
        <f t="shared" si="8"/>
        <v>7.4083705797330222</v>
      </c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29" customFormat="1" ht="12.75" customHeight="1">
      <c r="A57" s="67" t="s">
        <v>285</v>
      </c>
      <c r="B57" s="69" t="s">
        <v>144</v>
      </c>
      <c r="C57" s="68">
        <v>27962.513999999999</v>
      </c>
      <c r="D57" s="68" t="s">
        <v>142</v>
      </c>
      <c r="E57" s="29">
        <f>+(C57-C$7)/C$8</f>
        <v>-4258.9687968345706</v>
      </c>
      <c r="F57" s="29">
        <f>ROUND(2*E57,0)/2</f>
        <v>-4259</v>
      </c>
      <c r="G57" s="29">
        <f>+C57-(C$7+F57*C$8)</f>
        <v>0.10721710000143503</v>
      </c>
      <c r="H57" s="29">
        <f>+G57</f>
        <v>0.10721710000143503</v>
      </c>
      <c r="P57" s="29">
        <f>+D$11+D$12*F57+D$13*F57^2</f>
        <v>0.1790431824862849</v>
      </c>
      <c r="Q57" s="30">
        <f>+C57-15018.5</f>
        <v>12944.013999999999</v>
      </c>
      <c r="R57" s="29">
        <f>+(P57-G57)^2</f>
        <v>5.1589861251204574E-3</v>
      </c>
      <c r="S57" s="70">
        <f>S$15</f>
        <v>0.2</v>
      </c>
      <c r="Z57">
        <f>F57</f>
        <v>-4259</v>
      </c>
      <c r="AA57" s="129">
        <f>AB$3+AB$4*Z57+AB$5*Z57^2+AH57</f>
        <v>9.6772761619727393E-2</v>
      </c>
      <c r="AB57" s="129">
        <f>IF(S57&lt;&gt;0,G57-AH57, -9999)</f>
        <v>0.12246291705886998</v>
      </c>
      <c r="AC57" s="129">
        <f>+G57-P57</f>
        <v>-7.1826082484849868E-2</v>
      </c>
      <c r="AD57" s="129">
        <f>IF(S57&lt;&gt;0,G57-AA57, -9999)</f>
        <v>1.0444338381707635E-2</v>
      </c>
      <c r="AE57" s="129">
        <f>+(G57-AA57)^2*S57</f>
        <v>2.1816840846322253E-5</v>
      </c>
      <c r="AF57">
        <f>IF(S57&lt;&gt;0,G57-P57, -9999)</f>
        <v>-7.1826082484849868E-2</v>
      </c>
      <c r="AG57" s="130"/>
      <c r="AH57">
        <f>$AB$6*($AB$11/AI57*AJ57+$AB$12)</f>
        <v>-1.5245817057434956E-2</v>
      </c>
      <c r="AI57">
        <f>1+$AB$7*COS(AL57)</f>
        <v>1.0512589032685229</v>
      </c>
      <c r="AJ57">
        <f>SIN(AL57+RADIANS($AB$9))</f>
        <v>-0.76984472355271771</v>
      </c>
      <c r="AK57">
        <f>$AB$7*SIN(AL57)</f>
        <v>3.3211734201839288E-2</v>
      </c>
      <c r="AL57">
        <f>2*ATAN(AM57)</f>
        <v>0.57491251748124039</v>
      </c>
      <c r="AM57">
        <f>SQRT((1+$AB$7)/(1-$AB$7))*TAN(AN57/2)</f>
        <v>0.29564461996750074</v>
      </c>
      <c r="AN57" s="129">
        <f>$AU57+$AB$7*SIN(AO57)</f>
        <v>0.54250404835905019</v>
      </c>
      <c r="AO57" s="129">
        <f>$AU57+$AB$7*SIN(AP57)</f>
        <v>0.54250404774086358</v>
      </c>
      <c r="AP57" s="129">
        <f>$AU57+$AB$7*SIN(AQ57)</f>
        <v>0.5425040359226927</v>
      </c>
      <c r="AQ57" s="129">
        <f>$AU57+$AB$7*SIN(AR57)</f>
        <v>0.54250380998902248</v>
      </c>
      <c r="AR57" s="129">
        <f>$AU57+$AB$7*SIN(AS57)</f>
        <v>0.54249949071205594</v>
      </c>
      <c r="AS57" s="129">
        <f>$AU57+$AB$7*SIN(AT57)</f>
        <v>0.54241691928778779</v>
      </c>
      <c r="AT57" s="129">
        <f>$AU57+$AB$7*SIN(AU57)</f>
        <v>0.54083919384591406</v>
      </c>
      <c r="AU57" s="129">
        <f>RADIANS($AB$9)+$AB$18*(F57-AB$15)</f>
        <v>0.51097068575217985</v>
      </c>
      <c r="AV57"/>
      <c r="AW57" s="95">
        <v>1000</v>
      </c>
      <c r="AX57" s="101">
        <f t="shared" si="0"/>
        <v>1.5814668971492678E-2</v>
      </c>
      <c r="AY57">
        <f t="shared" si="1"/>
        <v>1.5721491247475138E-2</v>
      </c>
      <c r="AZ57">
        <f t="shared" si="2"/>
        <v>9.317772401754048E-5</v>
      </c>
      <c r="BA57">
        <f t="shared" si="3"/>
        <v>1.0031318667402784</v>
      </c>
      <c r="BB57">
        <f t="shared" si="4"/>
        <v>6.593891053424171E-2</v>
      </c>
      <c r="BC57">
        <f t="shared" si="5"/>
        <v>1.5194971289409842</v>
      </c>
      <c r="BD57">
        <f t="shared" si="6"/>
        <v>0.94997300311789734</v>
      </c>
      <c r="BE57">
        <f t="shared" si="11"/>
        <v>7.7417424301260063</v>
      </c>
      <c r="BF57">
        <f t="shared" si="11"/>
        <v>7.7417424301259983</v>
      </c>
      <c r="BG57">
        <f t="shared" si="11"/>
        <v>7.7417424301248499</v>
      </c>
      <c r="BH57">
        <f t="shared" si="11"/>
        <v>7.7417424299569895</v>
      </c>
      <c r="BI57">
        <f t="shared" si="11"/>
        <v>7.7417424054193438</v>
      </c>
      <c r="BJ57">
        <f t="shared" si="11"/>
        <v>7.741738818593034</v>
      </c>
      <c r="BK57">
        <f t="shared" si="11"/>
        <v>7.7412157310834138</v>
      </c>
      <c r="BL57">
        <f t="shared" si="8"/>
        <v>7.6810489704814247</v>
      </c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29" customFormat="1" ht="12.75" customHeight="1">
      <c r="A58" s="67" t="s">
        <v>244</v>
      </c>
      <c r="B58" s="69" t="s">
        <v>144</v>
      </c>
      <c r="C58" s="68">
        <v>27993.405999999999</v>
      </c>
      <c r="D58" s="68" t="s">
        <v>142</v>
      </c>
      <c r="E58" s="29">
        <f>+(C58-C$7)/C$8</f>
        <v>-4249.978363532181</v>
      </c>
      <c r="F58" s="29">
        <f>ROUND(2*E58,0)/2</f>
        <v>-4250</v>
      </c>
      <c r="G58" s="29">
        <f>+C58-(C$7+F58*C$8)</f>
        <v>7.4345000000903383E-2</v>
      </c>
      <c r="H58" s="29">
        <f>+G58</f>
        <v>7.4345000000903383E-2</v>
      </c>
      <c r="P58" s="29">
        <f>+D$11+D$12*F58+D$13*F58^2</f>
        <v>0.17825597153990069</v>
      </c>
      <c r="Q58" s="30">
        <f>+C58-15018.5</f>
        <v>12974.905999999999</v>
      </c>
      <c r="R58" s="29">
        <f>+(P58-G58)^2</f>
        <v>1.0797490006178309E-2</v>
      </c>
      <c r="S58" s="70">
        <f>S$15</f>
        <v>0.2</v>
      </c>
      <c r="Z58">
        <f>F58</f>
        <v>-4250</v>
      </c>
      <c r="AA58" s="129">
        <f>AB$3+AB$4*Z58+AB$5*Z58^2+AH58</f>
        <v>9.6535522078836478E-2</v>
      </c>
      <c r="AB58" s="129">
        <f>IF(S58&lt;&gt;0,G58-AH58, -9999)</f>
        <v>8.9436509165148739E-2</v>
      </c>
      <c r="AC58" s="129">
        <f>+G58-P58</f>
        <v>-0.10391097153899731</v>
      </c>
      <c r="AD58" s="129">
        <f>IF(S58&lt;&gt;0,G58-AA58, -9999)</f>
        <v>-2.2190522077933095E-2</v>
      </c>
      <c r="AE58" s="129">
        <f>+(G58-AA58)^2*S58</f>
        <v>9.8483854018247219E-5</v>
      </c>
      <c r="AF58">
        <f>IF(S58&lt;&gt;0,G58-P58, -9999)</f>
        <v>-0.10391097153899731</v>
      </c>
      <c r="AG58" s="130"/>
      <c r="AH58">
        <f>$AB$6*($AB$11/AI58*AJ58+$AB$12)</f>
        <v>-1.5091509164245351E-2</v>
      </c>
      <c r="AI58">
        <f>1+$AB$7*COS(AL58)</f>
        <v>1.0508014448090806</v>
      </c>
      <c r="AJ58">
        <f>SIN(AL58+RADIANS($AB$9))</f>
        <v>-0.76107371828413728</v>
      </c>
      <c r="AK58">
        <f>$AB$7*SIN(AL58)</f>
        <v>3.3907339298378206E-2</v>
      </c>
      <c r="AL58">
        <f>2*ATAN(AM58)</f>
        <v>0.58854355713607698</v>
      </c>
      <c r="AM58">
        <f>SQRT((1+$AB$7)/(1-$AB$7))*TAN(AN58/2)</f>
        <v>0.30307093415903036</v>
      </c>
      <c r="AN58" s="129">
        <f>$AU58+$AB$7*SIN(AO58)</f>
        <v>0.55544904362342296</v>
      </c>
      <c r="AO58" s="129">
        <f>$AU58+$AB$7*SIN(AP58)</f>
        <v>0.55544904302074782</v>
      </c>
      <c r="AP58" s="129">
        <f>$AU58+$AB$7*SIN(AQ58)</f>
        <v>0.55544903140751811</v>
      </c>
      <c r="AQ58" s="129">
        <f>$AU58+$AB$7*SIN(AR58)</f>
        <v>0.55544880762677995</v>
      </c>
      <c r="AR58" s="129">
        <f>$AU58+$AB$7*SIN(AS58)</f>
        <v>0.55544449549746433</v>
      </c>
      <c r="AS58" s="129">
        <f>$AU58+$AB$7*SIN(AT58)</f>
        <v>0.55536140543751544</v>
      </c>
      <c r="AT58" s="129">
        <f>$AU58+$AB$7*SIN(AU58)</f>
        <v>0.55376118506514804</v>
      </c>
      <c r="AU58" s="129">
        <f>RADIANS($AB$9)+$AB$18*(F58-AB$15)</f>
        <v>0.52324121333585794</v>
      </c>
      <c r="AV58"/>
      <c r="AW58" s="95">
        <v>1200</v>
      </c>
      <c r="AX58" s="101">
        <f t="shared" si="0"/>
        <v>2.2576742904831908E-2</v>
      </c>
      <c r="AY58">
        <f t="shared" si="1"/>
        <v>1.7298775525925261E-2</v>
      </c>
      <c r="AZ58">
        <f t="shared" si="2"/>
        <v>5.2779673789066471E-3</v>
      </c>
      <c r="BA58">
        <f t="shared" si="3"/>
        <v>0.98666590016113775</v>
      </c>
      <c r="BB58">
        <f t="shared" si="4"/>
        <v>0.33100827908096597</v>
      </c>
      <c r="BC58">
        <f t="shared" si="5"/>
        <v>1.7908822302703189</v>
      </c>
      <c r="BD58">
        <f t="shared" si="6"/>
        <v>1.2484271420701423</v>
      </c>
      <c r="BE58">
        <f t="shared" si="11"/>
        <v>8.0140245879062508</v>
      </c>
      <c r="BF58">
        <f t="shared" si="11"/>
        <v>8.0140245879062082</v>
      </c>
      <c r="BG58">
        <f t="shared" si="11"/>
        <v>8.0140245879105372</v>
      </c>
      <c r="BH58">
        <f t="shared" si="11"/>
        <v>8.0140245874657854</v>
      </c>
      <c r="BI58">
        <f t="shared" si="11"/>
        <v>8.0140246331591332</v>
      </c>
      <c r="BJ58">
        <f t="shared" si="11"/>
        <v>8.0140199385982545</v>
      </c>
      <c r="BK58">
        <f t="shared" si="11"/>
        <v>8.0145015490613751</v>
      </c>
      <c r="BL58">
        <f t="shared" si="8"/>
        <v>7.9537273612298272</v>
      </c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29" customFormat="1" ht="12.75" customHeight="1">
      <c r="A59" s="67" t="s">
        <v>297</v>
      </c>
      <c r="B59" s="69" t="s">
        <v>144</v>
      </c>
      <c r="C59" s="68">
        <v>28017.477999999999</v>
      </c>
      <c r="D59" s="68" t="s">
        <v>142</v>
      </c>
      <c r="E59" s="29">
        <f>+(C59-C$7)/C$8</f>
        <v>-4242.9727403787711</v>
      </c>
      <c r="F59" s="29">
        <f>ROUND(2*E59,0)/2</f>
        <v>-4243</v>
      </c>
      <c r="G59" s="29">
        <f>+C59-(C$7+F59*C$8)</f>
        <v>9.3666700002358994E-2</v>
      </c>
      <c r="I59" s="29">
        <f>+G59</f>
        <v>9.3666700002358994E-2</v>
      </c>
      <c r="P59" s="29">
        <f>+D$11+D$12*F59+D$13*F59^2</f>
        <v>0.17764489355589802</v>
      </c>
      <c r="Q59" s="30">
        <f>+C59-15018.5</f>
        <v>12998.977999999999</v>
      </c>
      <c r="R59" s="29">
        <f>+(P59-G59)^2</f>
        <v>7.0523369925156636E-3</v>
      </c>
      <c r="S59" s="70">
        <f>S$16</f>
        <v>0.1</v>
      </c>
      <c r="Z59">
        <f>F59</f>
        <v>-4243</v>
      </c>
      <c r="AA59" s="129">
        <f>AB$3+AB$4*Z59+AB$5*Z59^2+AH59</f>
        <v>9.635324182137589E-2</v>
      </c>
      <c r="AB59" s="129">
        <f>IF(S59&lt;&gt;0,G59-AH59, -9999)</f>
        <v>0.10863649001053324</v>
      </c>
      <c r="AC59" s="129">
        <f>+G59-P59</f>
        <v>-8.3978193553539027E-2</v>
      </c>
      <c r="AD59" s="129">
        <f>IF(S59&lt;&gt;0,G59-AA59, -9999)</f>
        <v>-2.6865418190168966E-3</v>
      </c>
      <c r="AE59" s="129">
        <f>+(G59-AA59)^2*S59</f>
        <v>7.2175069453266164E-7</v>
      </c>
      <c r="AF59">
        <f>IF(S59&lt;&gt;0,G59-P59, -9999)</f>
        <v>-8.3978193553539027E-2</v>
      </c>
      <c r="AG59" s="130"/>
      <c r="AH59">
        <f>$AB$6*($AB$11/AI59*AJ59+$AB$12)</f>
        <v>-1.4969790008174248E-2</v>
      </c>
      <c r="AI59">
        <f>1+$AB$7*COS(AL59)</f>
        <v>1.0504393985085774</v>
      </c>
      <c r="AJ59">
        <f>SIN(AL59+RADIANS($AB$9))</f>
        <v>-0.75415940801371895</v>
      </c>
      <c r="AK59">
        <f>$AB$7*SIN(AL59)</f>
        <v>3.4443599275893313E-2</v>
      </c>
      <c r="AL59">
        <f>2*ATAN(AM59)</f>
        <v>0.59913720580132235</v>
      </c>
      <c r="AM59">
        <f>SQRT((1+$AB$7)/(1-$AB$7))*TAN(AN59/2)</f>
        <v>0.30886363562926183</v>
      </c>
      <c r="AN59" s="129">
        <f>$AU59+$AB$7*SIN(AO59)</f>
        <v>0.56551344514332669</v>
      </c>
      <c r="AO59" s="129">
        <f>$AU59+$AB$7*SIN(AP59)</f>
        <v>0.56551344455324637</v>
      </c>
      <c r="AP59" s="129">
        <f>$AU59+$AB$7*SIN(AQ59)</f>
        <v>0.56551343311066049</v>
      </c>
      <c r="AQ59" s="129">
        <f>$AU59+$AB$7*SIN(AR59)</f>
        <v>0.56551321122094689</v>
      </c>
      <c r="AR59" s="129">
        <f>$AU59+$AB$7*SIN(AS59)</f>
        <v>0.56550890843702584</v>
      </c>
      <c r="AS59" s="129">
        <f>$AU59+$AB$7*SIN(AT59)</f>
        <v>0.56542547314050229</v>
      </c>
      <c r="AT59" s="129">
        <f>$AU59+$AB$7*SIN(AU59)</f>
        <v>0.56380845074508235</v>
      </c>
      <c r="AU59" s="129">
        <f>RADIANS($AB$9)+$AB$18*(F59-AB$15)</f>
        <v>0.5327849570120522</v>
      </c>
      <c r="AV59"/>
      <c r="AW59" s="95">
        <v>1400</v>
      </c>
      <c r="AX59" s="101">
        <f t="shared" si="0"/>
        <v>2.9262470353267799E-2</v>
      </c>
      <c r="AY59">
        <f t="shared" si="1"/>
        <v>1.9259973834410991E-2</v>
      </c>
      <c r="AZ59">
        <f t="shared" si="2"/>
        <v>1.0002496518856808E-2</v>
      </c>
      <c r="BA59">
        <f t="shared" si="3"/>
        <v>0.97163842301267567</v>
      </c>
      <c r="BB59">
        <f t="shared" si="4"/>
        <v>0.56479813496479614</v>
      </c>
      <c r="BC59">
        <f t="shared" si="5"/>
        <v>2.053698957738705</v>
      </c>
      <c r="BD59">
        <f t="shared" si="6"/>
        <v>1.6534189582597238</v>
      </c>
      <c r="BE59">
        <f t="shared" si="11"/>
        <v>8.2819743530198728</v>
      </c>
      <c r="BF59">
        <f t="shared" si="11"/>
        <v>8.281974353005662</v>
      </c>
      <c r="BG59">
        <f t="shared" si="11"/>
        <v>8.2819743535663068</v>
      </c>
      <c r="BH59">
        <f t="shared" si="11"/>
        <v>8.281974331450181</v>
      </c>
      <c r="BI59">
        <f t="shared" si="11"/>
        <v>8.281975203878611</v>
      </c>
      <c r="BJ59">
        <f t="shared" si="11"/>
        <v>8.281940787389674</v>
      </c>
      <c r="BK59">
        <f t="shared" si="11"/>
        <v>8.2832965227615603</v>
      </c>
      <c r="BL59">
        <f t="shared" si="8"/>
        <v>8.2264057519782305</v>
      </c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29" customFormat="1" ht="12.75" customHeight="1">
      <c r="A60" s="67" t="s">
        <v>244</v>
      </c>
      <c r="B60" s="69" t="s">
        <v>144</v>
      </c>
      <c r="C60" s="68">
        <v>28072.455000000002</v>
      </c>
      <c r="D60" s="68" t="s">
        <v>142</v>
      </c>
      <c r="E60" s="29">
        <f>+(C60-C$7)/C$8</f>
        <v>-4226.9729005605159</v>
      </c>
      <c r="F60" s="29">
        <f>ROUND(2*E60,0)/2</f>
        <v>-4227</v>
      </c>
      <c r="G60" s="29">
        <f>+C60-(C$7+F60*C$8)</f>
        <v>9.3116300005931407E-2</v>
      </c>
      <c r="H60" s="29">
        <f>+G60</f>
        <v>9.3116300005931407E-2</v>
      </c>
      <c r="P60" s="29">
        <f>+D$11+D$12*F60+D$13*F60^2</f>
        <v>0.17625207752388078</v>
      </c>
      <c r="Q60" s="30">
        <f>+C60-15018.5</f>
        <v>13053.955000000002</v>
      </c>
      <c r="R60" s="29">
        <f>+(P60-G60)^2</f>
        <v>6.9115575035139766E-3</v>
      </c>
      <c r="S60" s="70">
        <f>S$15</f>
        <v>0.2</v>
      </c>
      <c r="Z60">
        <f>F60</f>
        <v>-4227</v>
      </c>
      <c r="AA60" s="129">
        <f>AB$3+AB$4*Z60+AB$5*Z60^2+AH60</f>
        <v>9.5943875843816778E-2</v>
      </c>
      <c r="AB60" s="129">
        <f>IF(S60&lt;&gt;0,G60-AH60, -9999)</f>
        <v>0.10780236619384478</v>
      </c>
      <c r="AC60" s="129">
        <f>+G60-P60</f>
        <v>-8.3135777517949372E-2</v>
      </c>
      <c r="AD60" s="129">
        <f>IF(S60&lt;&gt;0,G60-AA60, -9999)</f>
        <v>-2.827575837885371E-3</v>
      </c>
      <c r="AE60" s="129">
        <f>+(G60-AA60)^2*S60</f>
        <v>1.5990370237986318E-6</v>
      </c>
      <c r="AF60">
        <f>IF(S60&lt;&gt;0,G60-P60, -9999)</f>
        <v>-8.3135777517949372E-2</v>
      </c>
      <c r="AG60" s="130"/>
      <c r="AH60">
        <f>$AB$6*($AB$11/AI60*AJ60+$AB$12)</f>
        <v>-1.4686066187913384E-2</v>
      </c>
      <c r="AI60">
        <f>1+$AB$7*COS(AL60)</f>
        <v>1.0495916654442827</v>
      </c>
      <c r="AJ60">
        <f>SIN(AL60+RADIANS($AB$9))</f>
        <v>-0.73805747133133159</v>
      </c>
      <c r="AK60">
        <f>$AB$7*SIN(AL60)</f>
        <v>3.565334726849273E-2</v>
      </c>
      <c r="AL60">
        <f>2*ATAN(AM60)</f>
        <v>0.6233234729762428</v>
      </c>
      <c r="AM60">
        <f>SQRT((1+$AB$7)/(1-$AB$7))*TAN(AN60/2)</f>
        <v>0.32216072937855539</v>
      </c>
      <c r="AN60" s="129">
        <f>$AU60+$AB$7*SIN(AO60)</f>
        <v>0.58850458781848181</v>
      </c>
      <c r="AO60" s="129">
        <f>$AU60+$AB$7*SIN(AP60)</f>
        <v>0.58850458725870114</v>
      </c>
      <c r="AP60" s="129">
        <f>$AU60+$AB$7*SIN(AQ60)</f>
        <v>0.5885045762399963</v>
      </c>
      <c r="AQ60" s="129">
        <f>$AU60+$AB$7*SIN(AR60)</f>
        <v>0.58850435934818568</v>
      </c>
      <c r="AR60" s="129">
        <f>$AU60+$AB$7*SIN(AS60)</f>
        <v>0.58850009006355553</v>
      </c>
      <c r="AS60" s="129">
        <f>$AU60+$AB$7*SIN(AT60)</f>
        <v>0.58841605621199911</v>
      </c>
      <c r="AT60" s="129">
        <f>$AU60+$AB$7*SIN(AU60)</f>
        <v>0.58676294531453421</v>
      </c>
      <c r="AU60" s="129">
        <f>RADIANS($AB$9)+$AB$18*(F60-AB$15)</f>
        <v>0.55459922827192454</v>
      </c>
      <c r="AV60"/>
      <c r="AW60" s="95">
        <v>1600</v>
      </c>
      <c r="AX60" s="101">
        <f t="shared" si="0"/>
        <v>3.5567536915451427E-2</v>
      </c>
      <c r="AY60">
        <f t="shared" si="1"/>
        <v>2.1605086172932324E-2</v>
      </c>
      <c r="AZ60">
        <f t="shared" si="2"/>
        <v>1.3962450742519103E-2</v>
      </c>
      <c r="BA60">
        <f t="shared" si="3"/>
        <v>0.95889344841284496</v>
      </c>
      <c r="BB60">
        <f t="shared" si="4"/>
        <v>0.75494491736667413</v>
      </c>
      <c r="BC60">
        <f t="shared" si="5"/>
        <v>2.3090804624982186</v>
      </c>
      <c r="BD60">
        <f t="shared" si="6"/>
        <v>2.2619855124652881</v>
      </c>
      <c r="BE60">
        <f t="shared" si="11"/>
        <v>8.5461073806542842</v>
      </c>
      <c r="BF60">
        <f t="shared" si="11"/>
        <v>8.5461073804876939</v>
      </c>
      <c r="BG60">
        <f t="shared" si="11"/>
        <v>8.5461073847615925</v>
      </c>
      <c r="BH60">
        <f t="shared" si="11"/>
        <v>8.546107275113517</v>
      </c>
      <c r="BI60">
        <f t="shared" si="11"/>
        <v>8.5461100881618464</v>
      </c>
      <c r="BJ60">
        <f t="shared" si="11"/>
        <v>8.5460379156951767</v>
      </c>
      <c r="BK60">
        <f t="shared" si="11"/>
        <v>8.5478876131759876</v>
      </c>
      <c r="BL60">
        <f t="shared" si="8"/>
        <v>8.4990841427266322</v>
      </c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29" customFormat="1" ht="12.75" customHeight="1">
      <c r="A61" s="67" t="s">
        <v>244</v>
      </c>
      <c r="B61" s="69" t="s">
        <v>144</v>
      </c>
      <c r="C61" s="68">
        <v>28110.257000000001</v>
      </c>
      <c r="D61" s="68" t="s">
        <v>142</v>
      </c>
      <c r="E61" s="29">
        <f>+(C61-C$7)/C$8</f>
        <v>-4215.9714645998474</v>
      </c>
      <c r="F61" s="29">
        <f>ROUND(2*E61,0)/2</f>
        <v>-4216</v>
      </c>
      <c r="G61" s="29">
        <f>+C61-(C$7+F61*C$8)</f>
        <v>9.8050400003558025E-2</v>
      </c>
      <c r="H61" s="29">
        <f>+G61</f>
        <v>9.8050400003558025E-2</v>
      </c>
      <c r="P61" s="29">
        <f>+D$11+D$12*F61+D$13*F61^2</f>
        <v>0.17529769121049352</v>
      </c>
      <c r="Q61" s="30">
        <f>+C61-15018.5</f>
        <v>13091.757000000001</v>
      </c>
      <c r="R61" s="29">
        <f>+(P61-G61)^2</f>
        <v>5.967143998809093E-3</v>
      </c>
      <c r="S61" s="70">
        <f>S$15</f>
        <v>0.2</v>
      </c>
      <c r="Z61">
        <f>F61</f>
        <v>-4216</v>
      </c>
      <c r="AA61" s="129">
        <f>AB$3+AB$4*Z61+AB$5*Z61^2+AH61</f>
        <v>9.5668235198813553E-2</v>
      </c>
      <c r="AB61" s="129">
        <f>IF(S61&lt;&gt;0,G61-AH61, -9999)</f>
        <v>0.11253703288130991</v>
      </c>
      <c r="AC61" s="129">
        <f>+G61-P61</f>
        <v>-7.7247291206935492E-2</v>
      </c>
      <c r="AD61" s="129">
        <f>IF(S61&lt;&gt;0,G61-AA61, -9999)</f>
        <v>2.3821648047444716E-3</v>
      </c>
      <c r="AE61" s="129">
        <f>+(G61-AA61)^2*S61</f>
        <v>1.1349418313926533E-6</v>
      </c>
      <c r="AF61">
        <f>IF(S61&lt;&gt;0,G61-P61, -9999)</f>
        <v>-7.7247291206935492E-2</v>
      </c>
      <c r="AG61" s="130"/>
      <c r="AH61">
        <f>$AB$6*($AB$11/AI61*AJ61+$AB$12)</f>
        <v>-1.448663287775189E-2</v>
      </c>
      <c r="AI61">
        <f>1+$AB$7*COS(AL61)</f>
        <v>1.0489928277884542</v>
      </c>
      <c r="AJ61">
        <f>SIN(AL61+RADIANS($AB$9))</f>
        <v>-0.72675213411028128</v>
      </c>
      <c r="AK61">
        <f>$AB$7*SIN(AL61)</f>
        <v>3.6471869684405848E-2</v>
      </c>
      <c r="AL61">
        <f>2*ATAN(AM61)</f>
        <v>0.63992859172037853</v>
      </c>
      <c r="AM61">
        <f>SQRT((1+$AB$7)/(1-$AB$7))*TAN(AN61/2)</f>
        <v>0.33134978056253256</v>
      </c>
      <c r="AN61" s="129">
        <f>$AU61+$AB$7*SIN(AO61)</f>
        <v>0.60430009165952703</v>
      </c>
      <c r="AO61" s="129">
        <f>$AU61+$AB$7*SIN(AP61)</f>
        <v>0.60430009112159955</v>
      </c>
      <c r="AP61" s="129">
        <f>$AU61+$AB$7*SIN(AQ61)</f>
        <v>0.60430008041889771</v>
      </c>
      <c r="AQ61" s="129">
        <f>$AU61+$AB$7*SIN(AR61)</f>
        <v>0.60429986747600728</v>
      </c>
      <c r="AR61" s="129">
        <f>$AU61+$AB$7*SIN(AS61)</f>
        <v>0.60429563073230563</v>
      </c>
      <c r="AS61" s="129">
        <f>$AU61+$AB$7*SIN(AT61)</f>
        <v>0.60421133841996921</v>
      </c>
      <c r="AT61" s="129">
        <f>$AU61+$AB$7*SIN(AU61)</f>
        <v>0.60253531478633371</v>
      </c>
      <c r="AU61" s="129">
        <f>RADIANS($AB$9)+$AB$18*(F61-AB$15)</f>
        <v>0.56959653976308644</v>
      </c>
      <c r="AV61"/>
      <c r="AW61" s="95">
        <v>1800</v>
      </c>
      <c r="AX61" s="101">
        <f t="shared" si="0"/>
        <v>4.1259376293473357E-2</v>
      </c>
      <c r="AY61">
        <f t="shared" si="1"/>
        <v>2.4334112541489265E-2</v>
      </c>
      <c r="AZ61">
        <f t="shared" si="2"/>
        <v>1.6925263751984089E-2</v>
      </c>
      <c r="BA61">
        <f t="shared" si="3"/>
        <v>0.94901487896201264</v>
      </c>
      <c r="BB61">
        <f t="shared" si="4"/>
        <v>0.89345428721675035</v>
      </c>
      <c r="BC61">
        <f t="shared" si="5"/>
        <v>2.5584882909311268</v>
      </c>
      <c r="BD61">
        <f t="shared" si="6"/>
        <v>3.3321784597723623</v>
      </c>
      <c r="BE61">
        <f t="shared" si="11"/>
        <v>8.8071336673491878</v>
      </c>
      <c r="BF61">
        <f t="shared" si="11"/>
        <v>8.8071336667901328</v>
      </c>
      <c r="BG61">
        <f t="shared" si="11"/>
        <v>8.8071336780176246</v>
      </c>
      <c r="BH61">
        <f t="shared" si="11"/>
        <v>8.8071334525358349</v>
      </c>
      <c r="BI61">
        <f t="shared" si="11"/>
        <v>8.8071379808810661</v>
      </c>
      <c r="BJ61">
        <f t="shared" si="11"/>
        <v>8.8070470354442048</v>
      </c>
      <c r="BK61">
        <f t="shared" si="11"/>
        <v>8.8088724228020876</v>
      </c>
      <c r="BL61">
        <f t="shared" si="8"/>
        <v>8.7717625334750355</v>
      </c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29" customFormat="1" ht="12.75" customHeight="1">
      <c r="A62" s="67" t="s">
        <v>244</v>
      </c>
      <c r="B62" s="69" t="s">
        <v>144</v>
      </c>
      <c r="C62" s="68">
        <v>28151.475999999999</v>
      </c>
      <c r="D62" s="68" t="s">
        <v>142</v>
      </c>
      <c r="E62" s="29">
        <f>+(C62-C$7)/C$8</f>
        <v>-4203.9755863695227</v>
      </c>
      <c r="F62" s="29">
        <f>ROUND(2*E62,0)/2</f>
        <v>-4204</v>
      </c>
      <c r="G62" s="29">
        <f>+C62-(C$7+F62*C$8)</f>
        <v>8.3887600001617102E-2</v>
      </c>
      <c r="H62" s="29">
        <f>+G62</f>
        <v>8.3887600001617102E-2</v>
      </c>
      <c r="P62" s="29">
        <f>+D$11+D$12*F62+D$13*F62^2</f>
        <v>0.17425949273925748</v>
      </c>
      <c r="Q62" s="30">
        <f>+C62-15018.5</f>
        <v>13132.975999999999</v>
      </c>
      <c r="R62" s="29">
        <f>+(P62-G62)^2</f>
        <v>8.1670789969835768E-3</v>
      </c>
      <c r="S62" s="70">
        <f>S$15</f>
        <v>0.2</v>
      </c>
      <c r="Z62">
        <f>F62</f>
        <v>-4204</v>
      </c>
      <c r="AA62" s="129">
        <f>AB$3+AB$4*Z62+AB$5*Z62^2+AH62</f>
        <v>9.5372846125283198E-2</v>
      </c>
      <c r="AB62" s="129">
        <f>IF(S62&lt;&gt;0,G62-AH62, -9999)</f>
        <v>9.8152683959759637E-2</v>
      </c>
      <c r="AC62" s="129">
        <f>+G62-P62</f>
        <v>-9.0371892737640375E-2</v>
      </c>
      <c r="AD62" s="129">
        <f>IF(S62&lt;&gt;0,G62-AA62, -9999)</f>
        <v>-1.1485246123666096E-2</v>
      </c>
      <c r="AE62" s="129">
        <f>+(G62-AA62)^2*S62</f>
        <v>2.638217570423742E-5</v>
      </c>
      <c r="AF62">
        <f>IF(S62&lt;&gt;0,G62-P62, -9999)</f>
        <v>-9.0371892737640375E-2</v>
      </c>
      <c r="AG62" s="130"/>
      <c r="AH62">
        <f>$AB$6*($AB$11/AI62*AJ62+$AB$12)</f>
        <v>-1.4265083958142535E-2</v>
      </c>
      <c r="AI62">
        <f>1+$AB$7*COS(AL62)</f>
        <v>1.0483249661290082</v>
      </c>
      <c r="AJ62">
        <f>SIN(AL62+RADIANS($AB$9))</f>
        <v>-0.71420590970972542</v>
      </c>
      <c r="AK62">
        <f>$AB$7*SIN(AL62)</f>
        <v>3.7352270367617825E-2</v>
      </c>
      <c r="AL62">
        <f>2*ATAN(AM62)</f>
        <v>0.65802141176972251</v>
      </c>
      <c r="AM62">
        <f>SQRT((1+$AB$7)/(1-$AB$7))*TAN(AN62/2)</f>
        <v>0.34141988025271569</v>
      </c>
      <c r="AN62" s="129">
        <f>$AU62+$AB$7*SIN(AO62)</f>
        <v>0.62152115251881423</v>
      </c>
      <c r="AO62" s="129">
        <f>$AU62+$AB$7*SIN(AP62)</f>
        <v>0.62152115200546842</v>
      </c>
      <c r="AP62" s="129">
        <f>$AU62+$AB$7*SIN(AQ62)</f>
        <v>0.62152114166739492</v>
      </c>
      <c r="AQ62" s="129">
        <f>$AU62+$AB$7*SIN(AR62)</f>
        <v>0.62152093347291137</v>
      </c>
      <c r="AR62" s="129">
        <f>$AU62+$AB$7*SIN(AS62)</f>
        <v>0.62151674073096852</v>
      </c>
      <c r="AS62" s="129">
        <f>$AU62+$AB$7*SIN(AT62)</f>
        <v>0.6214323075277759</v>
      </c>
      <c r="AT62" s="129">
        <f>$AU62+$AB$7*SIN(AU62)</f>
        <v>0.61973308076520173</v>
      </c>
      <c r="AU62" s="129">
        <f>RADIANS($AB$9)+$AB$18*(F62-AB$15)</f>
        <v>0.58595724320799114</v>
      </c>
      <c r="AV62"/>
      <c r="AW62" s="95">
        <v>2000</v>
      </c>
      <c r="AX62" s="101">
        <f t="shared" si="0"/>
        <v>4.6178040887427579E-2</v>
      </c>
      <c r="AY62">
        <f t="shared" si="1"/>
        <v>2.7447052940081811E-2</v>
      </c>
      <c r="AZ62">
        <f t="shared" si="2"/>
        <v>1.8730987947345765E-2</v>
      </c>
      <c r="BA62">
        <f t="shared" si="3"/>
        <v>0.94237823382173103</v>
      </c>
      <c r="BB62">
        <f t="shared" si="4"/>
        <v>0.97573908822915911</v>
      </c>
      <c r="BC62">
        <f t="shared" si="5"/>
        <v>2.8035821792274418</v>
      </c>
      <c r="BD62">
        <f t="shared" si="6"/>
        <v>5.8605337566253306</v>
      </c>
      <c r="BE62">
        <f t="shared" si="11"/>
        <v>9.0658932822772105</v>
      </c>
      <c r="BF62">
        <f t="shared" si="11"/>
        <v>9.065893281487087</v>
      </c>
      <c r="BG62">
        <f t="shared" si="11"/>
        <v>9.0658932953037183</v>
      </c>
      <c r="BH62">
        <f t="shared" si="11"/>
        <v>9.0658930536969908</v>
      </c>
      <c r="BI62">
        <f t="shared" si="11"/>
        <v>9.0658972785882099</v>
      </c>
      <c r="BJ62">
        <f t="shared" si="11"/>
        <v>9.0658233984476055</v>
      </c>
      <c r="BK62">
        <f t="shared" si="11"/>
        <v>9.0671150364387429</v>
      </c>
      <c r="BL62">
        <f t="shared" si="8"/>
        <v>9.0444409242234372</v>
      </c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29" customFormat="1" ht="12.75" customHeight="1">
      <c r="A63" s="67" t="s">
        <v>244</v>
      </c>
      <c r="B63" s="69" t="s">
        <v>144</v>
      </c>
      <c r="C63" s="68">
        <v>28158.342000000001</v>
      </c>
      <c r="D63" s="68" t="s">
        <v>142</v>
      </c>
      <c r="E63" s="29">
        <f>+(C63-C$7)/C$8</f>
        <v>-4201.9773889380122</v>
      </c>
      <c r="F63" s="29">
        <f>ROUND(2*E63,0)/2</f>
        <v>-4202</v>
      </c>
      <c r="G63" s="29">
        <f>+C63-(C$7+F63*C$8)</f>
        <v>7.7693800001725322E-2</v>
      </c>
      <c r="H63" s="29">
        <f>+G63</f>
        <v>7.7693800001725322E-2</v>
      </c>
      <c r="P63" s="29">
        <f>+D$11+D$12*F63+D$13*F63^2</f>
        <v>0.17408675895984774</v>
      </c>
      <c r="Q63" s="30">
        <f>+C63-15018.5</f>
        <v>13139.842000000001</v>
      </c>
      <c r="R63" s="29">
        <f>+(P63-G63)^2</f>
        <v>9.2916025367022724E-3</v>
      </c>
      <c r="S63" s="70">
        <f>S$15</f>
        <v>0.2</v>
      </c>
      <c r="Z63">
        <f>F63</f>
        <v>-4202</v>
      </c>
      <c r="AA63" s="129">
        <f>AB$3+AB$4*Z63+AB$5*Z63^2+AH63</f>
        <v>9.5324148103782744E-2</v>
      </c>
      <c r="AB63" s="129">
        <f>IF(S63&lt;&gt;0,G63-AH63, -9999)</f>
        <v>9.1921560019088869E-2</v>
      </c>
      <c r="AC63" s="129">
        <f>+G63-P63</f>
        <v>-9.6392958958122416E-2</v>
      </c>
      <c r="AD63" s="129">
        <f>IF(S63&lt;&gt;0,G63-AA63, -9999)</f>
        <v>-1.7630348102057422E-2</v>
      </c>
      <c r="AE63" s="129">
        <f>+(G63-AA63)^2*S63</f>
        <v>6.2165834839943946E-5</v>
      </c>
      <c r="AF63">
        <f>IF(S63&lt;&gt;0,G63-P63, -9999)</f>
        <v>-9.6392958958122416E-2</v>
      </c>
      <c r="AG63" s="130"/>
      <c r="AH63">
        <f>$AB$6*($AB$11/AI63*AJ63+$AB$12)</f>
        <v>-1.4227760017363547E-2</v>
      </c>
      <c r="AI63">
        <f>1+$AB$7*COS(AL63)</f>
        <v>1.0482121963622149</v>
      </c>
      <c r="AJ63">
        <f>SIN(AL63+RADIANS($AB$9))</f>
        <v>-0.71209361149122574</v>
      </c>
      <c r="AK63">
        <f>$AB$7*SIN(AL63)</f>
        <v>3.7497714262560551E-2</v>
      </c>
      <c r="AL63">
        <f>2*ATAN(AM63)</f>
        <v>0.6610346303301835</v>
      </c>
      <c r="AM63">
        <f>SQRT((1+$AB$7)/(1-$AB$7))*TAN(AN63/2)</f>
        <v>0.34310297829854575</v>
      </c>
      <c r="AN63" s="129">
        <f>$AU63+$AB$7*SIN(AO63)</f>
        <v>0.62439025769215295</v>
      </c>
      <c r="AO63" s="129">
        <f>$AU63+$AB$7*SIN(AP63)</f>
        <v>0.62439025718296604</v>
      </c>
      <c r="AP63" s="129">
        <f>$AU63+$AB$7*SIN(AQ63)</f>
        <v>0.62439024690748923</v>
      </c>
      <c r="AQ63" s="129">
        <f>$AU63+$AB$7*SIN(AR63)</f>
        <v>0.6243900395466645</v>
      </c>
      <c r="AR63" s="129">
        <f>$AU63+$AB$7*SIN(AS63)</f>
        <v>0.62438585497747356</v>
      </c>
      <c r="AS63" s="129">
        <f>$AU63+$AB$7*SIN(AT63)</f>
        <v>0.624301412507412</v>
      </c>
      <c r="AT63" s="129">
        <f>$AU63+$AB$7*SIN(AU63)</f>
        <v>0.62259850215720869</v>
      </c>
      <c r="AU63" s="129">
        <f>RADIANS($AB$9)+$AB$18*(F63-AB$15)</f>
        <v>0.58868402711547496</v>
      </c>
      <c r="AV63"/>
      <c r="AW63" s="95">
        <v>2200</v>
      </c>
      <c r="AX63" s="101">
        <f t="shared" si="0"/>
        <v>5.0233862324465819E-2</v>
      </c>
      <c r="AY63">
        <f t="shared" si="1"/>
        <v>3.0943907368709968E-2</v>
      </c>
      <c r="AZ63">
        <f t="shared" si="2"/>
        <v>1.9289954955755848E-2</v>
      </c>
      <c r="BA63">
        <f t="shared" si="3"/>
        <v>0.93920031319737063</v>
      </c>
      <c r="BB63">
        <f t="shared" si="4"/>
        <v>0.99976185732136624</v>
      </c>
      <c r="BC63">
        <f t="shared" si="5"/>
        <v>3.0461310644361692</v>
      </c>
      <c r="BD63">
        <f t="shared" si="6"/>
        <v>20.934922284662267</v>
      </c>
      <c r="BE63">
        <f t="shared" si="11"/>
        <v>9.3233063451617024</v>
      </c>
      <c r="BF63">
        <f t="shared" si="11"/>
        <v>9.3233063448314617</v>
      </c>
      <c r="BG63">
        <f t="shared" si="11"/>
        <v>9.3233063502663001</v>
      </c>
      <c r="BH63">
        <f t="shared" si="11"/>
        <v>9.3233062608239781</v>
      </c>
      <c r="BI63">
        <f t="shared" si="11"/>
        <v>9.3233077327959553</v>
      </c>
      <c r="BJ63">
        <f t="shared" si="11"/>
        <v>9.3232835082012979</v>
      </c>
      <c r="BK63">
        <f t="shared" si="11"/>
        <v>9.3236821705547523</v>
      </c>
      <c r="BL63">
        <f t="shared" si="8"/>
        <v>9.3171193149718405</v>
      </c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29" customFormat="1" ht="12.75" customHeight="1">
      <c r="A64" s="67" t="s">
        <v>313</v>
      </c>
      <c r="B64" s="69" t="s">
        <v>144</v>
      </c>
      <c r="C64" s="68">
        <v>28780.257000000001</v>
      </c>
      <c r="D64" s="68" t="s">
        <v>142</v>
      </c>
      <c r="E64" s="29">
        <f>+(C64-C$7)/C$8</f>
        <v>-4020.9827842747964</v>
      </c>
      <c r="F64" s="29">
        <f>ROUND(2*E64,0)/2</f>
        <v>-4021</v>
      </c>
      <c r="G64" s="29">
        <f>+C64-(C$7+F64*C$8)</f>
        <v>5.9154900005523814E-2</v>
      </c>
      <c r="I64" s="29">
        <f>+G64</f>
        <v>5.9154900005523814E-2</v>
      </c>
      <c r="P64" s="29">
        <f>+D$11+D$12*F64+D$13*F64^2</f>
        <v>0.15880841210431512</v>
      </c>
      <c r="Q64" s="30">
        <f>+C64-15018.5</f>
        <v>13761.757000000001</v>
      </c>
      <c r="R64" s="29">
        <f>+(P64-G64)^2</f>
        <v>9.9308224736239462E-3</v>
      </c>
      <c r="S64" s="70">
        <f>S$16</f>
        <v>0.1</v>
      </c>
      <c r="Z64">
        <f>F64</f>
        <v>-4021</v>
      </c>
      <c r="AA64" s="129">
        <f>AB$3+AB$4*Z64+AB$5*Z64^2+AH64</f>
        <v>9.1497401848841975E-2</v>
      </c>
      <c r="AB64" s="129">
        <f>IF(S64&lt;&gt;0,G64-AH64, -9999)</f>
        <v>6.9583373496749701E-2</v>
      </c>
      <c r="AC64" s="129">
        <f>+G64-P64</f>
        <v>-9.9653512098791308E-2</v>
      </c>
      <c r="AD64" s="129">
        <f>IF(S64&lt;&gt;0,G64-AA64, -9999)</f>
        <v>-3.2342501843318161E-2</v>
      </c>
      <c r="AE64" s="129">
        <f>+(G64-AA64)^2*S64</f>
        <v>1.0460374254850386E-4</v>
      </c>
      <c r="AF64">
        <f>IF(S64&lt;&gt;0,G64-P64, -9999)</f>
        <v>-9.9653512098791308E-2</v>
      </c>
      <c r="AG64" s="130"/>
      <c r="AH64">
        <f>$AB$6*($AB$11/AI64*AJ64+$AB$12)</f>
        <v>-1.0428473491225883E-2</v>
      </c>
      <c r="AI64">
        <f>1+$AB$7*COS(AL64)</f>
        <v>1.0364760468831069</v>
      </c>
      <c r="AJ64">
        <f>SIN(AL64+RADIANS($AB$9))</f>
        <v>-0.49924558468195512</v>
      </c>
      <c r="AK64">
        <f>$AB$7*SIN(AL64)</f>
        <v>4.8989717867801423E-2</v>
      </c>
      <c r="AL64">
        <f>2*ATAN(AM64)</f>
        <v>0.93078247093546962</v>
      </c>
      <c r="AM64">
        <f>SQRT((1+$AB$7)/(1-$AB$7))*TAN(AN64/2)</f>
        <v>0.50218143710008567</v>
      </c>
      <c r="AN64" s="129">
        <f>$AU64+$AB$7*SIN(AO64)</f>
        <v>0.88263537990001151</v>
      </c>
      <c r="AO64" s="129">
        <f>$AU64+$AB$7*SIN(AP64)</f>
        <v>0.88263537974093065</v>
      </c>
      <c r="AP64" s="129">
        <f>$AU64+$AB$7*SIN(AQ64)</f>
        <v>0.88263537564002081</v>
      </c>
      <c r="AQ64" s="129">
        <f>$AU64+$AB$7*SIN(AR64)</f>
        <v>0.88263526992352626</v>
      </c>
      <c r="AR64" s="129">
        <f>$AU64+$AB$7*SIN(AS64)</f>
        <v>0.88263254468493457</v>
      </c>
      <c r="AS64" s="129">
        <f>$AU64+$AB$7*SIN(AT64)</f>
        <v>0.88256229457056301</v>
      </c>
      <c r="AT64" s="129">
        <f>$AU64+$AB$7*SIN(AU64)</f>
        <v>0.8807534807301528</v>
      </c>
      <c r="AU64" s="129">
        <f>RADIANS($AB$9)+$AB$18*(F64-AB$15)</f>
        <v>0.83545797074277894</v>
      </c>
      <c r="AV64"/>
      <c r="AW64" s="95">
        <v>2400</v>
      </c>
      <c r="AX64" s="101">
        <f t="shared" si="0"/>
        <v>5.340445774809191E-2</v>
      </c>
      <c r="AY64">
        <f t="shared" si="1"/>
        <v>3.4824675827373731E-2</v>
      </c>
      <c r="AZ64">
        <f t="shared" si="2"/>
        <v>1.8579781920718182E-2</v>
      </c>
      <c r="BA64">
        <f t="shared" si="3"/>
        <v>0.93957526718207429</v>
      </c>
      <c r="BB64">
        <f t="shared" si="4"/>
        <v>0.96544546057320713</v>
      </c>
      <c r="BC64">
        <f t="shared" si="5"/>
        <v>-2.9952296430873488</v>
      </c>
      <c r="BD64">
        <f t="shared" si="6"/>
        <v>-13.64025215532161</v>
      </c>
      <c r="BE64">
        <f t="shared" si="11"/>
        <v>9.5803349052524265</v>
      </c>
      <c r="BF64">
        <f t="shared" si="11"/>
        <v>9.5803349057363736</v>
      </c>
      <c r="BG64">
        <f t="shared" si="11"/>
        <v>9.5803348977160638</v>
      </c>
      <c r="BH64">
        <f t="shared" si="11"/>
        <v>9.580335030634064</v>
      </c>
      <c r="BI64">
        <f t="shared" si="11"/>
        <v>9.580332827827414</v>
      </c>
      <c r="BJ64">
        <f t="shared" si="11"/>
        <v>9.5803693343218335</v>
      </c>
      <c r="BK64">
        <f t="shared" si="11"/>
        <v>9.5797643494045222</v>
      </c>
      <c r="BL64">
        <f t="shared" si="8"/>
        <v>9.5897977057202439</v>
      </c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29" customFormat="1" ht="12.75" customHeight="1">
      <c r="A65" s="67" t="s">
        <v>313</v>
      </c>
      <c r="B65" s="69" t="s">
        <v>144</v>
      </c>
      <c r="C65" s="68">
        <v>28787.183000000001</v>
      </c>
      <c r="D65" s="68" t="s">
        <v>142</v>
      </c>
      <c r="E65" s="29">
        <f>+(C65-C$7)/C$8</f>
        <v>-4018.9671251704212</v>
      </c>
      <c r="F65" s="29">
        <f>ROUND(2*E65,0)/2</f>
        <v>-4019</v>
      </c>
      <c r="G65" s="29">
        <f>+C65-(C$7+F65*C$8)</f>
        <v>0.11296110000330373</v>
      </c>
      <c r="I65" s="29">
        <f>+G65</f>
        <v>0.11296110000330373</v>
      </c>
      <c r="P65" s="29">
        <f>+D$11+D$12*F65+D$13*F65^2</f>
        <v>0.15864350285929321</v>
      </c>
      <c r="Q65" s="30">
        <f>+C65-15018.5</f>
        <v>13768.683000000001</v>
      </c>
      <c r="R65" s="29">
        <f>+(P65-G65)^2</f>
        <v>2.0868819306969163E-3</v>
      </c>
      <c r="S65" s="70">
        <f>S$16</f>
        <v>0.1</v>
      </c>
      <c r="Z65">
        <f>F65</f>
        <v>-4019</v>
      </c>
      <c r="AA65" s="129">
        <f>AB$3+AB$4*Z65+AB$5*Z65^2+AH65</f>
        <v>9.1460975475757683E-2</v>
      </c>
      <c r="AB65" s="129">
        <f>IF(S65&lt;&gt;0,G65-AH65, -9999)</f>
        <v>0.12334349071870929</v>
      </c>
      <c r="AC65" s="129">
        <f>+G65-P65</f>
        <v>-4.5682402855989485E-2</v>
      </c>
      <c r="AD65" s="129">
        <f>IF(S65&lt;&gt;0,G65-AA65, -9999)</f>
        <v>2.1500124527546044E-2</v>
      </c>
      <c r="AE65" s="129">
        <f>+(G65-AA65)^2*S65</f>
        <v>4.6225535469998703E-5</v>
      </c>
      <c r="AF65">
        <f>IF(S65&lt;&gt;0,G65-P65, -9999)</f>
        <v>-4.5682402855989485E-2</v>
      </c>
      <c r="AG65" s="130"/>
      <c r="AH65">
        <f>$AB$6*($AB$11/AI65*AJ65+$AB$12)</f>
        <v>-1.0382390715405553E-2</v>
      </c>
      <c r="AI65">
        <f>1+$AB$7*COS(AL65)</f>
        <v>1.0363315948165839</v>
      </c>
      <c r="AJ65">
        <f>SIN(AL65+RADIANS($AB$9))</f>
        <v>-0.49669135458567343</v>
      </c>
      <c r="AK65">
        <f>$AB$7*SIN(AL65)</f>
        <v>4.9096941565325417E-2</v>
      </c>
      <c r="AL65">
        <f>2*ATAN(AM65)</f>
        <v>0.93372786560844434</v>
      </c>
      <c r="AM65">
        <f>SQRT((1+$AB$7)/(1-$AB$7))*TAN(AN65/2)</f>
        <v>0.50402689453838256</v>
      </c>
      <c r="AN65" s="129">
        <f>$AU65+$AB$7*SIN(AO65)</f>
        <v>0.88547201126066588</v>
      </c>
      <c r="AO65" s="129">
        <f>$AU65+$AB$7*SIN(AP65)</f>
        <v>0.88547201110443274</v>
      </c>
      <c r="AP65" s="129">
        <f>$AU65+$AB$7*SIN(AQ65)</f>
        <v>0.88547200706297358</v>
      </c>
      <c r="AQ65" s="129">
        <f>$AU65+$AB$7*SIN(AR65)</f>
        <v>0.88547190251796204</v>
      </c>
      <c r="AR65" s="129">
        <f>$AU65+$AB$7*SIN(AS65)</f>
        <v>0.88546919813816372</v>
      </c>
      <c r="AS65" s="129">
        <f>$AU65+$AB$7*SIN(AT65)</f>
        <v>0.88539924410595694</v>
      </c>
      <c r="AT65" s="129">
        <f>$AU65+$AB$7*SIN(AU65)</f>
        <v>0.88359182143754345</v>
      </c>
      <c r="AU65" s="129">
        <f>RADIANS($AB$9)+$AB$18*(F65-AB$15)</f>
        <v>0.83818475465026321</v>
      </c>
      <c r="AV65"/>
      <c r="AW65" s="95">
        <v>2600</v>
      </c>
      <c r="AX65" s="101">
        <f t="shared" si="0"/>
        <v>5.5732519283951308E-2</v>
      </c>
      <c r="AY65">
        <f t="shared" si="1"/>
        <v>3.9089358316073089E-2</v>
      </c>
      <c r="AZ65">
        <f t="shared" si="2"/>
        <v>1.6643160967878219E-2</v>
      </c>
      <c r="BA65">
        <f t="shared" si="3"/>
        <v>0.94349230598134592</v>
      </c>
      <c r="BB65">
        <f t="shared" si="4"/>
        <v>0.87440746011441495</v>
      </c>
      <c r="BC65">
        <f t="shared" si="5"/>
        <v>-2.7522955338569459</v>
      </c>
      <c r="BD65">
        <f t="shared" si="6"/>
        <v>-5.0724168268332113</v>
      </c>
      <c r="BE65">
        <f t="shared" si="11"/>
        <v>9.8379522395653929</v>
      </c>
      <c r="BF65">
        <f t="shared" si="11"/>
        <v>9.8379522403546407</v>
      </c>
      <c r="BG65">
        <f t="shared" si="11"/>
        <v>9.837952226245342</v>
      </c>
      <c r="BH65">
        <f t="shared" si="11"/>
        <v>9.8379524784757368</v>
      </c>
      <c r="BI65">
        <f t="shared" si="11"/>
        <v>9.8379479693841567</v>
      </c>
      <c r="BJ65">
        <f t="shared" si="11"/>
        <v>9.8380285792016888</v>
      </c>
      <c r="BK65">
        <f t="shared" si="11"/>
        <v>9.8365879324985102</v>
      </c>
      <c r="BL65">
        <f t="shared" si="8"/>
        <v>9.8624760964686455</v>
      </c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29" customFormat="1" ht="12.75" customHeight="1">
      <c r="A66" s="67" t="s">
        <v>313</v>
      </c>
      <c r="B66" s="69" t="s">
        <v>144</v>
      </c>
      <c r="C66" s="68">
        <v>28842.134999999998</v>
      </c>
      <c r="D66" s="68" t="s">
        <v>142</v>
      </c>
      <c r="E66" s="29">
        <f>+(C66-C$7)/C$8</f>
        <v>-4002.974561049195</v>
      </c>
      <c r="F66" s="29">
        <f>ROUND(2*E66,0)/2</f>
        <v>-4003</v>
      </c>
      <c r="G66" s="29">
        <f>+C66-(C$7+F66*C$8)</f>
        <v>8.7410700001782971E-2</v>
      </c>
      <c r="I66" s="29">
        <f>+G66</f>
        <v>8.7410700001782971E-2</v>
      </c>
      <c r="P66" s="29">
        <f>+D$11+D$12*F66+D$13*F66^2</f>
        <v>0.15732730740445081</v>
      </c>
      <c r="Q66" s="30">
        <f>+C66-15018.5</f>
        <v>13823.634999999998</v>
      </c>
      <c r="R66" s="29">
        <f>+(P66-G66)^2</f>
        <v>4.888331990698787E-3</v>
      </c>
      <c r="S66" s="70">
        <f>S$16</f>
        <v>0.1</v>
      </c>
      <c r="Z66">
        <f>F66</f>
        <v>-4003</v>
      </c>
      <c r="AA66" s="129">
        <f>AB$3+AB$4*Z66+AB$5*Z66^2+AH66</f>
        <v>9.117368681071332E-2</v>
      </c>
      <c r="AB66" s="129">
        <f>IF(S66&lt;&gt;0,G66-AH66, -9999)</f>
        <v>9.7421688281504104E-2</v>
      </c>
      <c r="AC66" s="129">
        <f>+G66-P66</f>
        <v>-6.9916607402667835E-2</v>
      </c>
      <c r="AD66" s="129">
        <f>IF(S66&lt;&gt;0,G66-AA66, -9999)</f>
        <v>-3.7629868089303492E-3</v>
      </c>
      <c r="AE66" s="129">
        <f>+(G66-AA66)^2*S66</f>
        <v>1.4160069724183813E-6</v>
      </c>
      <c r="AF66">
        <f>IF(S66&lt;&gt;0,G66-P66, -9999)</f>
        <v>-6.9916607402667835E-2</v>
      </c>
      <c r="AG66" s="130"/>
      <c r="AH66">
        <f>$AB$6*($AB$11/AI66*AJ66+$AB$12)</f>
        <v>-1.001098827972113E-2</v>
      </c>
      <c r="AI66">
        <f>1+$AB$7*COS(AL66)</f>
        <v>1.0351662206826386</v>
      </c>
      <c r="AJ66">
        <f>SIN(AL66+RADIANS($AB$9))</f>
        <v>-0.47613038099218008</v>
      </c>
      <c r="AK66">
        <f>$AB$7*SIN(AL66)</f>
        <v>4.9938275659911914E-2</v>
      </c>
      <c r="AL66">
        <f>2*ATAN(AM66)</f>
        <v>0.95726131929907288</v>
      </c>
      <c r="AM66">
        <f>SQRT((1+$AB$7)/(1-$AB$7))*TAN(AN66/2)</f>
        <v>0.5188716025941813</v>
      </c>
      <c r="AN66" s="129">
        <f>$AU66+$AB$7*SIN(AO66)</f>
        <v>0.90815075303847503</v>
      </c>
      <c r="AO66" s="129">
        <f>$AU66+$AB$7*SIN(AP66)</f>
        <v>0.90815075290389968</v>
      </c>
      <c r="AP66" s="129">
        <f>$AU66+$AB$7*SIN(AQ66)</f>
        <v>0.90815074932241968</v>
      </c>
      <c r="AQ66" s="129">
        <f>$AU66+$AB$7*SIN(AR66)</f>
        <v>0.90815065400776662</v>
      </c>
      <c r="AR66" s="129">
        <f>$AU66+$AB$7*SIN(AS66)</f>
        <v>0.9081481173838919</v>
      </c>
      <c r="AS66" s="129">
        <f>$AU66+$AB$7*SIN(AT66)</f>
        <v>0.90808061284254837</v>
      </c>
      <c r="AT66" s="129">
        <f>$AU66+$AB$7*SIN(AU66)</f>
        <v>0.90628632372957441</v>
      </c>
      <c r="AU66" s="129">
        <f>RADIANS($AB$9)+$AB$18*(F66-AB$15)</f>
        <v>0.85999902591013511</v>
      </c>
      <c r="AV66"/>
      <c r="AW66" s="95">
        <v>2800</v>
      </c>
      <c r="AX66" s="101">
        <f t="shared" ref="AX66:AX82" si="12">AB$3+AB$4*AW66+AB$5*AW66^2+AZ66</f>
        <v>5.73248978585972E-2</v>
      </c>
      <c r="AY66">
        <f t="shared" ref="AY66:AY82" si="13">AB$3+AB$4*AW66+AB$5*AW66^2</f>
        <v>4.3737954834808072E-2</v>
      </c>
      <c r="AZ66">
        <f t="shared" ref="AZ66:AZ82" si="14">$AB$6*($AB$11/BA66*BB66+$AB$12)</f>
        <v>1.3586943023789129E-2</v>
      </c>
      <c r="BA66">
        <f t="shared" ref="BA66:BA82" si="15">1+$AB$7*COS(BC66)</f>
        <v>0.95083360041644827</v>
      </c>
      <c r="BB66">
        <f t="shared" ref="BB66:BB82" si="16">SIN(BC66+RADIANS($AB$9))</f>
        <v>0.73002336454504213</v>
      </c>
      <c r="BC66">
        <f t="shared" ref="BC66:BC82" si="17">2*ATAN(BD66)</f>
        <v>-2.5064384495660743</v>
      </c>
      <c r="BD66">
        <f t="shared" ref="BD66:BD82" si="18">SQRT((1+$AB$7)/(1-$AB$7))*TAN(BE66/2)</f>
        <v>-3.0422639287105255</v>
      </c>
      <c r="BE66">
        <f t="shared" si="11"/>
        <v>10.097114299105765</v>
      </c>
      <c r="BF66">
        <f t="shared" si="11"/>
        <v>10.097114299573335</v>
      </c>
      <c r="BG66">
        <f t="shared" si="11"/>
        <v>10.097114289788543</v>
      </c>
      <c r="BH66">
        <f t="shared" si="11"/>
        <v>10.097114494554143</v>
      </c>
      <c r="BI66">
        <f t="shared" si="11"/>
        <v>10.097110209447226</v>
      </c>
      <c r="BJ66">
        <f t="shared" si="11"/>
        <v>10.097199886450536</v>
      </c>
      <c r="BK66">
        <f t="shared" si="11"/>
        <v>10.095324494065359</v>
      </c>
      <c r="BL66">
        <f t="shared" ref="BL66:BL82" si="19">RADIANS($AB$9)+$AB$18*(AW66-AB$15)</f>
        <v>10.135154487217047</v>
      </c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29" customFormat="1" ht="12.75" customHeight="1">
      <c r="A67" s="67" t="s">
        <v>313</v>
      </c>
      <c r="B67" s="69" t="s">
        <v>144</v>
      </c>
      <c r="C67" s="68">
        <v>29103.284</v>
      </c>
      <c r="D67" s="68" t="s">
        <v>142</v>
      </c>
      <c r="E67" s="29">
        <f>+(C67-C$7)/C$8</f>
        <v>-3926.9729209324678</v>
      </c>
      <c r="F67" s="29">
        <f>ROUND(2*E67,0)/2</f>
        <v>-3927</v>
      </c>
      <c r="G67" s="29">
        <f>+C67-(C$7+F67*C$8)</f>
        <v>9.3046300004061777E-2</v>
      </c>
      <c r="I67" s="29">
        <f>+G67</f>
        <v>9.3046300004061777E-2</v>
      </c>
      <c r="P67" s="29">
        <f>+D$11+D$12*F67+D$13*F67^2</f>
        <v>0.15115011826230978</v>
      </c>
      <c r="Q67" s="30">
        <f>+C67-15018.5</f>
        <v>14084.784</v>
      </c>
      <c r="R67" s="29">
        <f>+(P67-G67)^2</f>
        <v>3.3760536961875147E-3</v>
      </c>
      <c r="S67" s="70">
        <f>S$16</f>
        <v>0.1</v>
      </c>
      <c r="Z67">
        <f>F67</f>
        <v>-3927</v>
      </c>
      <c r="AA67" s="129">
        <f>AB$3+AB$4*Z67+AB$5*Z67^2+AH67</f>
        <v>8.9903360759023249E-2</v>
      </c>
      <c r="AB67" s="129">
        <f>IF(S67&lt;&gt;0,G67-AH67, -9999)</f>
        <v>0.10123238569323637</v>
      </c>
      <c r="AC67" s="129">
        <f>+G67-P67</f>
        <v>-5.8103818258248008E-2</v>
      </c>
      <c r="AD67" s="129">
        <f>IF(S67&lt;&gt;0,G67-AA67, -9999)</f>
        <v>3.1429392450385285E-3</v>
      </c>
      <c r="AE67" s="129">
        <f>+(G67-AA67)^2*S67</f>
        <v>9.8780670980033557E-7</v>
      </c>
      <c r="AF67">
        <f>IF(S67&lt;&gt;0,G67-P67, -9999)</f>
        <v>-5.8103818258248008E-2</v>
      </c>
      <c r="AG67" s="130"/>
      <c r="AH67">
        <f>$AB$6*($AB$11/AI67*AJ67+$AB$12)</f>
        <v>-8.1860856891745881E-3</v>
      </c>
      <c r="AI67">
        <f>1+$AB$7*COS(AL67)</f>
        <v>1.0294156356786899</v>
      </c>
      <c r="AJ67">
        <f>SIN(AL67+RADIANS($AB$9))</f>
        <v>-0.37574848696742436</v>
      </c>
      <c r="AK67">
        <f>$AB$7*SIN(AL67)</f>
        <v>5.3527701525509029E-2</v>
      </c>
      <c r="AL67">
        <f>2*ATAN(AM67)</f>
        <v>1.0683060274247187</v>
      </c>
      <c r="AM67">
        <f>SQRT((1+$AB$7)/(1-$AB$7))*TAN(AN67/2)</f>
        <v>0.59150939091431831</v>
      </c>
      <c r="AN67" s="129">
        <f>$AU67+$AB$7*SIN(AO67)</f>
        <v>1.0155178774690874</v>
      </c>
      <c r="AO67" s="129">
        <f>$AU67+$AB$7*SIN(AP67)</f>
        <v>1.0155178774107094</v>
      </c>
      <c r="AP67" s="129">
        <f>$AU67+$AB$7*SIN(AQ67)</f>
        <v>1.0155178755976713</v>
      </c>
      <c r="AQ67" s="129">
        <f>$AU67+$AB$7*SIN(AR67)</f>
        <v>1.0155178192903518</v>
      </c>
      <c r="AR67" s="129">
        <f>$AU67+$AB$7*SIN(AS67)</f>
        <v>1.0155160705628921</v>
      </c>
      <c r="AS67" s="129">
        <f>$AU67+$AB$7*SIN(AT67)</f>
        <v>1.0154617630659633</v>
      </c>
      <c r="AT67" s="129">
        <f>$AU67+$AB$7*SIN(AU67)</f>
        <v>1.0137775787349539</v>
      </c>
      <c r="AU67" s="129">
        <f>RADIANS($AB$9)+$AB$18*(F67-AB$15)</f>
        <v>0.96361681439452829</v>
      </c>
      <c r="AV67"/>
      <c r="AW67" s="95">
        <v>3000</v>
      </c>
      <c r="AX67" s="101">
        <f t="shared" si="12"/>
        <v>5.8352699921909348E-2</v>
      </c>
      <c r="AY67">
        <f t="shared" si="13"/>
        <v>4.8770465383578647E-2</v>
      </c>
      <c r="AZ67">
        <f t="shared" si="14"/>
        <v>9.5822345383307032E-3</v>
      </c>
      <c r="BA67">
        <f t="shared" si="15"/>
        <v>0.96135251665636345</v>
      </c>
      <c r="BB67">
        <f t="shared" si="16"/>
        <v>0.5377991920065549</v>
      </c>
      <c r="BC67">
        <f t="shared" si="17"/>
        <v>-2.2559067816031622</v>
      </c>
      <c r="BD67">
        <f t="shared" si="18"/>
        <v>-2.1085559706893182</v>
      </c>
      <c r="BE67">
        <f t="shared" si="11"/>
        <v>10.358727870393214</v>
      </c>
      <c r="BF67">
        <f t="shared" si="11"/>
        <v>10.358727870506245</v>
      </c>
      <c r="BG67">
        <f t="shared" si="11"/>
        <v>10.358727867394242</v>
      </c>
      <c r="BH67">
        <f t="shared" si="11"/>
        <v>10.358727953075478</v>
      </c>
      <c r="BI67">
        <f t="shared" si="11"/>
        <v>10.358725594059099</v>
      </c>
      <c r="BJ67">
        <f t="shared" si="11"/>
        <v>10.358790546364723</v>
      </c>
      <c r="BK67">
        <f t="shared" si="11"/>
        <v>10.35700425081443</v>
      </c>
      <c r="BL67">
        <f t="shared" si="19"/>
        <v>10.407832877965451</v>
      </c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29" customFormat="1" ht="12.75" customHeight="1">
      <c r="A68" s="67" t="s">
        <v>313</v>
      </c>
      <c r="B68" s="69" t="s">
        <v>144</v>
      </c>
      <c r="C68" s="68">
        <v>29134.206999999999</v>
      </c>
      <c r="D68" s="68" t="s">
        <v>142</v>
      </c>
      <c r="E68" s="29">
        <f>+(C68-C$7)/C$8</f>
        <v>-3917.9734657657646</v>
      </c>
      <c r="F68" s="29">
        <f>ROUND(2*E68,0)/2</f>
        <v>-3918</v>
      </c>
      <c r="G68" s="29">
        <f>+C68-(C$7+F68*C$8)</f>
        <v>9.1174199998931726E-2</v>
      </c>
      <c r="I68" s="29">
        <f>+G68</f>
        <v>9.1174199998931726E-2</v>
      </c>
      <c r="P68" s="29">
        <f>+D$11+D$12*F68+D$13*F68^2</f>
        <v>0.15042678630158363</v>
      </c>
      <c r="Q68" s="30">
        <f>+C68-15018.5</f>
        <v>14115.706999999999</v>
      </c>
      <c r="R68" s="29">
        <f>+(P68-G68)^2</f>
        <v>3.5108689835532114E-3</v>
      </c>
      <c r="S68" s="70">
        <f>S$16</f>
        <v>0.1</v>
      </c>
      <c r="Z68">
        <f>F68</f>
        <v>-3918</v>
      </c>
      <c r="AA68" s="129">
        <f>AB$3+AB$4*Z68+AB$5*Z68^2+AH68</f>
        <v>8.9762558708444282E-2</v>
      </c>
      <c r="AB68" s="129">
        <f>IF(S68&lt;&gt;0,G68-AH68, -9999)</f>
        <v>9.9138218682648424E-2</v>
      </c>
      <c r="AC68" s="129">
        <f>+G68-P68</f>
        <v>-5.92525863026519E-2</v>
      </c>
      <c r="AD68" s="129">
        <f>IF(S68&lt;&gt;0,G68-AA68, -9999)</f>
        <v>1.4116412904874448E-3</v>
      </c>
      <c r="AE68" s="129">
        <f>+(G68-AA68)^2*S68</f>
        <v>1.9927311330090583E-7</v>
      </c>
      <c r="AF68">
        <f>IF(S68&lt;&gt;0,G68-P68, -9999)</f>
        <v>-5.92525863026519E-2</v>
      </c>
      <c r="AG68" s="130"/>
      <c r="AH68">
        <f>$AB$6*($AB$11/AI68*AJ68+$AB$12)</f>
        <v>-7.9640186837166924E-3</v>
      </c>
      <c r="AI68">
        <f>1+$AB$7*COS(AL68)</f>
        <v>1.0287136853198859</v>
      </c>
      <c r="AJ68">
        <f>SIN(AL68+RADIANS($AB$9))</f>
        <v>-0.36360706468714038</v>
      </c>
      <c r="AK68">
        <f>$AB$7*SIN(AL68)</f>
        <v>5.3907501596122689E-2</v>
      </c>
      <c r="AL68">
        <f>2*ATAN(AM68)</f>
        <v>1.0813732595806962</v>
      </c>
      <c r="AM68">
        <f>SQRT((1+$AB$7)/(1-$AB$7))*TAN(AN68/2)</f>
        <v>0.60036335439313249</v>
      </c>
      <c r="AN68" s="129">
        <f>$AU68+$AB$7*SIN(AO68)</f>
        <v>1.0281923298412492</v>
      </c>
      <c r="AO68" s="129">
        <f>$AU68+$AB$7*SIN(AP68)</f>
        <v>1.028192329789182</v>
      </c>
      <c r="AP68" s="129">
        <f>$AU68+$AB$7*SIN(AQ68)</f>
        <v>1.0281923281382797</v>
      </c>
      <c r="AQ68" s="129">
        <f>$AU68+$AB$7*SIN(AR68)</f>
        <v>1.0281922757928121</v>
      </c>
      <c r="AR68" s="129">
        <f>$AU68+$AB$7*SIN(AS68)</f>
        <v>1.0281906160677017</v>
      </c>
      <c r="AS68" s="129">
        <f>$AU68+$AB$7*SIN(AT68)</f>
        <v>1.028137993298514</v>
      </c>
      <c r="AT68" s="129">
        <f>$AU68+$AB$7*SIN(AU68)</f>
        <v>1.0264719243286915</v>
      </c>
      <c r="AU68" s="129">
        <f>RADIANS($AB$9)+$AB$18*(F68-AB$15)</f>
        <v>0.97588734197820637</v>
      </c>
      <c r="AV68"/>
      <c r="AW68" s="95">
        <v>3200</v>
      </c>
      <c r="AX68" s="101">
        <f t="shared" si="12"/>
        <v>5.9051324230658245E-2</v>
      </c>
      <c r="AY68">
        <f t="shared" si="13"/>
        <v>5.4186889962384834E-2</v>
      </c>
      <c r="AZ68">
        <f t="shared" si="14"/>
        <v>4.8644342682734086E-3</v>
      </c>
      <c r="BA68">
        <f t="shared" si="15"/>
        <v>0.97463412655675763</v>
      </c>
      <c r="BB68">
        <f t="shared" si="16"/>
        <v>0.30600273343635853</v>
      </c>
      <c r="BC68">
        <f t="shared" si="17"/>
        <v>-1.9990738207687129</v>
      </c>
      <c r="BD68">
        <f t="shared" si="18"/>
        <v>-1.5558225456092689</v>
      </c>
      <c r="BE68">
        <f t="shared" si="11"/>
        <v>10.623610278203374</v>
      </c>
      <c r="BF68">
        <f t="shared" si="11"/>
        <v>10.623610278209831</v>
      </c>
      <c r="BG68">
        <f t="shared" si="11"/>
        <v>10.62361027791891</v>
      </c>
      <c r="BH68">
        <f t="shared" si="11"/>
        <v>10.623610291024415</v>
      </c>
      <c r="BI68">
        <f t="shared" si="11"/>
        <v>10.623609700645893</v>
      </c>
      <c r="BJ68">
        <f t="shared" si="11"/>
        <v>10.623636296982266</v>
      </c>
      <c r="BK68">
        <f t="shared" si="11"/>
        <v>10.622439935162586</v>
      </c>
      <c r="BL68">
        <f t="shared" si="19"/>
        <v>10.680511268713854</v>
      </c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29" customFormat="1" ht="12.75" customHeight="1">
      <c r="A69" s="67" t="s">
        <v>313</v>
      </c>
      <c r="B69" s="69" t="s">
        <v>144</v>
      </c>
      <c r="C69" s="68">
        <v>29158.23</v>
      </c>
      <c r="D69" s="68" t="s">
        <v>142</v>
      </c>
      <c r="E69" s="29">
        <f>+(C69-C$7)/C$8</f>
        <v>-3910.9821029785271</v>
      </c>
      <c r="F69" s="29">
        <f>ROUND(2*E69,0)/2</f>
        <v>-3911</v>
      </c>
      <c r="G69" s="29">
        <f>+C69-(C$7+F69*C$8)</f>
        <v>6.149590000131866E-2</v>
      </c>
      <c r="I69" s="29">
        <f>+G69</f>
        <v>6.149590000131866E-2</v>
      </c>
      <c r="P69" s="29">
        <f>+D$11+D$12*F69+D$13*F69^2</f>
        <v>0.14986539197309276</v>
      </c>
      <c r="Q69" s="30">
        <f>+C69-15018.5</f>
        <v>14139.73</v>
      </c>
      <c r="R69" s="29">
        <f>+(P69-G69)^2</f>
        <v>7.8091671113494467E-3</v>
      </c>
      <c r="S69" s="70">
        <f>S$16</f>
        <v>0.1</v>
      </c>
      <c r="Z69">
        <f>F69</f>
        <v>-3911</v>
      </c>
      <c r="AA69" s="129">
        <f>AB$3+AB$4*Z69+AB$5*Z69^2+AH69</f>
        <v>8.9654364048583901E-2</v>
      </c>
      <c r="AB69" s="129">
        <f>IF(S69&lt;&gt;0,G69-AH69, -9999)</f>
        <v>6.9286419336509128E-2</v>
      </c>
      <c r="AC69" s="129">
        <f>+G69-P69</f>
        <v>-8.83694919717741E-2</v>
      </c>
      <c r="AD69" s="129">
        <f>IF(S69&lt;&gt;0,G69-AA69, -9999)</f>
        <v>-2.8158464047265241E-2</v>
      </c>
      <c r="AE69" s="129">
        <f>+(G69-AA69)^2*S69</f>
        <v>7.9289909750112936E-5</v>
      </c>
      <c r="AF69">
        <f>IF(S69&lt;&gt;0,G69-P69, -9999)</f>
        <v>-8.83694919717741E-2</v>
      </c>
      <c r="AG69" s="130"/>
      <c r="AH69">
        <f>$AB$6*($AB$11/AI69*AJ69+$AB$12)</f>
        <v>-7.7905193351904701E-3</v>
      </c>
      <c r="AI69">
        <f>1+$AB$7*COS(AL69)</f>
        <v>1.0281649974984346</v>
      </c>
      <c r="AJ69">
        <f>SIN(AL69+RADIANS($AB$9))</f>
        <v>-0.35413225657697256</v>
      </c>
      <c r="AK69">
        <f>$AB$7*SIN(AL69)</f>
        <v>5.4196193306343669E-2</v>
      </c>
      <c r="AL69">
        <f>2*ATAN(AM69)</f>
        <v>1.0915243115010305</v>
      </c>
      <c r="AM69">
        <f>SQRT((1+$AB$7)/(1-$AB$7))*TAN(AN69/2)</f>
        <v>0.60728944781441241</v>
      </c>
      <c r="AN69" s="129">
        <f>$AU69+$AB$7*SIN(AO69)</f>
        <v>1.0380442456848058</v>
      </c>
      <c r="AO69" s="129">
        <f>$AU69+$AB$7*SIN(AP69)</f>
        <v>1.0380442456372925</v>
      </c>
      <c r="AP69" s="129">
        <f>$AU69+$AB$7*SIN(AQ69)</f>
        <v>1.038044244105681</v>
      </c>
      <c r="AQ69" s="129">
        <f>$AU69+$AB$7*SIN(AR69)</f>
        <v>1.0380441947335264</v>
      </c>
      <c r="AR69" s="129">
        <f>$AU69+$AB$7*SIN(AS69)</f>
        <v>1.038042603203025</v>
      </c>
      <c r="AS69" s="129">
        <f>$AU69+$AB$7*SIN(AT69)</f>
        <v>1.0379913019026739</v>
      </c>
      <c r="AT69" s="129">
        <f>$AU69+$AB$7*SIN(AU69)</f>
        <v>1.036340041930828</v>
      </c>
      <c r="AU69" s="129">
        <f>RADIANS($AB$9)+$AB$18*(F69-AB$15)</f>
        <v>0.98543108565440063</v>
      </c>
      <c r="AV69"/>
      <c r="AW69" s="95">
        <v>3400</v>
      </c>
      <c r="AX69" s="101">
        <f t="shared" si="12"/>
        <v>5.9718472825874863E-2</v>
      </c>
      <c r="AY69">
        <f t="shared" si="13"/>
        <v>5.9987228571226625E-2</v>
      </c>
      <c r="AZ69">
        <f t="shared" si="14"/>
        <v>-2.6875574535176205E-4</v>
      </c>
      <c r="BA69">
        <f t="shared" si="15"/>
        <v>0.9900438454804773</v>
      </c>
      <c r="BB69">
        <f t="shared" si="16"/>
        <v>4.6435792453583959E-2</v>
      </c>
      <c r="BC69">
        <f t="shared" si="17"/>
        <v>-1.7345348087713079</v>
      </c>
      <c r="BD69">
        <f t="shared" si="18"/>
        <v>-1.1787741828723828</v>
      </c>
      <c r="BE69">
        <f t="shared" si="11"/>
        <v>10.892436452544336</v>
      </c>
      <c r="BF69">
        <f t="shared" si="11"/>
        <v>10.892436452544338</v>
      </c>
      <c r="BG69">
        <f t="shared" si="11"/>
        <v>10.892436452543913</v>
      </c>
      <c r="BH69">
        <f t="shared" si="11"/>
        <v>10.892436452611488</v>
      </c>
      <c r="BI69">
        <f t="shared" si="11"/>
        <v>10.892436441865444</v>
      </c>
      <c r="BJ69">
        <f t="shared" si="11"/>
        <v>10.892438150783395</v>
      </c>
      <c r="BK69">
        <f t="shared" si="11"/>
        <v>10.892166739232557</v>
      </c>
      <c r="BL69">
        <f t="shared" si="19"/>
        <v>10.953189659462256</v>
      </c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29" customFormat="1" ht="12.75" customHeight="1">
      <c r="A70" s="67" t="s">
        <v>313</v>
      </c>
      <c r="B70" s="69" t="s">
        <v>144</v>
      </c>
      <c r="C70" s="68">
        <v>29189.207999999999</v>
      </c>
      <c r="D70" s="68" t="s">
        <v>142</v>
      </c>
      <c r="E70" s="29">
        <f>+(C70-C$7)/C$8</f>
        <v>-3901.966641278364</v>
      </c>
      <c r="F70" s="29">
        <f>ROUND(2*E70,0)/2</f>
        <v>-3902</v>
      </c>
      <c r="G70" s="29">
        <f>+C70-(C$7+F70*C$8)</f>
        <v>0.11462380000011763</v>
      </c>
      <c r="I70" s="29">
        <f>+G70</f>
        <v>0.11462380000011763</v>
      </c>
      <c r="P70" s="29">
        <f>+D$11+D$12*F70+D$13*F70^2</f>
        <v>0.14914513851769956</v>
      </c>
      <c r="Q70" s="30">
        <f>+C70-15018.5</f>
        <v>14170.707999999999</v>
      </c>
      <c r="R70" s="29">
        <f>+(P70-G70)^2</f>
        <v>1.1917228130454861E-3</v>
      </c>
      <c r="S70" s="70">
        <f>S$16</f>
        <v>0.1</v>
      </c>
      <c r="Z70">
        <f>F70</f>
        <v>-3902</v>
      </c>
      <c r="AA70" s="129">
        <f>AB$3+AB$4*Z70+AB$5*Z70^2+AH70</f>
        <v>8.9516918969924697E-2</v>
      </c>
      <c r="AB70" s="129">
        <f>IF(S70&lt;&gt;0,G70-AH70, -9999)</f>
        <v>0.12219027744843858</v>
      </c>
      <c r="AC70" s="129">
        <f>+G70-P70</f>
        <v>-3.4521338517581934E-2</v>
      </c>
      <c r="AD70" s="129">
        <f>IF(S70&lt;&gt;0,G70-AA70, -9999)</f>
        <v>2.5106881030192929E-2</v>
      </c>
      <c r="AE70" s="129">
        <f>+(G70-AA70)^2*S70</f>
        <v>6.3035547506426164E-5</v>
      </c>
      <c r="AF70">
        <f>IF(S70&lt;&gt;0,G70-P70, -9999)</f>
        <v>-3.4521338517581934E-2</v>
      </c>
      <c r="AG70" s="130"/>
      <c r="AH70">
        <f>$AB$6*($AB$11/AI70*AJ70+$AB$12)</f>
        <v>-7.5664774483209509E-3</v>
      </c>
      <c r="AI70">
        <f>1+$AB$7*COS(AL70)</f>
        <v>1.0274561554556325</v>
      </c>
      <c r="AJ70">
        <f>SIN(AL70+RADIANS($AB$9))</f>
        <v>-0.34191186759750369</v>
      </c>
      <c r="AK70">
        <f>$AB$7*SIN(AL70)</f>
        <v>5.4558720481528308E-2</v>
      </c>
      <c r="AL70">
        <f>2*ATAN(AM70)</f>
        <v>1.1045597134112795</v>
      </c>
      <c r="AM70">
        <f>SQRT((1+$AB$7)/(1-$AB$7))*TAN(AN70/2)</f>
        <v>0.616246459827403</v>
      </c>
      <c r="AN70" s="129">
        <f>$AU70+$AB$7*SIN(AO70)</f>
        <v>1.050703251899394</v>
      </c>
      <c r="AO70" s="129">
        <f>$AU70+$AB$7*SIN(AP70)</f>
        <v>1.0507032518572981</v>
      </c>
      <c r="AP70" s="129">
        <f>$AU70+$AB$7*SIN(AQ70)</f>
        <v>1.0507032504704334</v>
      </c>
      <c r="AQ70" s="129">
        <f>$AU70+$AB$7*SIN(AR70)</f>
        <v>1.0507032047796465</v>
      </c>
      <c r="AR70" s="129">
        <f>$AU70+$AB$7*SIN(AS70)</f>
        <v>1.0507016994812313</v>
      </c>
      <c r="AS70" s="129">
        <f>$AU70+$AB$7*SIN(AT70)</f>
        <v>1.0506521091284617</v>
      </c>
      <c r="AT70" s="129">
        <f>$AU70+$AB$7*SIN(AU70)</f>
        <v>1.0490208042039</v>
      </c>
      <c r="AU70" s="129">
        <f>RADIANS($AB$9)+$AB$18*(F70-AB$15)</f>
        <v>0.99770161323807871</v>
      </c>
      <c r="AV70"/>
      <c r="AW70" s="95">
        <v>3600</v>
      </c>
      <c r="AX70" s="101">
        <f t="shared" si="12"/>
        <v>6.0707209659339317E-2</v>
      </c>
      <c r="AY70">
        <f t="shared" si="13"/>
        <v>6.6171481210104022E-2</v>
      </c>
      <c r="AZ70">
        <f t="shared" si="14"/>
        <v>-5.4642715507647027E-3</v>
      </c>
      <c r="BA70">
        <f t="shared" si="15"/>
        <v>1.0066776944250966</v>
      </c>
      <c r="BB70">
        <f t="shared" si="16"/>
        <v>-0.22489568875056354</v>
      </c>
      <c r="BC70">
        <f t="shared" si="17"/>
        <v>-1.4612463307909542</v>
      </c>
      <c r="BD70">
        <f t="shared" si="18"/>
        <v>-0.89604040006289931</v>
      </c>
      <c r="BE70">
        <f t="shared" si="11"/>
        <v>11.165671733978632</v>
      </c>
      <c r="BF70">
        <f t="shared" si="11"/>
        <v>11.165671733978717</v>
      </c>
      <c r="BG70">
        <f t="shared" si="11"/>
        <v>11.165671733987002</v>
      </c>
      <c r="BH70">
        <f t="shared" ref="BH70:BK82" si="20">$BL70+$AB$7*SIN(BI70)</f>
        <v>11.165671734788331</v>
      </c>
      <c r="BI70">
        <f t="shared" si="20"/>
        <v>11.165671812292638</v>
      </c>
      <c r="BJ70">
        <f t="shared" si="20"/>
        <v>11.165679308324846</v>
      </c>
      <c r="BK70">
        <f t="shared" si="20"/>
        <v>11.166402767397575</v>
      </c>
      <c r="BL70">
        <f t="shared" si="19"/>
        <v>11.225868050210657</v>
      </c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29" customFormat="1" ht="12.75" customHeight="1">
      <c r="A71" s="67" t="s">
        <v>313</v>
      </c>
      <c r="B71" s="69" t="s">
        <v>144</v>
      </c>
      <c r="C71" s="68">
        <v>29426.32</v>
      </c>
      <c r="D71" s="68" t="s">
        <v>142</v>
      </c>
      <c r="E71" s="29">
        <f>+(C71-C$7)/C$8</f>
        <v>-3832.9604383392093</v>
      </c>
      <c r="F71" s="29">
        <f>ROUND(2*E71,0)/2</f>
        <v>-3833</v>
      </c>
      <c r="G71" s="29">
        <f>+C71-(C$7+F71*C$8)</f>
        <v>0.13593770000443328</v>
      </c>
      <c r="I71" s="29">
        <f>+G71</f>
        <v>0.13593770000443328</v>
      </c>
      <c r="P71" s="29">
        <f>+D$11+D$12*F71+D$13*F71^2</f>
        <v>0.14368072492809375</v>
      </c>
      <c r="Q71" s="30">
        <f>+C71-15018.5</f>
        <v>14407.82</v>
      </c>
      <c r="R71" s="29">
        <f>+(P71-G71)^2</f>
        <v>5.9954434968427205E-5</v>
      </c>
      <c r="S71" s="70">
        <f>S$16</f>
        <v>0.1</v>
      </c>
      <c r="Z71">
        <f>F71</f>
        <v>-3833</v>
      </c>
      <c r="AA71" s="129">
        <f>AB$3+AB$4*Z71+AB$5*Z71^2+AH71</f>
        <v>8.8521193284543651E-2</v>
      </c>
      <c r="AB71" s="129">
        <f>IF(S71&lt;&gt;0,G71-AH71, -9999)</f>
        <v>0.14175433088545231</v>
      </c>
      <c r="AC71" s="129">
        <f>+G71-P71</f>
        <v>-7.7430249236604687E-3</v>
      </c>
      <c r="AD71" s="129">
        <f>IF(S71&lt;&gt;0,G71-AA71, -9999)</f>
        <v>4.7416506719889631E-2</v>
      </c>
      <c r="AE71" s="129">
        <f>+(G71-AA71)^2*S71</f>
        <v>2.2483251095173386E-4</v>
      </c>
      <c r="AF71">
        <f>IF(S71&lt;&gt;0,G71-P71, -9999)</f>
        <v>-7.7430249236604687E-3</v>
      </c>
      <c r="AG71" s="130"/>
      <c r="AH71">
        <f>$AB$6*($AB$11/AI71*AJ71+$AB$12)</f>
        <v>-5.816630881019037E-3</v>
      </c>
      <c r="AI71">
        <f>1+$AB$7*COS(AL71)</f>
        <v>1.0219101823623622</v>
      </c>
      <c r="AJ71">
        <f>SIN(AL71+RADIANS($AB$9))</f>
        <v>-0.2470325134837443</v>
      </c>
      <c r="AK71">
        <f>$AB$7*SIN(AL71)</f>
        <v>5.7012615812935909E-2</v>
      </c>
      <c r="AL71">
        <f>2*ATAN(AM71)</f>
        <v>1.2038936864677063</v>
      </c>
      <c r="AM71">
        <f>SQRT((1+$AB$7)/(1-$AB$7))*TAN(AN71/2)</f>
        <v>0.68699867361353451</v>
      </c>
      <c r="AN71" s="129">
        <f>$AU71+$AB$7*SIN(AO71)</f>
        <v>1.1474617396688629</v>
      </c>
      <c r="AO71" s="129">
        <f>$AU71+$AB$7*SIN(AP71)</f>
        <v>1.1474617396544629</v>
      </c>
      <c r="AP71" s="129">
        <f>$AU71+$AB$7*SIN(AQ71)</f>
        <v>1.1474617390805457</v>
      </c>
      <c r="AQ71" s="129">
        <f>$AU71+$AB$7*SIN(AR71)</f>
        <v>1.1474617162070566</v>
      </c>
      <c r="AR71" s="129">
        <f>$AU71+$AB$7*SIN(AS71)</f>
        <v>1.147460804584219</v>
      </c>
      <c r="AS71" s="129">
        <f>$AU71+$AB$7*SIN(AT71)</f>
        <v>1.1474244733603218</v>
      </c>
      <c r="AT71" s="129">
        <f>$AU71+$AB$7*SIN(AU71)</f>
        <v>1.1459789288154403</v>
      </c>
      <c r="AU71" s="129">
        <f>RADIANS($AB$9)+$AB$18*(F71-AB$15)</f>
        <v>1.0917756580462776</v>
      </c>
      <c r="AV71"/>
      <c r="AW71" s="95">
        <v>3800</v>
      </c>
      <c r="AX71" s="101">
        <f t="shared" si="12"/>
        <v>6.2410428401003804E-2</v>
      </c>
      <c r="AY71">
        <f t="shared" si="13"/>
        <v>7.273964787901703E-2</v>
      </c>
      <c r="AZ71">
        <f t="shared" si="14"/>
        <v>-1.0329219478013227E-2</v>
      </c>
      <c r="BA71">
        <f t="shared" si="15"/>
        <v>1.0233391366988265</v>
      </c>
      <c r="BB71">
        <f t="shared" si="16"/>
        <v>-0.48763345095258809</v>
      </c>
      <c r="BC71">
        <f t="shared" si="17"/>
        <v>-1.1787052906816571</v>
      </c>
      <c r="BD71">
        <f t="shared" si="18"/>
        <v>-0.66861848491131559</v>
      </c>
      <c r="BE71">
        <f t="shared" ref="BE71:BG82" si="21">$BL71+$AB$7*SIN(BF71)</f>
        <v>11.443493988835415</v>
      </c>
      <c r="BF71">
        <f t="shared" si="21"/>
        <v>11.443493988854852</v>
      </c>
      <c r="BG71">
        <f t="shared" si="21"/>
        <v>11.443493989589605</v>
      </c>
      <c r="BH71">
        <f t="shared" si="20"/>
        <v>11.443494017366154</v>
      </c>
      <c r="BI71">
        <f t="shared" si="20"/>
        <v>11.443495067428389</v>
      </c>
      <c r="BJ71">
        <f t="shared" si="20"/>
        <v>11.443534762205836</v>
      </c>
      <c r="BK71">
        <f t="shared" si="20"/>
        <v>11.445032919689559</v>
      </c>
      <c r="BL71">
        <f t="shared" si="19"/>
        <v>11.498546440959061</v>
      </c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29" customFormat="1" ht="12.75" customHeight="1">
      <c r="A72" s="67" t="s">
        <v>313</v>
      </c>
      <c r="B72" s="69" t="s">
        <v>144</v>
      </c>
      <c r="C72" s="68">
        <v>29512.213</v>
      </c>
      <c r="D72" s="68" t="s">
        <v>142</v>
      </c>
      <c r="E72" s="29">
        <f>+(C72-C$7)/C$8</f>
        <v>-3807.9631805494187</v>
      </c>
      <c r="F72" s="29">
        <f>ROUND(2*E72,0)/2</f>
        <v>-3808</v>
      </c>
      <c r="G72" s="29">
        <f>+C72-(C$7+F72*C$8)</f>
        <v>0.12651520000144956</v>
      </c>
      <c r="I72" s="29">
        <f>+G72</f>
        <v>0.12651520000144956</v>
      </c>
      <c r="P72" s="29">
        <f>+D$11+D$12*F72+D$13*F72^2</f>
        <v>0.14172598468023603</v>
      </c>
      <c r="Q72" s="30">
        <f>+C72-15018.5</f>
        <v>14493.713</v>
      </c>
      <c r="R72" s="29">
        <f>+(P72-G72)^2</f>
        <v>2.313679705444054E-4</v>
      </c>
      <c r="S72" s="70">
        <f>S$16</f>
        <v>0.1</v>
      </c>
      <c r="Z72">
        <f>F72</f>
        <v>-3808</v>
      </c>
      <c r="AA72" s="129">
        <f>AB$3+AB$4*Z72+AB$5*Z72^2+AH72</f>
        <v>8.8183581920463605E-2</v>
      </c>
      <c r="AB72" s="129">
        <f>IF(S72&lt;&gt;0,G72-AH72, -9999)</f>
        <v>0.13168594716586102</v>
      </c>
      <c r="AC72" s="129">
        <f>+G72-P72</f>
        <v>-1.5210784678786476E-2</v>
      </c>
      <c r="AD72" s="129">
        <f>IF(S72&lt;&gt;0,G72-AA72, -9999)</f>
        <v>3.8331618080985952E-2</v>
      </c>
      <c r="AE72" s="129">
        <f>+(G72-AA72)^2*S72</f>
        <v>1.4693129447065694E-4</v>
      </c>
      <c r="AF72">
        <f>IF(S72&lt;&gt;0,G72-P72, -9999)</f>
        <v>-1.5210784678786476E-2</v>
      </c>
      <c r="AG72" s="130"/>
      <c r="AH72">
        <f>$AB$6*($AB$11/AI72*AJ72+$AB$12)</f>
        <v>-5.170747164411473E-3</v>
      </c>
      <c r="AI72">
        <f>1+$AB$7*COS(AL72)</f>
        <v>1.0198599622741258</v>
      </c>
      <c r="AJ72">
        <f>SIN(AL72+RADIANS($AB$9))</f>
        <v>-0.21226620692912906</v>
      </c>
      <c r="AK72">
        <f>$AB$7*SIN(AL72)</f>
        <v>5.7758777267664721E-2</v>
      </c>
      <c r="AL72">
        <f>2*ATAN(AM72)</f>
        <v>1.2396169097629166</v>
      </c>
      <c r="AM72">
        <f>SQRT((1+$AB$7)/(1-$AB$7))*TAN(AN72/2)</f>
        <v>0.71361987702666674</v>
      </c>
      <c r="AN72" s="129">
        <f>$AU72+$AB$7*SIN(AO72)</f>
        <v>1.1823887493392145</v>
      </c>
      <c r="AO72" s="129">
        <f>$AU72+$AB$7*SIN(AP72)</f>
        <v>1.182388749330161</v>
      </c>
      <c r="AP72" s="129">
        <f>$AU72+$AB$7*SIN(AQ72)</f>
        <v>1.1823887489387592</v>
      </c>
      <c r="AQ72" s="129">
        <f>$AU72+$AB$7*SIN(AR72)</f>
        <v>1.1823887320177218</v>
      </c>
      <c r="AR72" s="129">
        <f>$AU72+$AB$7*SIN(AS72)</f>
        <v>1.1823880004900331</v>
      </c>
      <c r="AS72" s="129">
        <f>$AU72+$AB$7*SIN(AT72)</f>
        <v>1.182356376447451</v>
      </c>
      <c r="AT72" s="129">
        <f>$AU72+$AB$7*SIN(AU72)</f>
        <v>1.1809915929021439</v>
      </c>
      <c r="AU72" s="129">
        <f>RADIANS($AB$9)+$AB$18*(F72-AB$15)</f>
        <v>1.1258604568898276</v>
      </c>
      <c r="AV72"/>
      <c r="AW72" s="95">
        <v>4000</v>
      </c>
      <c r="AX72" s="101">
        <f t="shared" si="12"/>
        <v>6.5233358018077947E-2</v>
      </c>
      <c r="AY72">
        <f t="shared" si="13"/>
        <v>7.9691728577965651E-2</v>
      </c>
      <c r="AZ72">
        <f t="shared" si="14"/>
        <v>-1.4458370559887697E-2</v>
      </c>
      <c r="BA72">
        <f t="shared" si="15"/>
        <v>1.0385785039886226</v>
      </c>
      <c r="BB72">
        <f t="shared" si="16"/>
        <v>-0.71800986534426015</v>
      </c>
      <c r="BC72">
        <f t="shared" si="17"/>
        <v>-0.88714347980277652</v>
      </c>
      <c r="BD72">
        <f t="shared" si="18"/>
        <v>-0.47515125525904234</v>
      </c>
      <c r="BE72">
        <f t="shared" si="21"/>
        <v>11.725717053577897</v>
      </c>
      <c r="BF72">
        <f t="shared" si="21"/>
        <v>11.725717053782644</v>
      </c>
      <c r="BG72">
        <f t="shared" si="21"/>
        <v>11.725717058808653</v>
      </c>
      <c r="BH72">
        <f t="shared" si="20"/>
        <v>11.725717182184423</v>
      </c>
      <c r="BI72">
        <f t="shared" si="20"/>
        <v>11.725720210740823</v>
      </c>
      <c r="BJ72">
        <f t="shared" si="20"/>
        <v>11.725794550763066</v>
      </c>
      <c r="BK72">
        <f t="shared" si="20"/>
        <v>11.727617396989441</v>
      </c>
      <c r="BL72">
        <f t="shared" si="19"/>
        <v>11.771224831707464</v>
      </c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29" customFormat="1" ht="12.75" customHeight="1">
      <c r="A73" s="67" t="s">
        <v>313</v>
      </c>
      <c r="B73" s="69" t="s">
        <v>144</v>
      </c>
      <c r="C73" s="68">
        <v>29852.35</v>
      </c>
      <c r="D73" s="68" t="s">
        <v>142</v>
      </c>
      <c r="E73" s="29">
        <f>+(C73-C$7)/C$8</f>
        <v>-3708.9738301617745</v>
      </c>
      <c r="F73" s="29">
        <f>ROUND(2*E73,0)/2</f>
        <v>-3709</v>
      </c>
      <c r="G73" s="29">
        <f>+C73-(C$7+F73*C$8)</f>
        <v>8.9922099999967031E-2</v>
      </c>
      <c r="I73" s="29">
        <f>+G73</f>
        <v>8.9922099999967031E-2</v>
      </c>
      <c r="P73" s="29">
        <f>+D$11+D$12*F73+D$13*F73^2</f>
        <v>0.13411643458853506</v>
      </c>
      <c r="Q73" s="30">
        <f>+C73-15018.5</f>
        <v>14833.849999999999</v>
      </c>
      <c r="R73" s="29">
        <f>+(P73-G73)^2</f>
        <v>1.9531392097263006E-3</v>
      </c>
      <c r="S73" s="70">
        <f>S$16</f>
        <v>0.1</v>
      </c>
      <c r="Z73">
        <f>F73</f>
        <v>-3709</v>
      </c>
      <c r="AA73" s="129">
        <f>AB$3+AB$4*Z73+AB$5*Z73^2+AH73</f>
        <v>8.6946437548045569E-2</v>
      </c>
      <c r="AB73" s="129">
        <f>IF(S73&lt;&gt;0,G73-AH73, -9999)</f>
        <v>9.2494262625182566E-2</v>
      </c>
      <c r="AC73" s="129">
        <f>+G73-P73</f>
        <v>-4.4194334588568029E-2</v>
      </c>
      <c r="AD73" s="129">
        <f>IF(S73&lt;&gt;0,G73-AA73, -9999)</f>
        <v>2.9756624519214625E-3</v>
      </c>
      <c r="AE73" s="129">
        <f>+(G73-AA73)^2*S73</f>
        <v>8.854567027775251E-7</v>
      </c>
      <c r="AF73">
        <f>IF(S73&lt;&gt;0,G73-P73, -9999)</f>
        <v>-4.4194334588568029E-2</v>
      </c>
      <c r="AG73" s="130"/>
      <c r="AH73">
        <f>$AB$6*($AB$11/AI73*AJ73+$AB$12)</f>
        <v>-2.5721626252155302E-3</v>
      </c>
      <c r="AI73">
        <f>1+$AB$7*COS(AL73)</f>
        <v>1.0116031951051372</v>
      </c>
      <c r="AJ73">
        <f>SIN(AL73+RADIANS($AB$9))</f>
        <v>-7.3782672237317867E-2</v>
      </c>
      <c r="AK73">
        <f>$AB$7*SIN(AL73)</f>
        <v>5.9965492713205622E-2</v>
      </c>
      <c r="AL73">
        <f>2*ATAN(AM73)</f>
        <v>1.3796605608002994</v>
      </c>
      <c r="AM73">
        <f>SQRT((1+$AB$7)/(1-$AB$7))*TAN(AN73/2)</f>
        <v>0.82505081608467523</v>
      </c>
      <c r="AN73" s="129">
        <f>$AU73+$AB$7*SIN(AO73)</f>
        <v>1.3200032716685191</v>
      </c>
      <c r="AO73" s="129">
        <f>$AU73+$AB$7*SIN(AP73)</f>
        <v>1.3200032716677295</v>
      </c>
      <c r="AP73" s="129">
        <f>$AU73+$AB$7*SIN(AQ73)</f>
        <v>1.3200032716156449</v>
      </c>
      <c r="AQ73" s="129">
        <f>$AU73+$AB$7*SIN(AR73)</f>
        <v>1.3200032681794969</v>
      </c>
      <c r="AR73" s="129">
        <f>$AU73+$AB$7*SIN(AS73)</f>
        <v>1.3200030414880171</v>
      </c>
      <c r="AS73" s="129">
        <f>$AU73+$AB$7*SIN(AT73)</f>
        <v>1.3199880865141844</v>
      </c>
      <c r="AT73" s="129">
        <f>$AU73+$AB$7*SIN(AU73)</f>
        <v>1.3190034186857134</v>
      </c>
      <c r="AU73" s="129">
        <f>RADIANS($AB$9)+$AB$18*(F73-AB$15)</f>
        <v>1.2608362603102869</v>
      </c>
      <c r="AV73"/>
      <c r="AW73" s="95">
        <v>4200</v>
      </c>
      <c r="AX73" s="101">
        <f t="shared" si="12"/>
        <v>6.955301440252222E-2</v>
      </c>
      <c r="AY73">
        <f t="shared" si="13"/>
        <v>8.702772330694987E-2</v>
      </c>
      <c r="AZ73">
        <f t="shared" si="14"/>
        <v>-1.7474708904427646E-2</v>
      </c>
      <c r="BA73">
        <f t="shared" si="15"/>
        <v>1.0508305615573534</v>
      </c>
      <c r="BB73">
        <f t="shared" si="16"/>
        <v>-0.89138783128054744</v>
      </c>
      <c r="BC73">
        <f t="shared" si="17"/>
        <v>-0.587684288703751</v>
      </c>
      <c r="BD73">
        <f t="shared" si="18"/>
        <v>-0.30260189822879641</v>
      </c>
      <c r="BE73">
        <f t="shared" si="21"/>
        <v>12.011737759470615</v>
      </c>
      <c r="BF73">
        <f t="shared" si="21"/>
        <v>12.011737760074292</v>
      </c>
      <c r="BG73">
        <f t="shared" si="21"/>
        <v>12.011737771700936</v>
      </c>
      <c r="BH73">
        <f t="shared" si="20"/>
        <v>12.011737995626804</v>
      </c>
      <c r="BI73">
        <f t="shared" si="20"/>
        <v>12.011742308369536</v>
      </c>
      <c r="BJ73">
        <f t="shared" si="20"/>
        <v>12.011825368208173</v>
      </c>
      <c r="BK73">
        <f t="shared" si="20"/>
        <v>12.013424199517504</v>
      </c>
      <c r="BL73">
        <f t="shared" si="19"/>
        <v>12.043903222455866</v>
      </c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29" customFormat="1" ht="12.75" customHeight="1">
      <c r="A74" s="67" t="s">
        <v>339</v>
      </c>
      <c r="B74" s="69" t="s">
        <v>144</v>
      </c>
      <c r="C74" s="68">
        <v>32807.360000000001</v>
      </c>
      <c r="D74" s="68" t="s">
        <v>142</v>
      </c>
      <c r="E74" s="29">
        <f>+(C74-C$7)/C$8</f>
        <v>-2848.9835312851615</v>
      </c>
      <c r="F74" s="29">
        <f>ROUND(2*E74,0)/2</f>
        <v>-2849</v>
      </c>
      <c r="G74" s="29">
        <f>+C74-(C$7+F74*C$8)</f>
        <v>5.6588100000226405E-2</v>
      </c>
      <c r="H74" s="29">
        <f>+G74</f>
        <v>5.6588100000226405E-2</v>
      </c>
      <c r="P74" s="29">
        <f>+D$11+D$12*F74+D$13*F74^2</f>
        <v>7.6829128037831165E-2</v>
      </c>
      <c r="Q74" s="30">
        <f>+C74-15018.5</f>
        <v>17788.86</v>
      </c>
      <c r="R74" s="29">
        <f>+(P74-G74)^2</f>
        <v>4.0969921601910204E-4</v>
      </c>
      <c r="S74" s="70">
        <f>S$15</f>
        <v>0.2</v>
      </c>
      <c r="Z74">
        <f>F74</f>
        <v>-2849</v>
      </c>
      <c r="AA74" s="129">
        <f>AB$3+AB$4*Z74+AB$5*Z74^2+AH74</f>
        <v>7.6570519906090456E-2</v>
      </c>
      <c r="AB74" s="129">
        <f>IF(S74&lt;&gt;0,G74-AH74, -9999)</f>
        <v>4.0173572607925284E-2</v>
      </c>
      <c r="AC74" s="129">
        <f>+G74-P74</f>
        <v>-2.0241028037604761E-2</v>
      </c>
      <c r="AD74" s="129">
        <f>IF(S74&lt;&gt;0,G74-AA74, -9999)</f>
        <v>-1.9982419905864052E-2</v>
      </c>
      <c r="AE74" s="129">
        <f>+(G74-AA74)^2*S74</f>
        <v>7.9859421058854391E-5</v>
      </c>
      <c r="AF74">
        <f>IF(S74&lt;&gt;0,G74-P74, -9999)</f>
        <v>-2.0241028037604761E-2</v>
      </c>
      <c r="AG74" s="130"/>
      <c r="AH74">
        <f>$AB$6*($AB$11/AI74*AJ74+$AB$12)</f>
        <v>1.641452739230112E-2</v>
      </c>
      <c r="AI74">
        <f>1+$AB$7*COS(AL74)</f>
        <v>0.95076328586451275</v>
      </c>
      <c r="AJ74">
        <f>SIN(AL74+RADIANS($AB$9))</f>
        <v>0.86983661807682355</v>
      </c>
      <c r="AK74">
        <f>$AB$7*SIN(AL74)</f>
        <v>3.6141948399688019E-2</v>
      </c>
      <c r="AL74">
        <f>2*ATAN(AM74)</f>
        <v>2.5083813902348382</v>
      </c>
      <c r="AM74">
        <f>SQRT((1+$AB$7)/(1-$AB$7))*TAN(AN74/2)</f>
        <v>3.0522562513958627</v>
      </c>
      <c r="AN74" s="129">
        <f>$AU74+$AB$7*SIN(AO74)</f>
        <v>2.4712959833495303</v>
      </c>
      <c r="AO74" s="129">
        <f>$AU74+$AB$7*SIN(AP74)</f>
        <v>2.4712959828785213</v>
      </c>
      <c r="AP74" s="129">
        <f>$AU74+$AB$7*SIN(AQ74)</f>
        <v>2.4712959927193374</v>
      </c>
      <c r="AQ74" s="129">
        <f>$AU74+$AB$7*SIN(AR74)</f>
        <v>2.471295787114749</v>
      </c>
      <c r="AR74" s="129">
        <f>$AU74+$AB$7*SIN(AS74)</f>
        <v>2.471300082813078</v>
      </c>
      <c r="AS74" s="129">
        <f>$AU74+$AB$7*SIN(AT74)</f>
        <v>2.4712103297129548</v>
      </c>
      <c r="AT74" s="129">
        <f>$AU74+$AB$7*SIN(AU74)</f>
        <v>2.4730842811303444</v>
      </c>
      <c r="AU74" s="129">
        <f>RADIANS($AB$9)+$AB$18*(F74-AB$15)</f>
        <v>2.4333533405284178</v>
      </c>
      <c r="AV74"/>
      <c r="AW74" s="95">
        <v>4400</v>
      </c>
      <c r="AX74" s="101">
        <f t="shared" si="12"/>
        <v>7.5668419224277056E-2</v>
      </c>
      <c r="AY74">
        <f t="shared" si="13"/>
        <v>9.47476320659697E-2</v>
      </c>
      <c r="AZ74">
        <f t="shared" si="14"/>
        <v>-1.9079212841692637E-2</v>
      </c>
      <c r="BA74">
        <f t="shared" si="15"/>
        <v>1.0586587230519546</v>
      </c>
      <c r="BB74">
        <f t="shared" si="16"/>
        <v>-0.98640228166457322</v>
      </c>
      <c r="BC74">
        <f t="shared" si="17"/>
        <v>-0.28238381614073399</v>
      </c>
      <c r="BD74">
        <f t="shared" si="18"/>
        <v>-0.142137677933968</v>
      </c>
      <c r="BE74">
        <f t="shared" si="21"/>
        <v>12.300535560980073</v>
      </c>
      <c r="BF74">
        <f t="shared" si="21"/>
        <v>12.300535561614087</v>
      </c>
      <c r="BG74">
        <f t="shared" si="21"/>
        <v>12.30053557237243</v>
      </c>
      <c r="BH74">
        <f t="shared" si="20"/>
        <v>12.300535754926624</v>
      </c>
      <c r="BI74">
        <f t="shared" si="20"/>
        <v>12.300538852617329</v>
      </c>
      <c r="BJ74">
        <f t="shared" si="20"/>
        <v>12.30059141572057</v>
      </c>
      <c r="BK74">
        <f t="shared" si="20"/>
        <v>12.301483217182266</v>
      </c>
      <c r="BL74">
        <f t="shared" si="19"/>
        <v>12.316581613204267</v>
      </c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29" customFormat="1" ht="12.75" customHeight="1">
      <c r="A75" s="67" t="s">
        <v>344</v>
      </c>
      <c r="B75" s="69" t="s">
        <v>144</v>
      </c>
      <c r="C75" s="68">
        <v>33178.464999999997</v>
      </c>
      <c r="D75" s="68" t="s">
        <v>142</v>
      </c>
      <c r="E75" s="29">
        <f>+(C75-C$7)/C$8</f>
        <v>-2740.9816294761654</v>
      </c>
      <c r="F75" s="29">
        <f>ROUND(2*E75,0)/2</f>
        <v>-2741</v>
      </c>
      <c r="G75" s="29">
        <f>+C75-(C$7+F75*C$8)</f>
        <v>6.3122899999143556E-2</v>
      </c>
      <c r="H75" s="29">
        <f>+G75</f>
        <v>6.3122899999143556E-2</v>
      </c>
      <c r="P75" s="29">
        <f>+D$11+D$12*F75+D$13*F75^2</f>
        <v>7.0752405581266525E-2</v>
      </c>
      <c r="Q75" s="30">
        <f>+C75-15018.5</f>
        <v>18159.964999999997</v>
      </c>
      <c r="R75" s="29">
        <f>+(P75-G75)^2</f>
        <v>5.8209355427645552E-5</v>
      </c>
      <c r="S75" s="70">
        <f>S$15</f>
        <v>0.2</v>
      </c>
      <c r="Z75">
        <f>F75</f>
        <v>-2741</v>
      </c>
      <c r="AA75" s="129">
        <f>AB$3+AB$4*Z75+AB$5*Z75^2+AH75</f>
        <v>7.4640195933894996E-2</v>
      </c>
      <c r="AB75" s="129">
        <f>IF(S75&lt;&gt;0,G75-AH75, -9999)</f>
        <v>4.5452998192531513E-2</v>
      </c>
      <c r="AC75" s="129">
        <f>+G75-P75</f>
        <v>-7.6295055821229696E-3</v>
      </c>
      <c r="AD75" s="129">
        <f>IF(S75&lt;&gt;0,G75-AA75, -9999)</f>
        <v>-1.151729593475144E-2</v>
      </c>
      <c r="AE75" s="129">
        <f>+(G75-AA75)^2*S75</f>
        <v>2.652962112972841E-5</v>
      </c>
      <c r="AF75">
        <f>IF(S75&lt;&gt;0,G75-P75, -9999)</f>
        <v>-7.6295055821229696E-3</v>
      </c>
      <c r="AG75" s="130"/>
      <c r="AH75">
        <f>$AB$6*($AB$11/AI75*AJ75+$AB$12)</f>
        <v>1.7669901806612046E-2</v>
      </c>
      <c r="AI75">
        <f>1+$AB$7*COS(AL75)</f>
        <v>0.94639907400074719</v>
      </c>
      <c r="AJ75">
        <f>SIN(AL75+RADIANS($AB$9))</f>
        <v>0.92765627743291679</v>
      </c>
      <c r="AK75">
        <f>$AB$7*SIN(AL75)</f>
        <v>2.9281994211597391E-2</v>
      </c>
      <c r="AL75">
        <f>2*ATAN(AM75)</f>
        <v>2.6415973250010993</v>
      </c>
      <c r="AM75">
        <f>SQRT((1+$AB$7)/(1-$AB$7))*TAN(AN75/2)</f>
        <v>3.9163555246835116</v>
      </c>
      <c r="AN75" s="129">
        <f>$AU75+$AB$7*SIN(AO75)</f>
        <v>2.6114823359993986</v>
      </c>
      <c r="AO75" s="129">
        <f>$AU75+$AB$7*SIN(AP75)</f>
        <v>2.6114823353094652</v>
      </c>
      <c r="AP75" s="129">
        <f>$AU75+$AB$7*SIN(AQ75)</f>
        <v>2.6114823484024487</v>
      </c>
      <c r="AQ75" s="129">
        <f>$AU75+$AB$7*SIN(AR75)</f>
        <v>2.6114820999348094</v>
      </c>
      <c r="AR75" s="129">
        <f>$AU75+$AB$7*SIN(AS75)</f>
        <v>2.6114868151386705</v>
      </c>
      <c r="AS75" s="129">
        <f>$AU75+$AB$7*SIN(AT75)</f>
        <v>2.6113973318569812</v>
      </c>
      <c r="AT75" s="129">
        <f>$AU75+$AB$7*SIN(AU75)</f>
        <v>2.6130947112624852</v>
      </c>
      <c r="AU75" s="129">
        <f>RADIANS($AB$9)+$AB$18*(F75-AB$15)</f>
        <v>2.5805996715325552</v>
      </c>
      <c r="AV75"/>
      <c r="AW75" s="95">
        <v>4600</v>
      </c>
      <c r="AX75" s="101">
        <f t="shared" si="12"/>
        <v>8.3751825270373198E-2</v>
      </c>
      <c r="AY75">
        <f t="shared" si="13"/>
        <v>0.10285145485502513</v>
      </c>
      <c r="AZ75">
        <f t="shared" si="14"/>
        <v>-1.9099629584651938E-2</v>
      </c>
      <c r="BA75">
        <f t="shared" si="15"/>
        <v>1.0610572648050982</v>
      </c>
      <c r="BB75">
        <f t="shared" si="16"/>
        <v>-0.98976419246765335</v>
      </c>
      <c r="BC75">
        <f t="shared" si="17"/>
        <v>2.5915392680475637E-2</v>
      </c>
      <c r="BD75">
        <f t="shared" si="18"/>
        <v>1.2958421596200991E-2</v>
      </c>
      <c r="BE75">
        <f t="shared" si="21"/>
        <v>12.590748823196332</v>
      </c>
      <c r="BF75">
        <f t="shared" si="21"/>
        <v>12.590748823123887</v>
      </c>
      <c r="BG75">
        <f t="shared" si="21"/>
        <v>12.59074882193741</v>
      </c>
      <c r="BH75">
        <f t="shared" si="20"/>
        <v>12.590748802505981</v>
      </c>
      <c r="BI75">
        <f t="shared" si="20"/>
        <v>12.59074848426901</v>
      </c>
      <c r="BJ75">
        <f t="shared" si="20"/>
        <v>12.590743272364342</v>
      </c>
      <c r="BK75">
        <f t="shared" si="20"/>
        <v>12.59065791483879</v>
      </c>
      <c r="BL75">
        <f t="shared" si="19"/>
        <v>12.589260003952671</v>
      </c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29" customFormat="1" ht="12.75" customHeight="1">
      <c r="A76" s="67" t="s">
        <v>348</v>
      </c>
      <c r="B76" s="69" t="s">
        <v>144</v>
      </c>
      <c r="C76" s="68">
        <v>33539.241000000002</v>
      </c>
      <c r="D76" s="68" t="s">
        <v>142</v>
      </c>
      <c r="E76" s="29">
        <f>+(C76-C$7)/C$8</f>
        <v>-2635.9857546508642</v>
      </c>
      <c r="F76" s="29">
        <f>ROUND(2*E76,0)/2</f>
        <v>-2636</v>
      </c>
      <c r="G76" s="29">
        <f>+C76-(C$7+F76*C$8)</f>
        <v>4.8948400006338488E-2</v>
      </c>
      <c r="H76" s="29">
        <f>+G76</f>
        <v>4.8948400006338488E-2</v>
      </c>
      <c r="P76" s="29">
        <f>+D$11+D$12*F76+D$13*F76^2</f>
        <v>6.5083546150476998E-2</v>
      </c>
      <c r="Q76" s="30">
        <f>+C76-15018.5</f>
        <v>18520.741000000002</v>
      </c>
      <c r="R76" s="29">
        <f>+(P76-G76)^2</f>
        <v>2.6034294109270783E-4</v>
      </c>
      <c r="S76" s="70">
        <f>S$15</f>
        <v>0.2</v>
      </c>
      <c r="Z76">
        <f>F76</f>
        <v>-2636</v>
      </c>
      <c r="AA76" s="129">
        <f>AB$3+AB$4*Z76+AB$5*Z76^2+AH76</f>
        <v>7.2535713432695492E-2</v>
      </c>
      <c r="AB76" s="129">
        <f>IF(S76&lt;&gt;0,G76-AH76, -9999)</f>
        <v>3.0393101902288774E-2</v>
      </c>
      <c r="AC76" s="129">
        <f>+G76-P76</f>
        <v>-1.613514614413851E-2</v>
      </c>
      <c r="AD76" s="129">
        <f>IF(S76&lt;&gt;0,G76-AA76, -9999)</f>
        <v>-2.3587313426357004E-2</v>
      </c>
      <c r="AE76" s="129">
        <f>+(G76-AA76)^2*S76</f>
        <v>1.1127227093464028E-4</v>
      </c>
      <c r="AF76">
        <f>IF(S76&lt;&gt;0,G76-P76, -9999)</f>
        <v>-1.613514614413851E-2</v>
      </c>
      <c r="AG76" s="130"/>
      <c r="AH76">
        <f>$AB$6*($AB$11/AI76*AJ76+$AB$12)</f>
        <v>1.8555298104049715E-2</v>
      </c>
      <c r="AI76">
        <f>1+$AB$7*COS(AL76)</f>
        <v>0.94308927583611646</v>
      </c>
      <c r="AJ76">
        <f>SIN(AL76+RADIANS($AB$9))</f>
        <v>0.96785490022839848</v>
      </c>
      <c r="AK76">
        <f>$AB$7*SIN(AL76)</f>
        <v>2.217349607364083E-2</v>
      </c>
      <c r="AL76">
        <f>2*ATAN(AM76)</f>
        <v>2.7700673741714268</v>
      </c>
      <c r="AM76">
        <f>SQRT((1+$AB$7)/(1-$AB$7))*TAN(AN76/2)</f>
        <v>5.3211499700866689</v>
      </c>
      <c r="AN76" s="129">
        <f>$AU76+$AB$7*SIN(AO76)</f>
        <v>2.7472234866163654</v>
      </c>
      <c r="AO76" s="129">
        <f>$AU76+$AB$7*SIN(AP76)</f>
        <v>2.7472234858230884</v>
      </c>
      <c r="AP76" s="129">
        <f>$AU76+$AB$7*SIN(AQ76)</f>
        <v>2.7472234998909273</v>
      </c>
      <c r="AQ76" s="129">
        <f>$AU76+$AB$7*SIN(AR76)</f>
        <v>2.74722325041422</v>
      </c>
      <c r="AR76" s="129">
        <f>$AU76+$AB$7*SIN(AS76)</f>
        <v>2.7472276745886766</v>
      </c>
      <c r="AS76" s="129">
        <f>$AU76+$AB$7*SIN(AT76)</f>
        <v>2.7471492158765112</v>
      </c>
      <c r="AT76" s="129">
        <f>$AU76+$AB$7*SIN(AU76)</f>
        <v>2.7485402302676731</v>
      </c>
      <c r="AU76" s="129">
        <f>RADIANS($AB$9)+$AB$18*(F76-AB$15)</f>
        <v>2.7237558266754665</v>
      </c>
      <c r="AV76"/>
      <c r="AW76" s="95">
        <v>4800</v>
      </c>
      <c r="AX76" s="101">
        <f t="shared" si="12"/>
        <v>9.3815461844033776E-2</v>
      </c>
      <c r="AY76">
        <f t="shared" si="13"/>
        <v>0.11133919167411617</v>
      </c>
      <c r="AZ76">
        <f t="shared" si="14"/>
        <v>-1.7523729830082387E-2</v>
      </c>
      <c r="BA76">
        <f t="shared" si="15"/>
        <v>1.0577038537726238</v>
      </c>
      <c r="BB76">
        <f t="shared" si="16"/>
        <v>-0.89991581308026558</v>
      </c>
      <c r="BC76">
        <f t="shared" si="17"/>
        <v>0.33393392615058032</v>
      </c>
      <c r="BD76">
        <f t="shared" si="18"/>
        <v>0.16853602882822286</v>
      </c>
      <c r="BE76">
        <f t="shared" si="21"/>
        <v>12.880829891080415</v>
      </c>
      <c r="BF76">
        <f t="shared" si="21"/>
        <v>12.880829890395004</v>
      </c>
      <c r="BG76">
        <f t="shared" si="21"/>
        <v>12.880829878594412</v>
      </c>
      <c r="BH76">
        <f t="shared" si="20"/>
        <v>12.880829675425797</v>
      </c>
      <c r="BI76">
        <f t="shared" si="20"/>
        <v>12.88082617751145</v>
      </c>
      <c r="BJ76">
        <f t="shared" si="20"/>
        <v>12.88076595522711</v>
      </c>
      <c r="BK76">
        <f t="shared" si="20"/>
        <v>12.879729315350131</v>
      </c>
      <c r="BL76">
        <f t="shared" si="19"/>
        <v>12.861938394701074</v>
      </c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29" customFormat="1" ht="12.75" customHeight="1">
      <c r="A77" s="67" t="s">
        <v>352</v>
      </c>
      <c r="B77" s="69" t="s">
        <v>144</v>
      </c>
      <c r="C77" s="68">
        <v>34226.447</v>
      </c>
      <c r="D77" s="68" t="s">
        <v>142</v>
      </c>
      <c r="E77" s="29">
        <f>+(C77-C$7)/C$8</f>
        <v>-2435.9896486039138</v>
      </c>
      <c r="F77" s="29">
        <f>ROUND(2*E77,0)/2</f>
        <v>-2436</v>
      </c>
      <c r="G77" s="29">
        <f>+C77-(C$7+F77*C$8)</f>
        <v>3.5568400002375711E-2</v>
      </c>
      <c r="H77" s="29">
        <f>+G77</f>
        <v>3.5568400002375711E-2</v>
      </c>
      <c r="P77" s="29">
        <f>+D$11+D$12*F77+D$13*F77^2</f>
        <v>5.493776319557836E-2</v>
      </c>
      <c r="Q77" s="30">
        <f>+C77-15018.5</f>
        <v>19207.947</v>
      </c>
      <c r="R77" s="29">
        <f>+(P77-G77)^2</f>
        <v>3.7517223051019351E-4</v>
      </c>
      <c r="S77" s="70">
        <f>S$15</f>
        <v>0.2</v>
      </c>
      <c r="Z77">
        <f>F77</f>
        <v>-2436</v>
      </c>
      <c r="AA77" s="129">
        <f>AB$3+AB$4*Z77+AB$5*Z77^2+AH77</f>
        <v>6.7866678484903895E-2</v>
      </c>
      <c r="AB77" s="129">
        <f>IF(S77&lt;&gt;0,G77-AH77, -9999)</f>
        <v>1.6279864058520385E-2</v>
      </c>
      <c r="AC77" s="129">
        <f>+G77-P77</f>
        <v>-1.9369363193202649E-2</v>
      </c>
      <c r="AD77" s="129">
        <f>IF(S77&lt;&gt;0,G77-AA77, -9999)</f>
        <v>-3.2298278482528184E-2</v>
      </c>
      <c r="AE77" s="129">
        <f>+(G77-AA77)^2*S77</f>
        <v>2.0863575858698862E-4</v>
      </c>
      <c r="AF77">
        <f>IF(S77&lt;&gt;0,G77-P77, -9999)</f>
        <v>-1.9369363193202649E-2</v>
      </c>
      <c r="AG77" s="130"/>
      <c r="AH77">
        <f>$AB$6*($AB$11/AI77*AJ77+$AB$12)</f>
        <v>1.9288535943855326E-2</v>
      </c>
      <c r="AI77">
        <f>1+$AB$7*COS(AL77)</f>
        <v>0.93942762900089316</v>
      </c>
      <c r="AJ77">
        <f>SIN(AL77+RADIANS($AB$9))</f>
        <v>0.99993447597075191</v>
      </c>
      <c r="AK77">
        <f>$AB$7*SIN(AL77)</f>
        <v>7.8410665430131508E-3</v>
      </c>
      <c r="AL77">
        <f>2*ATAN(AM77)</f>
        <v>3.0128589834939552</v>
      </c>
      <c r="AM77">
        <f>SQRT((1+$AB$7)/(1-$AB$7))*TAN(AN77/2)</f>
        <v>15.51448953236997</v>
      </c>
      <c r="AN77" s="129">
        <f>$AU77+$AB$7*SIN(AO77)</f>
        <v>3.0047652768187594</v>
      </c>
      <c r="AO77" s="129">
        <f>$AU77+$AB$7*SIN(AP77)</f>
        <v>3.0047652763854438</v>
      </c>
      <c r="AP77" s="129">
        <f>$AU77+$AB$7*SIN(AQ77)</f>
        <v>3.0047652835468637</v>
      </c>
      <c r="AQ77" s="129">
        <f>$AU77+$AB$7*SIN(AR77)</f>
        <v>3.0047651651898346</v>
      </c>
      <c r="AR77" s="129">
        <f>$AU77+$AB$7*SIN(AS77)</f>
        <v>3.0047671212802509</v>
      </c>
      <c r="AS77" s="129">
        <f>$AU77+$AB$7*SIN(AT77)</f>
        <v>3.0047347928435966</v>
      </c>
      <c r="AT77" s="129">
        <f>$AU77+$AB$7*SIN(AU77)</f>
        <v>3.0052690686291781</v>
      </c>
      <c r="AU77" s="129">
        <f>RADIANS($AB$9)+$AB$18*(F77-AB$15)</f>
        <v>2.996434217423869</v>
      </c>
      <c r="AV77"/>
      <c r="AW77" s="95">
        <v>5000</v>
      </c>
      <c r="AX77" s="101">
        <f t="shared" si="12"/>
        <v>0.10570610842534885</v>
      </c>
      <c r="AY77">
        <f t="shared" si="13"/>
        <v>0.12021084252324281</v>
      </c>
      <c r="AZ77">
        <f t="shared" si="14"/>
        <v>-1.4504734097893966E-2</v>
      </c>
      <c r="BA77">
        <f t="shared" si="15"/>
        <v>1.0490472750993036</v>
      </c>
      <c r="BB77">
        <f t="shared" si="16"/>
        <v>-0.7277777965576866</v>
      </c>
      <c r="BC77">
        <f t="shared" si="17"/>
        <v>0.6384342336112776</v>
      </c>
      <c r="BD77">
        <f t="shared" si="18"/>
        <v>0.33052077180906431</v>
      </c>
      <c r="BE77">
        <f t="shared" si="21"/>
        <v>13.169248837921243</v>
      </c>
      <c r="BF77">
        <f t="shared" si="21"/>
        <v>13.169248837381319</v>
      </c>
      <c r="BG77">
        <f t="shared" si="21"/>
        <v>13.169248826649415</v>
      </c>
      <c r="BH77">
        <f t="shared" si="20"/>
        <v>13.169248613334696</v>
      </c>
      <c r="BI77">
        <f t="shared" si="20"/>
        <v>13.169244373351367</v>
      </c>
      <c r="BJ77">
        <f t="shared" si="20"/>
        <v>13.169160099227616</v>
      </c>
      <c r="BK77">
        <f t="shared" si="20"/>
        <v>13.167486074612549</v>
      </c>
      <c r="BL77">
        <f t="shared" si="19"/>
        <v>13.134616785449477</v>
      </c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29" customFormat="1" ht="12.75" customHeight="1">
      <c r="A78" s="67" t="s">
        <v>356</v>
      </c>
      <c r="B78" s="69" t="s">
        <v>144</v>
      </c>
      <c r="C78" s="68">
        <v>34604.432000000001</v>
      </c>
      <c r="D78" s="68" t="s">
        <v>142</v>
      </c>
      <c r="E78" s="29">
        <f>+(C78-C$7)/C$8</f>
        <v>-2325.9854749730712</v>
      </c>
      <c r="F78" s="29">
        <f>ROUND(2*E78,0)/2</f>
        <v>-2326</v>
      </c>
      <c r="G78" s="29">
        <f>+C78-(C$7+F78*C$8)</f>
        <v>4.9909400004253257E-2</v>
      </c>
      <c r="H78" s="29">
        <f>+G78</f>
        <v>4.9909400004253257E-2</v>
      </c>
      <c r="P78" s="29">
        <f>+D$11+D$12*F78+D$13*F78^2</f>
        <v>4.9722086153205336E-2</v>
      </c>
      <c r="Q78" s="30">
        <f>+C78-15018.5</f>
        <v>19585.932000000001</v>
      </c>
      <c r="R78" s="29">
        <f>+(P78-G78)^2</f>
        <v>3.5086478794402768E-8</v>
      </c>
      <c r="S78" s="70">
        <f>S$15</f>
        <v>0.2</v>
      </c>
      <c r="Z78">
        <f>F78</f>
        <v>-2326</v>
      </c>
      <c r="AA78" s="129">
        <f>AB$3+AB$4*Z78+AB$5*Z78^2+AH78</f>
        <v>6.492036443245075E-2</v>
      </c>
      <c r="AB78" s="129">
        <f>IF(S78&lt;&gt;0,G78-AH78, -9999)</f>
        <v>3.0759571434975291E-2</v>
      </c>
      <c r="AC78" s="129">
        <f>+G78-P78</f>
        <v>1.8731385104792109E-4</v>
      </c>
      <c r="AD78" s="129">
        <f>IF(S78&lt;&gt;0,G78-AA78, -9999)</f>
        <v>-1.5010964428197493E-2</v>
      </c>
      <c r="AE78" s="129">
        <f>+(G78-AA78)^2*S78</f>
        <v>4.5065810612922099E-5</v>
      </c>
      <c r="AF78">
        <f>IF(S78&lt;&gt;0,G78-P78, -9999)</f>
        <v>1.8731385104792109E-4</v>
      </c>
      <c r="AG78" s="130"/>
      <c r="AH78">
        <f>$AB$6*($AB$11/AI78*AJ78+$AB$12)</f>
        <v>1.9149828569277966E-2</v>
      </c>
      <c r="AI78">
        <f>1+$AB$7*COS(AL78)</f>
        <v>0.93892278258000317</v>
      </c>
      <c r="AJ78">
        <f>SIN(AL78+RADIANS($AB$9))</f>
        <v>0.99262136201740492</v>
      </c>
      <c r="AK78">
        <f>$AB$7*SIN(AL78)</f>
        <v>-2.6070139208833398E-4</v>
      </c>
      <c r="AL78">
        <f>2*ATAN(AM78)</f>
        <v>-3.1373242893802717</v>
      </c>
      <c r="AM78">
        <f>SQRT((1+$AB$7)/(1-$AB$7))*TAN(AN78/2)</f>
        <v>-468.56286514840355</v>
      </c>
      <c r="AN78" s="129">
        <f>$AU78+$AB$7*SIN(AO78)</f>
        <v>3.1461301906249193</v>
      </c>
      <c r="AO78" s="129">
        <f>$AU78+$AB$7*SIN(AP78)</f>
        <v>3.1461301906401853</v>
      </c>
      <c r="AP78" s="129">
        <f>$AU78+$AB$7*SIN(AQ78)</f>
        <v>3.1461301903902417</v>
      </c>
      <c r="AQ78" s="129">
        <f>$AU78+$AB$7*SIN(AR78)</f>
        <v>3.1461301944825042</v>
      </c>
      <c r="AR78" s="129">
        <f>$AU78+$AB$7*SIN(AS78)</f>
        <v>3.1461301274809661</v>
      </c>
      <c r="AS78" s="129">
        <f>$AU78+$AB$7*SIN(AT78)</f>
        <v>3.1461312244794986</v>
      </c>
      <c r="AT78" s="129">
        <f>$AU78+$AB$7*SIN(AU78)</f>
        <v>3.1461132636122602</v>
      </c>
      <c r="AU78" s="129">
        <f>RADIANS($AB$9)+$AB$18*(F78-AB$15)</f>
        <v>3.1464073323354902</v>
      </c>
      <c r="AV78"/>
      <c r="AW78" s="95">
        <v>5200</v>
      </c>
      <c r="AX78" s="101">
        <f t="shared" si="12"/>
        <v>0.1191303972045086</v>
      </c>
      <c r="AY78">
        <f t="shared" si="13"/>
        <v>0.12946640740240506</v>
      </c>
      <c r="AZ78">
        <f t="shared" si="14"/>
        <v>-1.0336010197896459E-2</v>
      </c>
      <c r="BA78">
        <f t="shared" si="15"/>
        <v>1.0361861761146682</v>
      </c>
      <c r="BB78">
        <f t="shared" si="16"/>
        <v>-0.49412130505527052</v>
      </c>
      <c r="BC78">
        <f t="shared" si="17"/>
        <v>0.93668649998971054</v>
      </c>
      <c r="BD78">
        <f t="shared" si="18"/>
        <v>0.5058834076689146</v>
      </c>
      <c r="BE78">
        <f t="shared" si="21"/>
        <v>13.454692406317692</v>
      </c>
      <c r="BF78">
        <f t="shared" si="21"/>
        <v>13.454692406164288</v>
      </c>
      <c r="BG78">
        <f t="shared" si="21"/>
        <v>13.454692402182136</v>
      </c>
      <c r="BH78">
        <f t="shared" si="20"/>
        <v>13.45469229881053</v>
      </c>
      <c r="BI78">
        <f t="shared" si="20"/>
        <v>13.454689615419404</v>
      </c>
      <c r="BJ78">
        <f t="shared" si="20"/>
        <v>13.454619961210657</v>
      </c>
      <c r="BK78">
        <f t="shared" si="20"/>
        <v>13.452813992545783</v>
      </c>
      <c r="BL78">
        <f t="shared" si="19"/>
        <v>13.407295176197877</v>
      </c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29" customFormat="1" ht="12.75" customHeight="1">
      <c r="A79" s="67" t="s">
        <v>297</v>
      </c>
      <c r="B79" s="69" t="s">
        <v>144</v>
      </c>
      <c r="C79" s="68">
        <v>36023.500999999997</v>
      </c>
      <c r="D79" s="68" t="s">
        <v>142</v>
      </c>
      <c r="E79" s="29">
        <f>+(C79-C$7)/C$8</f>
        <v>-1912.9968307936836</v>
      </c>
      <c r="F79" s="29">
        <f>ROUND(2*E79,0)/2</f>
        <v>-1913</v>
      </c>
      <c r="G79" s="29">
        <f>+C79-(C$7+F79*C$8)</f>
        <v>1.0889699995459523E-2</v>
      </c>
      <c r="I79" s="29">
        <f>+G79</f>
        <v>1.0889699995459523E-2</v>
      </c>
      <c r="P79" s="29">
        <f>+D$11+D$12*F79+D$13*F79^2</f>
        <v>3.2448457931820683E-2</v>
      </c>
      <c r="Q79" s="30">
        <f>+C79-15018.5</f>
        <v>21005.000999999997</v>
      </c>
      <c r="R79" s="29">
        <f>+(P79-G79)^2</f>
        <v>4.6478004375861531E-4</v>
      </c>
      <c r="S79" s="70">
        <f>S$16</f>
        <v>0.1</v>
      </c>
      <c r="Z79">
        <f>F79</f>
        <v>-1913</v>
      </c>
      <c r="AA79" s="129">
        <f>AB$3+AB$4*Z79+AB$5*Z79^2+AH79</f>
        <v>5.1580362416302018E-2</v>
      </c>
      <c r="AB79" s="129">
        <f>IF(S79&lt;&gt;0,G79-AH79, -9999)</f>
        <v>-4.4248503660689349E-3</v>
      </c>
      <c r="AC79" s="129">
        <f>+G79-P79</f>
        <v>-2.155875793636116E-2</v>
      </c>
      <c r="AD79" s="129">
        <f>IF(S79&lt;&gt;0,G79-AA79, -9999)</f>
        <v>-4.0690662420842495E-2</v>
      </c>
      <c r="AE79" s="129">
        <f>+(G79-AA79)^2*S79</f>
        <v>1.6557300082469637E-4</v>
      </c>
      <c r="AF79">
        <f>IF(S79&lt;&gt;0,G79-P79, -9999)</f>
        <v>-2.155875793636116E-2</v>
      </c>
      <c r="AG79" s="130"/>
      <c r="AH79">
        <f>$AB$6*($AB$11/AI79*AJ79+$AB$12)</f>
        <v>1.5314550361528458E-2</v>
      </c>
      <c r="AI79">
        <f>1+$AB$7*COS(AL79)</f>
        <v>0.94658219614694095</v>
      </c>
      <c r="AJ79">
        <f>SIN(AL79+RADIANS($AB$9))</f>
        <v>0.81184002309205294</v>
      </c>
      <c r="AK79">
        <f>$AB$7*SIN(AL79)</f>
        <v>-2.9614737623377772E-2</v>
      </c>
      <c r="AL79">
        <f>2*ATAN(AM79)</f>
        <v>-2.635378930519745</v>
      </c>
      <c r="AM79">
        <f>SQRT((1+$AB$7)/(1-$AB$7))*TAN(AN79/2)</f>
        <v>-3.8661689025994899</v>
      </c>
      <c r="AN79" s="129">
        <f>$AU79+$AB$7*SIN(AO79)</f>
        <v>3.6782606546065204</v>
      </c>
      <c r="AO79" s="129">
        <f>$AU79+$AB$7*SIN(AP79)</f>
        <v>3.6782606552878456</v>
      </c>
      <c r="AP79" s="129">
        <f>$AU79+$AB$7*SIN(AQ79)</f>
        <v>3.6782606423080626</v>
      </c>
      <c r="AQ79" s="129">
        <f>$AU79+$AB$7*SIN(AR79)</f>
        <v>3.6782608895831186</v>
      </c>
      <c r="AR79" s="129">
        <f>$AU79+$AB$7*SIN(AS79)</f>
        <v>3.6782561788053942</v>
      </c>
      <c r="AS79" s="129">
        <f>$AU79+$AB$7*SIN(AT79)</f>
        <v>3.6783459249709778</v>
      </c>
      <c r="AT79" s="129">
        <f>$AU79+$AB$7*SIN(AU79)</f>
        <v>3.6766369714778913</v>
      </c>
      <c r="AU79" s="129">
        <f>RADIANS($AB$9)+$AB$18*(F79-AB$15)</f>
        <v>3.7094882092309414</v>
      </c>
      <c r="AV79"/>
      <c r="AW79" s="95">
        <v>5400</v>
      </c>
      <c r="AX79" s="101">
        <f t="shared" si="12"/>
        <v>0.13370224990870183</v>
      </c>
      <c r="AY79">
        <f t="shared" si="13"/>
        <v>0.13910588631160292</v>
      </c>
      <c r="AZ79">
        <f t="shared" si="14"/>
        <v>-5.4036364029010847E-3</v>
      </c>
      <c r="BA79">
        <f t="shared" si="15"/>
        <v>1.0205993630704104</v>
      </c>
      <c r="BB79">
        <f t="shared" si="16"/>
        <v>-0.22478620003524866</v>
      </c>
      <c r="BC79">
        <f t="shared" si="17"/>
        <v>1.2267867261941794</v>
      </c>
      <c r="BD79">
        <f t="shared" si="18"/>
        <v>0.70398186837983279</v>
      </c>
      <c r="BE79">
        <f t="shared" si="21"/>
        <v>13.736207065633225</v>
      </c>
      <c r="BF79">
        <f t="shared" si="21"/>
        <v>13.73620706562247</v>
      </c>
      <c r="BG79">
        <f t="shared" si="21"/>
        <v>13.736207065171284</v>
      </c>
      <c r="BH79">
        <f t="shared" si="20"/>
        <v>13.736207046244779</v>
      </c>
      <c r="BI79">
        <f t="shared" si="20"/>
        <v>13.736206252308369</v>
      </c>
      <c r="BJ79">
        <f t="shared" si="20"/>
        <v>13.736172949293168</v>
      </c>
      <c r="BK79">
        <f t="shared" si="20"/>
        <v>13.734778345728577</v>
      </c>
      <c r="BL79">
        <f t="shared" si="19"/>
        <v>13.679973566946281</v>
      </c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29" customFormat="1" ht="12.75" customHeight="1">
      <c r="A80" s="67" t="s">
        <v>363</v>
      </c>
      <c r="B80" s="69" t="s">
        <v>144</v>
      </c>
      <c r="C80" s="68">
        <v>36133.480000000003</v>
      </c>
      <c r="D80" s="68" t="s">
        <v>142</v>
      </c>
      <c r="E80" s="29">
        <f>+(C80-C$7)/C$8</f>
        <v>-1880.9898754601461</v>
      </c>
      <c r="F80" s="29">
        <f>ROUND(2*E80,0)/2</f>
        <v>-1881</v>
      </c>
      <c r="G80" s="29">
        <f>+C80-(C$7+F80*C$8)</f>
        <v>3.4788900004059542E-2</v>
      </c>
      <c r="H80" s="29">
        <f>+G80</f>
        <v>3.4788900004059542E-2</v>
      </c>
      <c r="P80" s="29">
        <f>+D$11+D$12*F80+D$13*F80^2</f>
        <v>3.1262280416311287E-2</v>
      </c>
      <c r="Q80" s="30">
        <f>+C80-15018.5</f>
        <v>21114.980000000003</v>
      </c>
      <c r="R80" s="29">
        <f>+(P80-G80)^2</f>
        <v>1.2437045716689669E-5</v>
      </c>
      <c r="S80" s="70">
        <f>S$15</f>
        <v>0.2</v>
      </c>
      <c r="Z80">
        <f>F80</f>
        <v>-1881</v>
      </c>
      <c r="AA80" s="129">
        <f>AB$3+AB$4*Z80+AB$5*Z80^2+AH80</f>
        <v>5.0412562914673956E-2</v>
      </c>
      <c r="AB80" s="129">
        <f>IF(S80&lt;&gt;0,G80-AH80, -9999)</f>
        <v>1.9974042350297799E-2</v>
      </c>
      <c r="AC80" s="129">
        <f>+G80-P80</f>
        <v>3.5266195877482545E-3</v>
      </c>
      <c r="AD80" s="129">
        <f>IF(S80&lt;&gt;0,G80-AA80, -9999)</f>
        <v>-1.5623662910614414E-2</v>
      </c>
      <c r="AE80" s="129">
        <f>+(G80-AA80)^2*S80</f>
        <v>4.8819768548901692E-5</v>
      </c>
      <c r="AF80">
        <f>IF(S80&lt;&gt;0,G80-P80, -9999)</f>
        <v>3.5266195877482545E-3</v>
      </c>
      <c r="AG80" s="130"/>
      <c r="AH80">
        <f>$AB$6*($AB$11/AI80*AJ80+$AB$12)</f>
        <v>1.4814857653761743E-2</v>
      </c>
      <c r="AI80">
        <f>1+$AB$7*COS(AL80)</f>
        <v>0.94778894405013758</v>
      </c>
      <c r="AJ80">
        <f>SIN(AL80+RADIANS($AB$9))</f>
        <v>0.78823488330411107</v>
      </c>
      <c r="AK80">
        <f>$AB$7*SIN(AL80)</f>
        <v>-3.1693849396779501E-2</v>
      </c>
      <c r="AL80">
        <f>2*ATAN(AM80)</f>
        <v>-2.5960176548616247</v>
      </c>
      <c r="AM80">
        <f>SQRT((1+$AB$7)/(1-$AB$7))*TAN(AN80/2)</f>
        <v>-3.5744736569127884</v>
      </c>
      <c r="AN80" s="129">
        <f>$AU80+$AB$7*SIN(AO80)</f>
        <v>3.7197394080667698</v>
      </c>
      <c r="AO80" s="129">
        <f>$AU80+$AB$7*SIN(AP80)</f>
        <v>3.71973940868856</v>
      </c>
      <c r="AP80" s="129">
        <f>$AU80+$AB$7*SIN(AQ80)</f>
        <v>3.7197393965326375</v>
      </c>
      <c r="AQ80" s="129">
        <f>$AU80+$AB$7*SIN(AR80)</f>
        <v>3.7197396341794229</v>
      </c>
      <c r="AR80" s="129">
        <f>$AU80+$AB$7*SIN(AS80)</f>
        <v>3.7197349882207025</v>
      </c>
      <c r="AS80" s="129">
        <f>$AU80+$AB$7*SIN(AT80)</f>
        <v>3.7198258185653676</v>
      </c>
      <c r="AT80" s="129">
        <f>$AU80+$AB$7*SIN(AU80)</f>
        <v>3.7180510234468525</v>
      </c>
      <c r="AU80" s="129">
        <f>RADIANS($AB$9)+$AB$18*(F80-AB$15)</f>
        <v>3.753116751750686</v>
      </c>
      <c r="AV80"/>
      <c r="AW80" s="95">
        <v>5600</v>
      </c>
      <c r="AX80" s="101">
        <f t="shared" si="12"/>
        <v>0.14899738942611529</v>
      </c>
      <c r="AY80">
        <f t="shared" si="13"/>
        <v>0.14912927925083638</v>
      </c>
      <c r="AZ80">
        <f t="shared" si="14"/>
        <v>-1.3188982472108301E-4</v>
      </c>
      <c r="BA80">
        <f t="shared" si="15"/>
        <v>1.0038470653687523</v>
      </c>
      <c r="BB80">
        <f t="shared" si="16"/>
        <v>5.4231306293193948E-2</v>
      </c>
      <c r="BC80">
        <f t="shared" si="17"/>
        <v>1.507768265830133</v>
      </c>
      <c r="BD80">
        <f t="shared" si="18"/>
        <v>0.93887790705051033</v>
      </c>
      <c r="BE80">
        <f t="shared" si="21"/>
        <v>14.013261480842539</v>
      </c>
      <c r="BF80">
        <f t="shared" si="21"/>
        <v>14.013261480842525</v>
      </c>
      <c r="BG80">
        <f t="shared" si="21"/>
        <v>14.013261480840688</v>
      </c>
      <c r="BH80">
        <f t="shared" si="20"/>
        <v>14.013261480597446</v>
      </c>
      <c r="BI80">
        <f t="shared" si="20"/>
        <v>14.013261448373509</v>
      </c>
      <c r="BJ80">
        <f t="shared" si="20"/>
        <v>14.01325717954003</v>
      </c>
      <c r="BK80">
        <f t="shared" si="20"/>
        <v>14.012692957796418</v>
      </c>
      <c r="BL80">
        <f t="shared" si="19"/>
        <v>13.952651957694684</v>
      </c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29" customFormat="1" ht="12.75" customHeight="1">
      <c r="A81" s="67" t="s">
        <v>297</v>
      </c>
      <c r="B81" s="69" t="s">
        <v>144</v>
      </c>
      <c r="C81" s="68">
        <v>37188.353000000003</v>
      </c>
      <c r="D81" s="68" t="s">
        <v>142</v>
      </c>
      <c r="E81" s="29">
        <f>+(C81-C$7)/C$8</f>
        <v>-1573.9924214593584</v>
      </c>
      <c r="F81" s="29">
        <f>ROUND(2*E81,0)/2</f>
        <v>-1574</v>
      </c>
      <c r="G81" s="29">
        <f>+C81-(C$7+F81*C$8)</f>
        <v>2.6040600001579151E-2</v>
      </c>
      <c r="I81" s="29">
        <f>+G81</f>
        <v>2.6040600001579151E-2</v>
      </c>
      <c r="P81" s="29">
        <f>+D$11+D$12*F81+D$13*F81^2</f>
        <v>2.0994852673812563E-2</v>
      </c>
      <c r="Q81" s="30">
        <f>+C81-15018.5</f>
        <v>22169.853000000003</v>
      </c>
      <c r="R81" s="29">
        <f>+(P81-G81)^2</f>
        <v>2.5459566095663664E-5</v>
      </c>
      <c r="S81" s="70">
        <f>S$16</f>
        <v>0.1</v>
      </c>
      <c r="Z81">
        <f>F81</f>
        <v>-1574</v>
      </c>
      <c r="AA81" s="129">
        <f>AB$3+AB$4*Z81+AB$5*Z81^2+AH81</f>
        <v>3.8499379315441229E-2</v>
      </c>
      <c r="AB81" s="129">
        <f>IF(S81&lt;&gt;0,G81-AH81, -9999)</f>
        <v>1.7228714954041501E-2</v>
      </c>
      <c r="AC81" s="129">
        <f>+G81-P81</f>
        <v>5.0457473277665879E-3</v>
      </c>
      <c r="AD81" s="129">
        <f>IF(S81&lt;&gt;0,G81-AA81, -9999)</f>
        <v>-1.2458779313862078E-2</v>
      </c>
      <c r="AE81" s="129">
        <f>+(G81-AA81)^2*S81</f>
        <v>1.5522118199151765E-5</v>
      </c>
      <c r="AF81">
        <f>IF(S81&lt;&gt;0,G81-P81, -9999)</f>
        <v>5.0457473277665879E-3</v>
      </c>
      <c r="AG81" s="130"/>
      <c r="AH81">
        <f>$AB$6*($AB$11/AI81*AJ81+$AB$12)</f>
        <v>8.8118850475376494E-3</v>
      </c>
      <c r="AI81">
        <f>1+$AB$7*COS(AL81)</f>
        <v>0.96346071840515068</v>
      </c>
      <c r="AJ81">
        <f>SIN(AL81+RADIANS($AB$9))</f>
        <v>0.50036411207433151</v>
      </c>
      <c r="AK81">
        <f>$AB$7*SIN(AL81)</f>
        <v>-4.8942571995326374E-2</v>
      </c>
      <c r="AL81">
        <f>2*ATAN(AM81)</f>
        <v>-2.2121015790475389</v>
      </c>
      <c r="AM81">
        <f>SQRT((1+$AB$7)/(1-$AB$7))*TAN(AN81/2)</f>
        <v>-1.9945223845052149</v>
      </c>
      <c r="AN81" s="129">
        <f>$AU81+$AB$7*SIN(AO81)</f>
        <v>4.1209742014953807</v>
      </c>
      <c r="AO81" s="129">
        <f>$AU81+$AB$7*SIN(AP81)</f>
        <v>4.1209742015741107</v>
      </c>
      <c r="AP81" s="129">
        <f>$AU81+$AB$7*SIN(AQ81)</f>
        <v>4.1209741992621387</v>
      </c>
      <c r="AQ81" s="129">
        <f>$AU81+$AB$7*SIN(AR81)</f>
        <v>4.120974267155356</v>
      </c>
      <c r="AR81" s="129">
        <f>$AU81+$AB$7*SIN(AS81)</f>
        <v>4.1209722734103069</v>
      </c>
      <c r="AS81" s="129">
        <f>$AU81+$AB$7*SIN(AT81)</f>
        <v>4.1210308239824531</v>
      </c>
      <c r="AT81" s="129">
        <f>$AU81+$AB$7*SIN(AU81)</f>
        <v>4.1193134817997406</v>
      </c>
      <c r="AU81" s="129">
        <f>RADIANS($AB$9)+$AB$18*(F81-AB$15)</f>
        <v>4.1716780815494836</v>
      </c>
      <c r="AV81"/>
      <c r="AW81" s="95">
        <v>5800</v>
      </c>
      <c r="AX81" s="101">
        <f t="shared" si="12"/>
        <v>0.16460128468971497</v>
      </c>
      <c r="AY81">
        <f t="shared" si="13"/>
        <v>0.15953658622010547</v>
      </c>
      <c r="AZ81">
        <f t="shared" si="14"/>
        <v>5.0646984696094887E-3</v>
      </c>
      <c r="BA81">
        <f t="shared" si="15"/>
        <v>0.98734305649917919</v>
      </c>
      <c r="BB81">
        <f t="shared" si="16"/>
        <v>0.32028016831616413</v>
      </c>
      <c r="BC81">
        <f t="shared" si="17"/>
        <v>1.7795355615610635</v>
      </c>
      <c r="BD81">
        <f t="shared" si="18"/>
        <v>1.2340134509727829</v>
      </c>
      <c r="BE81">
        <f t="shared" si="21"/>
        <v>14.285735289970624</v>
      </c>
      <c r="BF81">
        <f t="shared" si="21"/>
        <v>14.285735289970598</v>
      </c>
      <c r="BG81">
        <f t="shared" si="21"/>
        <v>14.285735289973539</v>
      </c>
      <c r="BH81">
        <f t="shared" si="20"/>
        <v>14.285735289648251</v>
      </c>
      <c r="BI81">
        <f t="shared" si="20"/>
        <v>14.285735325627943</v>
      </c>
      <c r="BJ81">
        <f t="shared" si="20"/>
        <v>14.285731345908395</v>
      </c>
      <c r="BK81">
        <f t="shared" si="20"/>
        <v>14.286170903717666</v>
      </c>
      <c r="BL81">
        <f t="shared" si="19"/>
        <v>14.225330348443087</v>
      </c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29" customFormat="1" ht="12.75" customHeight="1">
      <c r="A82" s="67" t="s">
        <v>373</v>
      </c>
      <c r="B82" s="69" t="s">
        <v>144</v>
      </c>
      <c r="C82" s="68">
        <v>37188.360999999997</v>
      </c>
      <c r="D82" s="68" t="s">
        <v>142</v>
      </c>
      <c r="E82" s="29">
        <f>+(C82-C$7)/C$8</f>
        <v>-1573.9900932363114</v>
      </c>
      <c r="F82" s="29">
        <f>ROUND(2*E82,0)/2</f>
        <v>-1574</v>
      </c>
      <c r="G82" s="29">
        <f>+C82-(C$7+F82*C$8)</f>
        <v>3.4040599995933007E-2</v>
      </c>
      <c r="J82" s="29">
        <f>+G82</f>
        <v>3.4040599995933007E-2</v>
      </c>
      <c r="P82" s="29">
        <f>+D$11+D$12*F82+D$13*F82^2</f>
        <v>2.0994852673812563E-2</v>
      </c>
      <c r="Q82" s="30">
        <f>+C82-15018.5</f>
        <v>22169.860999999997</v>
      </c>
      <c r="R82" s="29">
        <f>+(P82-G82)^2</f>
        <v>1.7019152319261275E-4</v>
      </c>
      <c r="S82" s="70">
        <f>S$17</f>
        <v>1</v>
      </c>
      <c r="Z82">
        <f>F82</f>
        <v>-1574</v>
      </c>
      <c r="AA82" s="129">
        <f>AB$3+AB$4*Z82+AB$5*Z82^2+AH82</f>
        <v>3.8499379315441229E-2</v>
      </c>
      <c r="AB82" s="129">
        <f>IF(S82&lt;&gt;0,G82-AH82, -9999)</f>
        <v>2.5228714948395358E-2</v>
      </c>
      <c r="AC82" s="129">
        <f>+G82-P82</f>
        <v>1.3045747322120445E-2</v>
      </c>
      <c r="AD82" s="129">
        <f>IF(S82&lt;&gt;0,G82-AA82, -9999)</f>
        <v>-4.4587793195082215E-3</v>
      </c>
      <c r="AE82" s="129">
        <f>+(G82-AA82)^2*S82</f>
        <v>1.98807130200742E-5</v>
      </c>
      <c r="AF82">
        <f>IF(S82&lt;&gt;0,G82-P82, -9999)</f>
        <v>1.3045747322120445E-2</v>
      </c>
      <c r="AG82" s="130"/>
      <c r="AH82">
        <f>$AB$6*($AB$11/AI82*AJ82+$AB$12)</f>
        <v>8.8118850475376494E-3</v>
      </c>
      <c r="AI82">
        <f>1+$AB$7*COS(AL82)</f>
        <v>0.96346071840515068</v>
      </c>
      <c r="AJ82">
        <f>SIN(AL82+RADIANS($AB$9))</f>
        <v>0.50036411207433151</v>
      </c>
      <c r="AK82">
        <f>$AB$7*SIN(AL82)</f>
        <v>-4.8942571995326374E-2</v>
      </c>
      <c r="AL82">
        <f>2*ATAN(AM82)</f>
        <v>-2.2121015790475389</v>
      </c>
      <c r="AM82">
        <f>SQRT((1+$AB$7)/(1-$AB$7))*TAN(AN82/2)</f>
        <v>-1.9945223845052149</v>
      </c>
      <c r="AN82" s="129">
        <f>$AU82+$AB$7*SIN(AO82)</f>
        <v>4.1209742014953807</v>
      </c>
      <c r="AO82" s="129">
        <f>$AU82+$AB$7*SIN(AP82)</f>
        <v>4.1209742015741107</v>
      </c>
      <c r="AP82" s="129">
        <f>$AU82+$AB$7*SIN(AQ82)</f>
        <v>4.1209741992621387</v>
      </c>
      <c r="AQ82" s="129">
        <f>$AU82+$AB$7*SIN(AR82)</f>
        <v>4.120974267155356</v>
      </c>
      <c r="AR82" s="129">
        <f>$AU82+$AB$7*SIN(AS82)</f>
        <v>4.1209722734103069</v>
      </c>
      <c r="AS82" s="129">
        <f>$AU82+$AB$7*SIN(AT82)</f>
        <v>4.1210308239824531</v>
      </c>
      <c r="AT82" s="129">
        <f>$AU82+$AB$7*SIN(AU82)</f>
        <v>4.1193134817997406</v>
      </c>
      <c r="AU82" s="129">
        <f>RADIANS($AB$9)+$AB$18*(F82-AB$15)</f>
        <v>4.1716780815494836</v>
      </c>
      <c r="AV82"/>
      <c r="AW82" s="95">
        <v>6000</v>
      </c>
      <c r="AX82" s="101">
        <f t="shared" si="12"/>
        <v>0.18014326518709373</v>
      </c>
      <c r="AY82">
        <f t="shared" si="13"/>
        <v>0.17032780721941013</v>
      </c>
      <c r="AZ82">
        <f t="shared" si="14"/>
        <v>9.8154579676835944E-3</v>
      </c>
      <c r="BA82">
        <f t="shared" si="15"/>
        <v>0.97223531257801943</v>
      </c>
      <c r="BB82">
        <f t="shared" si="16"/>
        <v>0.55568423896439101</v>
      </c>
      <c r="BC82">
        <f t="shared" si="17"/>
        <v>2.0426960842167334</v>
      </c>
      <c r="BD82">
        <f t="shared" si="18"/>
        <v>1.6330626842686811</v>
      </c>
      <c r="BE82">
        <f t="shared" si="21"/>
        <v>14.553860227926926</v>
      </c>
      <c r="BF82">
        <f t="shared" si="21"/>
        <v>14.553860227914678</v>
      </c>
      <c r="BG82">
        <f t="shared" si="21"/>
        <v>14.553860228410141</v>
      </c>
      <c r="BH82">
        <f t="shared" si="20"/>
        <v>14.553860208367533</v>
      </c>
      <c r="BI82">
        <f t="shared" si="20"/>
        <v>14.553861019133898</v>
      </c>
      <c r="BJ82">
        <f t="shared" si="20"/>
        <v>14.553828220716692</v>
      </c>
      <c r="BK82">
        <f t="shared" si="20"/>
        <v>14.555153101209186</v>
      </c>
      <c r="BL82">
        <f t="shared" si="19"/>
        <v>14.498008739191487</v>
      </c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29" customFormat="1" ht="12.75" customHeight="1">
      <c r="A83" s="67" t="s">
        <v>378</v>
      </c>
      <c r="B83" s="69" t="s">
        <v>144</v>
      </c>
      <c r="C83" s="68">
        <v>37559.445</v>
      </c>
      <c r="D83" s="68" t="s">
        <v>142</v>
      </c>
      <c r="E83" s="29">
        <f>+(C83-C$7)/C$8</f>
        <v>-1465.9943030128161</v>
      </c>
      <c r="F83" s="29">
        <f>ROUND(2*E83,0)/2</f>
        <v>-1466</v>
      </c>
      <c r="G83" s="29">
        <f>+C83-(C$7+F83*C$8)</f>
        <v>1.9575400001485832E-2</v>
      </c>
      <c r="I83" s="29">
        <f>+G83</f>
        <v>1.9575400001485832E-2</v>
      </c>
      <c r="P83" s="29">
        <f>+D$11+D$12*F83+D$13*F83^2</f>
        <v>1.7861950941851022E-2</v>
      </c>
      <c r="Q83" s="30">
        <f>+C83-15018.5</f>
        <v>22540.945</v>
      </c>
      <c r="R83" s="29">
        <f>+(P83-G83)^2</f>
        <v>2.9359076799634141E-6</v>
      </c>
      <c r="S83" s="70">
        <f>S$16</f>
        <v>0.1</v>
      </c>
      <c r="Z83">
        <f>F83</f>
        <v>-1466</v>
      </c>
      <c r="AA83" s="129">
        <f>AB$3+AB$4*Z83+AB$5*Z83^2+AH83</f>
        <v>3.4101096336488661E-2</v>
      </c>
      <c r="AB83" s="129">
        <f>IF(S83&lt;&gt;0,G83-AH83, -9999)</f>
        <v>1.3297723594791928E-2</v>
      </c>
      <c r="AC83" s="129">
        <f>+G83-P83</f>
        <v>1.7134490596348098E-3</v>
      </c>
      <c r="AD83" s="129">
        <f>IF(S83&lt;&gt;0,G83-AA83, -9999)</f>
        <v>-1.4525696335002829E-2</v>
      </c>
      <c r="AE83" s="129">
        <f>+(G83-AA83)^2*S83</f>
        <v>2.1099585401671463E-5</v>
      </c>
      <c r="AF83">
        <f>IF(S83&lt;&gt;0,G83-P83, -9999)</f>
        <v>1.7134490596348098E-3</v>
      </c>
      <c r="AG83" s="130"/>
      <c r="AH83">
        <f>$AB$6*($AB$11/AI83*AJ83+$AB$12)</f>
        <v>6.2776764066939045E-3</v>
      </c>
      <c r="AI83">
        <f>1+$AB$7*COS(AL83)</f>
        <v>0.97056478654617351</v>
      </c>
      <c r="AJ83">
        <f>SIN(AL83+RADIANS($AB$9))</f>
        <v>0.37608744467191169</v>
      </c>
      <c r="AK83">
        <f>$AB$7*SIN(AL83)</f>
        <v>-5.3516938084246457E-2</v>
      </c>
      <c r="AL83">
        <f>2*ATAN(AM83)</f>
        <v>-2.0736524132794907</v>
      </c>
      <c r="AM83">
        <f>SQRT((1+$AB$7)/(1-$AB$7))*TAN(AN83/2)</f>
        <v>-1.69129607371087</v>
      </c>
      <c r="AN83" s="129">
        <f>$AU83+$AB$7*SIN(AO83)</f>
        <v>4.2638873627511362</v>
      </c>
      <c r="AO83" s="129">
        <f>$AU83+$AB$7*SIN(AP83)</f>
        <v>4.2638873627695331</v>
      </c>
      <c r="AP83" s="129">
        <f>$AU83+$AB$7*SIN(AQ83)</f>
        <v>4.2638873620749047</v>
      </c>
      <c r="AQ83" s="129">
        <f>$AU83+$AB$7*SIN(AR83)</f>
        <v>4.2638873883028321</v>
      </c>
      <c r="AR83" s="129">
        <f>$AU83+$AB$7*SIN(AS83)</f>
        <v>4.2638863979835921</v>
      </c>
      <c r="AS83" s="129">
        <f>$AU83+$AB$7*SIN(AT83)</f>
        <v>4.2639237920668265</v>
      </c>
      <c r="AT83" s="129">
        <f>$AU83+$AB$7*SIN(AU83)</f>
        <v>4.2625138160281404</v>
      </c>
      <c r="AU83" s="129">
        <f>RADIANS($AB$9)+$AB$18*(F83-AB$15)</f>
        <v>4.3189244125536215</v>
      </c>
      <c r="AV83"/>
      <c r="AW83" s="95"/>
      <c r="AX83" s="101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29" customFormat="1" ht="12.75" customHeight="1">
      <c r="A84" s="67" t="s">
        <v>378</v>
      </c>
      <c r="B84" s="69" t="s">
        <v>144</v>
      </c>
      <c r="C84" s="68">
        <v>37559.455999999998</v>
      </c>
      <c r="D84" s="68" t="s">
        <v>142</v>
      </c>
      <c r="E84" s="29">
        <f>+(C84-C$7)/C$8</f>
        <v>-1465.9911017061245</v>
      </c>
      <c r="F84" s="29">
        <f>ROUND(2*E84,0)/2</f>
        <v>-1466</v>
      </c>
      <c r="G84" s="29">
        <f>+C84-(C$7+F84*C$8)</f>
        <v>3.0575400000088848E-2</v>
      </c>
      <c r="I84" s="29">
        <f>+G84</f>
        <v>3.0575400000088848E-2</v>
      </c>
      <c r="P84" s="29">
        <f>+D$11+D$12*F84+D$13*F84^2</f>
        <v>1.7861950941851022E-2</v>
      </c>
      <c r="Q84" s="30">
        <f>+C84-15018.5</f>
        <v>22540.955999999998</v>
      </c>
      <c r="R84" s="29">
        <f>+(P84-G84)^2</f>
        <v>1.6163178695640827E-4</v>
      </c>
      <c r="S84" s="70">
        <f>S$16</f>
        <v>0.1</v>
      </c>
      <c r="Z84">
        <f>F84</f>
        <v>-1466</v>
      </c>
      <c r="AA84" s="129">
        <f>AB$3+AB$4*Z84+AB$5*Z84^2+AH84</f>
        <v>3.4101096336488661E-2</v>
      </c>
      <c r="AB84" s="129">
        <f>IF(S84&lt;&gt;0,G84-AH84, -9999)</f>
        <v>2.4297723593394945E-2</v>
      </c>
      <c r="AC84" s="129">
        <f>+G84-P84</f>
        <v>1.2713449058237826E-2</v>
      </c>
      <c r="AD84" s="129">
        <f>IF(S84&lt;&gt;0,G84-AA84, -9999)</f>
        <v>-3.5256963363998126E-3</v>
      </c>
      <c r="AE84" s="129">
        <f>+(G84-AA84)^2*S84</f>
        <v>1.2430534656503062E-6</v>
      </c>
      <c r="AF84">
        <f>IF(S84&lt;&gt;0,G84-P84, -9999)</f>
        <v>1.2713449058237826E-2</v>
      </c>
      <c r="AG84" s="130"/>
      <c r="AH84">
        <f>$AB$6*($AB$11/AI84*AJ84+$AB$12)</f>
        <v>6.2776764066939045E-3</v>
      </c>
      <c r="AI84">
        <f>1+$AB$7*COS(AL84)</f>
        <v>0.97056478654617351</v>
      </c>
      <c r="AJ84">
        <f>SIN(AL84+RADIANS($AB$9))</f>
        <v>0.37608744467191169</v>
      </c>
      <c r="AK84">
        <f>$AB$7*SIN(AL84)</f>
        <v>-5.3516938084246457E-2</v>
      </c>
      <c r="AL84">
        <f>2*ATAN(AM84)</f>
        <v>-2.0736524132794907</v>
      </c>
      <c r="AM84">
        <f>SQRT((1+$AB$7)/(1-$AB$7))*TAN(AN84/2)</f>
        <v>-1.69129607371087</v>
      </c>
      <c r="AN84" s="129">
        <f>$AU84+$AB$7*SIN(AO84)</f>
        <v>4.2638873627511362</v>
      </c>
      <c r="AO84" s="129">
        <f>$AU84+$AB$7*SIN(AP84)</f>
        <v>4.2638873627695331</v>
      </c>
      <c r="AP84" s="129">
        <f>$AU84+$AB$7*SIN(AQ84)</f>
        <v>4.2638873620749047</v>
      </c>
      <c r="AQ84" s="129">
        <f>$AU84+$AB$7*SIN(AR84)</f>
        <v>4.2638873883028321</v>
      </c>
      <c r="AR84" s="129">
        <f>$AU84+$AB$7*SIN(AS84)</f>
        <v>4.2638863979835921</v>
      </c>
      <c r="AS84" s="129">
        <f>$AU84+$AB$7*SIN(AT84)</f>
        <v>4.2639237920668265</v>
      </c>
      <c r="AT84" s="129">
        <f>$AU84+$AB$7*SIN(AU84)</f>
        <v>4.2625138160281404</v>
      </c>
      <c r="AU84" s="129">
        <f>RADIANS($AB$9)+$AB$18*(F84-AB$15)</f>
        <v>4.3189244125536215</v>
      </c>
      <c r="AV84"/>
      <c r="AW84" s="95"/>
      <c r="AX84" s="101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29" customFormat="1" ht="12.75" customHeight="1">
      <c r="A85" s="67" t="s">
        <v>387</v>
      </c>
      <c r="B85" s="69" t="s">
        <v>144</v>
      </c>
      <c r="C85" s="68">
        <v>37968.343800000002</v>
      </c>
      <c r="D85" s="68" t="s">
        <v>142</v>
      </c>
      <c r="E85" s="29">
        <f>+(C85-C$7)/C$8</f>
        <v>-1346.9933516717747</v>
      </c>
      <c r="F85" s="29">
        <f>ROUND(2*E85,0)/2</f>
        <v>-1347</v>
      </c>
      <c r="G85" s="29">
        <f>+C85-(C$7+F85*C$8)</f>
        <v>2.2844300008728169E-2</v>
      </c>
      <c r="J85" s="29">
        <f>+G85</f>
        <v>2.2844300008728169E-2</v>
      </c>
      <c r="P85" s="29">
        <f>+D$11+D$12*F85+D$13*F85^2</f>
        <v>1.4698706202090581E-2</v>
      </c>
      <c r="Q85" s="30">
        <f>+C85-15018.5</f>
        <v>22949.843800000002</v>
      </c>
      <c r="R85" s="29">
        <f>+(P85-G85)^2</f>
        <v>6.6350698462732625E-5</v>
      </c>
      <c r="S85" s="70">
        <f>S$17</f>
        <v>1</v>
      </c>
      <c r="Z85">
        <f>F85</f>
        <v>-1347</v>
      </c>
      <c r="AA85" s="129">
        <f>AB$3+AB$4*Z85+AB$5*Z85^2+AH85</f>
        <v>2.9214051815704765E-2</v>
      </c>
      <c r="AB85" s="129">
        <f>IF(S85&lt;&gt;0,G85-AH85, -9999)</f>
        <v>1.9529367732550346E-2</v>
      </c>
      <c r="AC85" s="129">
        <f>+G85-P85</f>
        <v>8.1455938066375879E-3</v>
      </c>
      <c r="AD85" s="129">
        <f>IF(S85&lt;&gt;0,G85-AA85, -9999)</f>
        <v>-6.3697518069765965E-3</v>
      </c>
      <c r="AE85" s="129">
        <f>+(G85-AA85)^2*S85</f>
        <v>4.0573738082481613E-5</v>
      </c>
      <c r="AF85">
        <f>IF(S85&lt;&gt;0,G85-P85, -9999)</f>
        <v>8.1455938066375879E-3</v>
      </c>
      <c r="AG85" s="130"/>
      <c r="AH85">
        <f>$AB$6*($AB$11/AI85*AJ85+$AB$12)</f>
        <v>3.3149322761778228E-3</v>
      </c>
      <c r="AI85">
        <f>1+$AB$7*COS(AL85)</f>
        <v>0.97918195034119182</v>
      </c>
      <c r="AJ85">
        <f>SIN(AL85+RADIANS($AB$9))</f>
        <v>0.22849306310746295</v>
      </c>
      <c r="AK85">
        <f>$AB$7*SIN(AL85)</f>
        <v>-5.7420408056620395E-2</v>
      </c>
      <c r="AL85">
        <f>2*ATAN(AM85)</f>
        <v>-1.9186118275993331</v>
      </c>
      <c r="AM85">
        <f>SQRT((1+$AB$7)/(1-$AB$7))*TAN(AN85/2)</f>
        <v>-1.4262494161159667</v>
      </c>
      <c r="AN85" s="129">
        <f>$AU85+$AB$7*SIN(AO85)</f>
        <v>4.4226363340485202</v>
      </c>
      <c r="AO85" s="129">
        <f>$AU85+$AB$7*SIN(AP85)</f>
        <v>4.4226363340500381</v>
      </c>
      <c r="AP85" s="129">
        <f>$AU85+$AB$7*SIN(AQ85)</f>
        <v>4.4226363339630392</v>
      </c>
      <c r="AQ85" s="129">
        <f>$AU85+$AB$7*SIN(AR85)</f>
        <v>4.422636338948406</v>
      </c>
      <c r="AR85" s="129">
        <f>$AU85+$AB$7*SIN(AS85)</f>
        <v>4.42263605326806</v>
      </c>
      <c r="AS85" s="129">
        <f>$AU85+$AB$7*SIN(AT85)</f>
        <v>4.4226524242732292</v>
      </c>
      <c r="AT85" s="129">
        <f>$AU85+$AB$7*SIN(AU85)</f>
        <v>4.4217157241366474</v>
      </c>
      <c r="AU85" s="129">
        <f>RADIANS($AB$9)+$AB$18*(F85-AB$15)</f>
        <v>4.4811680550489204</v>
      </c>
      <c r="AV85"/>
      <c r="AW85" s="95"/>
      <c r="AX85" s="101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29" customFormat="1" ht="12.75" customHeight="1">
      <c r="A86" s="67" t="s">
        <v>392</v>
      </c>
      <c r="B86" s="69" t="s">
        <v>144</v>
      </c>
      <c r="C86" s="68">
        <v>38253.539700000001</v>
      </c>
      <c r="D86" s="68" t="s">
        <v>142</v>
      </c>
      <c r="E86" s="29">
        <f>+(C86-C$7)/C$8</f>
        <v>-1263.9933932014537</v>
      </c>
      <c r="F86" s="29">
        <f>ROUND(2*E86,0)/2</f>
        <v>-1264</v>
      </c>
      <c r="G86" s="29">
        <f>+C86-(C$7+F86*C$8)</f>
        <v>2.270160000625765E-2</v>
      </c>
      <c r="J86" s="29">
        <f>+G86</f>
        <v>2.270160000625765E-2</v>
      </c>
      <c r="P86" s="29">
        <f>+D$11+D$12*F86+D$13*F86^2</f>
        <v>1.2671625493925301E-2</v>
      </c>
      <c r="Q86" s="30">
        <f>+C86-15018.5</f>
        <v>23235.039700000001</v>
      </c>
      <c r="R86" s="29">
        <f>+(P86-G86)^2</f>
        <v>1.0060038871803654E-4</v>
      </c>
      <c r="S86" s="70">
        <f>S$17</f>
        <v>1</v>
      </c>
      <c r="Z86">
        <f>F86</f>
        <v>-1264</v>
      </c>
      <c r="AA86" s="129">
        <f>AB$3+AB$4*Z86+AB$5*Z86^2+AH86</f>
        <v>2.5815470061427113E-2</v>
      </c>
      <c r="AB86" s="129">
        <f>IF(S86&lt;&gt;0,G86-AH86, -9999)</f>
        <v>2.1523549171469182E-2</v>
      </c>
      <c r="AC86" s="129">
        <f>+G86-P86</f>
        <v>1.0029974512332349E-2</v>
      </c>
      <c r="AD86" s="129">
        <f>IF(S86&lt;&gt;0,G86-AA86, -9999)</f>
        <v>-3.113870055169464E-3</v>
      </c>
      <c r="AE86" s="129">
        <f>+(G86-AA86)^2*S86</f>
        <v>9.6961867204810805E-6</v>
      </c>
      <c r="AF86">
        <f>IF(S86&lt;&gt;0,G86-P86, -9999)</f>
        <v>1.0029974512332349E-2</v>
      </c>
      <c r="AG86" s="130"/>
      <c r="AH86">
        <f>$AB$6*($AB$11/AI86*AJ86+$AB$12)</f>
        <v>1.1780508347884688E-3</v>
      </c>
      <c r="AI86">
        <f>1+$AB$7*COS(AL86)</f>
        <v>0.98560061540077626</v>
      </c>
      <c r="AJ86">
        <f>SIN(AL86+RADIANS($AB$9))</f>
        <v>0.1204163843412393</v>
      </c>
      <c r="AK86">
        <f>$AB$7*SIN(AL86)</f>
        <v>-5.9356146911242788E-2</v>
      </c>
      <c r="AL86">
        <f>2*ATAN(AM86)</f>
        <v>-1.8087916201060799</v>
      </c>
      <c r="AM86">
        <f>SQRT((1+$AB$7)/(1-$AB$7))*TAN(AN86/2)</f>
        <v>-1.2715980118651309</v>
      </c>
      <c r="AN86" s="129">
        <f>$AU86+$AB$7*SIN(AO86)</f>
        <v>4.5342186978191643</v>
      </c>
      <c r="AO86" s="129">
        <f>$AU86+$AB$7*SIN(AP86)</f>
        <v>4.534218697819246</v>
      </c>
      <c r="AP86" s="129">
        <f>$AU86+$AB$7*SIN(AQ86)</f>
        <v>4.534218697811716</v>
      </c>
      <c r="AQ86" s="129">
        <f>$AU86+$AB$7*SIN(AR86)</f>
        <v>4.5342186985073116</v>
      </c>
      <c r="AR86" s="129">
        <f>$AU86+$AB$7*SIN(AS86)</f>
        <v>4.5342186342476385</v>
      </c>
      <c r="AS86" s="129">
        <f>$AU86+$AB$7*SIN(AT86)</f>
        <v>4.5342245707034721</v>
      </c>
      <c r="AT86" s="129">
        <f>$AU86+$AB$7*SIN(AU86)</f>
        <v>4.5336769708650779</v>
      </c>
      <c r="AU86" s="129">
        <f>RADIANS($AB$9)+$AB$18*(F86-AB$15)</f>
        <v>4.5943295872095078</v>
      </c>
      <c r="AV86"/>
      <c r="AW86" s="95"/>
      <c r="AX86" s="101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29" customFormat="1" ht="12.75" customHeight="1">
      <c r="A87" s="67" t="s">
        <v>392</v>
      </c>
      <c r="B87" s="69" t="s">
        <v>144</v>
      </c>
      <c r="C87" s="68">
        <v>38284.464099999997</v>
      </c>
      <c r="D87" s="68" t="s">
        <v>142</v>
      </c>
      <c r="E87" s="29">
        <f>+(C87-C$7)/C$8</f>
        <v>-1254.9935305957174</v>
      </c>
      <c r="F87" s="29">
        <f>ROUND(2*E87,0)/2</f>
        <v>-1255</v>
      </c>
      <c r="G87" s="29">
        <f>+C87-(C$7+F87*C$8)</f>
        <v>2.2229499998502433E-2</v>
      </c>
      <c r="J87" s="29">
        <f>+G87</f>
        <v>2.2229499998502433E-2</v>
      </c>
      <c r="P87" s="29">
        <f>+D$11+D$12*F87+D$13*F87^2</f>
        <v>1.2460672264546748E-2</v>
      </c>
      <c r="Q87" s="30">
        <f>+C87-15018.5</f>
        <v>23265.964099999997</v>
      </c>
      <c r="R87" s="29">
        <f>+(P87-G87)^2</f>
        <v>9.5429995295701769E-5</v>
      </c>
      <c r="S87" s="70">
        <f>S$17</f>
        <v>1</v>
      </c>
      <c r="Z87">
        <f>F87</f>
        <v>-1255</v>
      </c>
      <c r="AA87" s="129">
        <f>AB$3+AB$4*Z87+AB$5*Z87^2+AH87</f>
        <v>2.5448712463995334E-2</v>
      </c>
      <c r="AB87" s="129">
        <f>IF(S87&lt;&gt;0,G87-AH87, -9999)</f>
        <v>2.1285369394055474E-2</v>
      </c>
      <c r="AC87" s="129">
        <f>+G87-P87</f>
        <v>9.7688277339556852E-3</v>
      </c>
      <c r="AD87" s="129">
        <f>IF(S87&lt;&gt;0,G87-AA87, -9999)</f>
        <v>-3.2192124654929002E-3</v>
      </c>
      <c r="AE87" s="129">
        <f>+(G87-AA87)^2*S87</f>
        <v>1.0363328897984877E-5</v>
      </c>
      <c r="AF87">
        <f>IF(S87&lt;&gt;0,G87-P87, -9999)</f>
        <v>9.7688277339556852E-3</v>
      </c>
      <c r="AG87" s="130"/>
      <c r="AH87">
        <f>$AB$6*($AB$11/AI87*AJ87+$AB$12)</f>
        <v>9.4413060444695901E-4</v>
      </c>
      <c r="AI87">
        <f>1+$AB$7*COS(AL87)</f>
        <v>0.98631363351850254</v>
      </c>
      <c r="AJ87">
        <f>SIN(AL87+RADIANS($AB$9))</f>
        <v>0.10849991626231072</v>
      </c>
      <c r="AK87">
        <f>$AB$7*SIN(AL87)</f>
        <v>-5.9524598491040165E-2</v>
      </c>
      <c r="AL87">
        <f>2*ATAN(AM87)</f>
        <v>-1.7967962449817143</v>
      </c>
      <c r="AM87">
        <f>SQRT((1+$AB$7)/(1-$AB$7))*TAN(AN87/2)</f>
        <v>-1.2560209086977456</v>
      </c>
      <c r="AN87" s="129">
        <f>$AU87+$AB$7*SIN(AO87)</f>
        <v>4.5463622100956345</v>
      </c>
      <c r="AO87" s="129">
        <f>$AU87+$AB$7*SIN(AP87)</f>
        <v>4.5463622100956869</v>
      </c>
      <c r="AP87" s="129">
        <f>$AU87+$AB$7*SIN(AQ87)</f>
        <v>4.5463622100904528</v>
      </c>
      <c r="AQ87" s="129">
        <f>$AU87+$AB$7*SIN(AR87)</f>
        <v>4.5463622106089989</v>
      </c>
      <c r="AR87" s="129">
        <f>$AU87+$AB$7*SIN(AS87)</f>
        <v>4.5463621592373826</v>
      </c>
      <c r="AS87" s="129">
        <f>$AU87+$AB$7*SIN(AT87)</f>
        <v>4.5463672486238158</v>
      </c>
      <c r="AT87" s="129">
        <f>$AU87+$AB$7*SIN(AU87)</f>
        <v>4.5458637917293876</v>
      </c>
      <c r="AU87" s="129">
        <f>RADIANS($AB$9)+$AB$18*(F87-AB$15)</f>
        <v>4.6066001147931859</v>
      </c>
      <c r="AV87"/>
      <c r="AW87" s="95"/>
      <c r="AX87" s="101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29" customFormat="1" ht="12.75" customHeight="1">
      <c r="A88" s="67" t="s">
        <v>400</v>
      </c>
      <c r="B88" s="69" t="s">
        <v>144</v>
      </c>
      <c r="C88" s="68">
        <v>38315.377</v>
      </c>
      <c r="D88" s="68" t="s">
        <v>142</v>
      </c>
      <c r="E88" s="29">
        <f>+(C88-C$7)/C$8</f>
        <v>-1245.9970148106117</v>
      </c>
      <c r="F88" s="29">
        <f>ROUND(2*E88,0)/2</f>
        <v>-1246</v>
      </c>
      <c r="G88" s="29">
        <f>+C88-(C$7+F88*C$8)</f>
        <v>1.0257400004775263E-2</v>
      </c>
      <c r="I88" s="29">
        <f>+G88</f>
        <v>1.0257400004775263E-2</v>
      </c>
      <c r="P88" s="29">
        <f>+D$11+D$12*F88+D$13*F88^2</f>
        <v>1.2251450694417961E-2</v>
      </c>
      <c r="Q88" s="30">
        <f>+C88-15018.5</f>
        <v>23296.877</v>
      </c>
      <c r="R88" s="29">
        <f>+(P88-G88)^2</f>
        <v>3.9762381528645187E-6</v>
      </c>
      <c r="S88" s="70">
        <f>S$16</f>
        <v>0.1</v>
      </c>
      <c r="Z88">
        <f>F88</f>
        <v>-1246</v>
      </c>
      <c r="AA88" s="129">
        <f>AB$3+AB$4*Z88+AB$5*Z88^2+AH88</f>
        <v>2.5082423401548717E-2</v>
      </c>
      <c r="AB88" s="129">
        <f>IF(S88&lt;&gt;0,G88-AH88, -9999)</f>
        <v>9.5474985215954662E-3</v>
      </c>
      <c r="AC88" s="129">
        <f>+G88-P88</f>
        <v>-1.9940506896426978E-3</v>
      </c>
      <c r="AD88" s="129">
        <f>IF(S88&lt;&gt;0,G88-AA88, -9999)</f>
        <v>-1.4825023396773454E-2</v>
      </c>
      <c r="AE88" s="129">
        <f>+(G88-AA88)^2*S88</f>
        <v>2.1978131871488032E-5</v>
      </c>
      <c r="AF88">
        <f>IF(S88&lt;&gt;0,G88-P88, -9999)</f>
        <v>-1.9940506896426978E-3</v>
      </c>
      <c r="AG88" s="130"/>
      <c r="AH88">
        <f>$AB$6*($AB$11/AI88*AJ88+$AB$12)</f>
        <v>7.099014831797965E-4</v>
      </c>
      <c r="AI88">
        <f>1+$AB$7*COS(AL88)</f>
        <v>0.98702965899810025</v>
      </c>
      <c r="AJ88">
        <f>SIN(AL88+RADIANS($AB$9))</f>
        <v>9.6550525141121432E-2</v>
      </c>
      <c r="AK88">
        <f>$AB$7*SIN(AL88)</f>
        <v>-5.9684710833511095E-2</v>
      </c>
      <c r="AL88">
        <f>2*ATAN(AM88)</f>
        <v>-1.7847834773038442</v>
      </c>
      <c r="AM88">
        <f>SQRT((1+$AB$7)/(1-$AB$7))*TAN(AN88/2)</f>
        <v>-1.2406546630265529</v>
      </c>
      <c r="AN88" s="129">
        <f>$AU88+$AB$7*SIN(AO88)</f>
        <v>4.5585145228529838</v>
      </c>
      <c r="AO88" s="129">
        <f>$AU88+$AB$7*SIN(AP88)</f>
        <v>4.5585145228530175</v>
      </c>
      <c r="AP88" s="129">
        <f>$AU88+$AB$7*SIN(AQ88)</f>
        <v>4.558514522849487</v>
      </c>
      <c r="AQ88" s="129">
        <f>$AU88+$AB$7*SIN(AR88)</f>
        <v>4.5585145232265969</v>
      </c>
      <c r="AR88" s="129">
        <f>$AU88+$AB$7*SIN(AS88)</f>
        <v>4.5585144829425079</v>
      </c>
      <c r="AS88" s="129">
        <f>$AU88+$AB$7*SIN(AT88)</f>
        <v>4.5585187862750765</v>
      </c>
      <c r="AT88" s="129">
        <f>$AU88+$AB$7*SIN(AU88)</f>
        <v>4.5580597572948927</v>
      </c>
      <c r="AU88" s="129">
        <f>RADIANS($AB$9)+$AB$18*(F88-AB$15)</f>
        <v>4.618870642376864</v>
      </c>
      <c r="AV88"/>
      <c r="AW88" s="95"/>
      <c r="AX88" s="101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29" customFormat="1" ht="12.75" customHeight="1">
      <c r="A89" s="67" t="s">
        <v>392</v>
      </c>
      <c r="B89" s="69" t="s">
        <v>144</v>
      </c>
      <c r="C89" s="68">
        <v>38315.387699999999</v>
      </c>
      <c r="D89" s="68" t="s">
        <v>156</v>
      </c>
      <c r="E89" s="29">
        <f>+(C89-C$7)/C$8</f>
        <v>-1245.9939008122844</v>
      </c>
      <c r="F89" s="29">
        <f>ROUND(2*E89,0)/2</f>
        <v>-1246</v>
      </c>
      <c r="G89" s="29">
        <f>+C89-(C$7+F89*C$8)</f>
        <v>2.0957400003680959E-2</v>
      </c>
      <c r="J89" s="29">
        <f>+G89</f>
        <v>2.0957400003680959E-2</v>
      </c>
      <c r="P89" s="29">
        <f>+D$11+D$12*F89+D$13*F89^2</f>
        <v>1.2251450694417961E-2</v>
      </c>
      <c r="Q89" s="30">
        <f>+C89-15018.5</f>
        <v>23296.887699999999</v>
      </c>
      <c r="R89" s="29">
        <f>+(P89-G89)^2</f>
        <v>7.5793553375456878E-5</v>
      </c>
      <c r="S89" s="70">
        <f>S$17</f>
        <v>1</v>
      </c>
      <c r="Z89">
        <f>F89</f>
        <v>-1246</v>
      </c>
      <c r="AA89" s="129">
        <f>AB$3+AB$4*Z89+AB$5*Z89^2+AH89</f>
        <v>2.5082423401548717E-2</v>
      </c>
      <c r="AB89" s="129">
        <f>IF(S89&lt;&gt;0,G89-AH89, -9999)</f>
        <v>2.0247498520501162E-2</v>
      </c>
      <c r="AC89" s="129">
        <f>+G89-P89</f>
        <v>8.7059493092629982E-3</v>
      </c>
      <c r="AD89" s="129">
        <f>IF(S89&lt;&gt;0,G89-AA89, -9999)</f>
        <v>-4.1250233978677581E-3</v>
      </c>
      <c r="AE89" s="129">
        <f>+(G89-AA89)^2*S89</f>
        <v>1.7015818032956463E-5</v>
      </c>
      <c r="AF89">
        <f>IF(S89&lt;&gt;0,G89-P89, -9999)</f>
        <v>8.7059493092629982E-3</v>
      </c>
      <c r="AG89" s="130"/>
      <c r="AH89">
        <f>$AB$6*($AB$11/AI89*AJ89+$AB$12)</f>
        <v>7.099014831797965E-4</v>
      </c>
      <c r="AI89">
        <f>1+$AB$7*COS(AL89)</f>
        <v>0.98702965899810025</v>
      </c>
      <c r="AJ89">
        <f>SIN(AL89+RADIANS($AB$9))</f>
        <v>9.6550525141121432E-2</v>
      </c>
      <c r="AK89">
        <f>$AB$7*SIN(AL89)</f>
        <v>-5.9684710833511095E-2</v>
      </c>
      <c r="AL89">
        <f>2*ATAN(AM89)</f>
        <v>-1.7847834773038442</v>
      </c>
      <c r="AM89">
        <f>SQRT((1+$AB$7)/(1-$AB$7))*TAN(AN89/2)</f>
        <v>-1.2406546630265529</v>
      </c>
      <c r="AN89" s="129">
        <f>$AU89+$AB$7*SIN(AO89)</f>
        <v>4.5585145228529838</v>
      </c>
      <c r="AO89" s="129">
        <f>$AU89+$AB$7*SIN(AP89)</f>
        <v>4.5585145228530175</v>
      </c>
      <c r="AP89" s="129">
        <f>$AU89+$AB$7*SIN(AQ89)</f>
        <v>4.558514522849487</v>
      </c>
      <c r="AQ89" s="129">
        <f>$AU89+$AB$7*SIN(AR89)</f>
        <v>4.5585145232265969</v>
      </c>
      <c r="AR89" s="129">
        <f>$AU89+$AB$7*SIN(AS89)</f>
        <v>4.5585144829425079</v>
      </c>
      <c r="AS89" s="129">
        <f>$AU89+$AB$7*SIN(AT89)</f>
        <v>4.5585187862750765</v>
      </c>
      <c r="AT89" s="129">
        <f>$AU89+$AB$7*SIN(AU89)</f>
        <v>4.5580597572948927</v>
      </c>
      <c r="AU89" s="129">
        <f>RADIANS($AB$9)+$AB$18*(F89-AB$15)</f>
        <v>4.618870642376864</v>
      </c>
      <c r="AV89"/>
      <c r="AW89" s="95"/>
      <c r="AX89" s="101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29" customFormat="1" ht="12.75" customHeight="1">
      <c r="A90" s="67" t="s">
        <v>392</v>
      </c>
      <c r="B90" s="69" t="s">
        <v>144</v>
      </c>
      <c r="C90" s="68">
        <v>38607.453000000001</v>
      </c>
      <c r="D90" s="68" t="s">
        <v>156</v>
      </c>
      <c r="E90" s="29">
        <f>+(C90-C$7)/C$8</f>
        <v>-1160.9947554156568</v>
      </c>
      <c r="F90" s="29">
        <f>ROUND(2*E90,0)/2</f>
        <v>-1161</v>
      </c>
      <c r="G90" s="29">
        <f>+C90-(C$7+F90*C$8)</f>
        <v>1.8020900002738927E-2</v>
      </c>
      <c r="J90" s="29">
        <f>+G90</f>
        <v>1.8020900002738927E-2</v>
      </c>
      <c r="P90" s="29">
        <f>+D$11+D$12*F90+D$13*F90^2</f>
        <v>1.036087634323643E-2</v>
      </c>
      <c r="Q90" s="30">
        <f>+C90-15018.5</f>
        <v>23588.953000000001</v>
      </c>
      <c r="R90" s="29">
        <f>+(P90-G90)^2</f>
        <v>5.8675962464138014E-5</v>
      </c>
      <c r="S90" s="70">
        <f>S$17</f>
        <v>1</v>
      </c>
      <c r="Z90">
        <f>F90</f>
        <v>-1161</v>
      </c>
      <c r="AA90" s="129">
        <f>AB$3+AB$4*Z90+AB$5*Z90^2+AH90</f>
        <v>2.1652533205018355E-2</v>
      </c>
      <c r="AB90" s="129">
        <f>IF(S90&lt;&gt;0,G90-AH90, -9999)</f>
        <v>1.9531999352033379E-2</v>
      </c>
      <c r="AC90" s="129">
        <f>+G90-P90</f>
        <v>7.6600236595024962E-3</v>
      </c>
      <c r="AD90" s="129">
        <f>IF(S90&lt;&gt;0,G90-AA90, -9999)</f>
        <v>-3.631633202279428E-3</v>
      </c>
      <c r="AE90" s="129">
        <f>+(G90-AA90)^2*S90</f>
        <v>1.3188759715898333E-5</v>
      </c>
      <c r="AF90">
        <f>IF(S90&lt;&gt;0,G90-P90, -9999)</f>
        <v>7.6600236595024962E-3</v>
      </c>
      <c r="AG90" s="130"/>
      <c r="AH90">
        <f>$AB$6*($AB$11/AI90*AJ90+$AB$12)</f>
        <v>-1.5110993492944516E-3</v>
      </c>
      <c r="AI90">
        <f>1+$AB$7*COS(AL90)</f>
        <v>0.99392304209465054</v>
      </c>
      <c r="AJ90">
        <f>SIN(AL90+RADIANS($AB$9))</f>
        <v>-1.7624774530864046E-2</v>
      </c>
      <c r="AK90">
        <f>$AB$7*SIN(AL90)</f>
        <v>-6.0774707202931134E-2</v>
      </c>
      <c r="AL90">
        <f>2*ATAN(AM90)</f>
        <v>-1.6704566248567982</v>
      </c>
      <c r="AM90">
        <f>SQRT((1+$AB$7)/(1-$AB$7))*TAN(AN90/2)</f>
        <v>-1.1049782845716094</v>
      </c>
      <c r="AN90" s="129">
        <f>$AU90+$AB$7*SIN(AO90)</f>
        <v>4.6737268273240957</v>
      </c>
      <c r="AO90" s="129">
        <f>$AU90+$AB$7*SIN(AP90)</f>
        <v>4.6737268273240957</v>
      </c>
      <c r="AP90" s="129">
        <f>$AU90+$AB$7*SIN(AQ90)</f>
        <v>4.6737268273240948</v>
      </c>
      <c r="AQ90" s="129">
        <f>$AU90+$AB$7*SIN(AR90)</f>
        <v>4.6737268273244954</v>
      </c>
      <c r="AR90" s="129">
        <f>$AU90+$AB$7*SIN(AS90)</f>
        <v>4.6737268271548134</v>
      </c>
      <c r="AS90" s="129">
        <f>$AU90+$AB$7*SIN(AT90)</f>
        <v>4.6737268990291945</v>
      </c>
      <c r="AT90" s="129">
        <f>$AU90+$AB$7*SIN(AU90)</f>
        <v>4.6736964661477094</v>
      </c>
      <c r="AU90" s="129">
        <f>RADIANS($AB$9)+$AB$18*(F90-AB$15)</f>
        <v>4.7347589584449352</v>
      </c>
      <c r="AV90"/>
      <c r="AW90" s="95"/>
      <c r="AX90" s="101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29" customFormat="1" ht="12.75" customHeight="1">
      <c r="A91" s="67" t="s">
        <v>297</v>
      </c>
      <c r="B91" s="69" t="s">
        <v>144</v>
      </c>
      <c r="C91" s="68">
        <v>38638.39</v>
      </c>
      <c r="D91" s="68" t="s">
        <v>120</v>
      </c>
      <c r="E91" s="29">
        <f>+(C91-C$7)/C$8</f>
        <v>-1151.9912258586182</v>
      </c>
      <c r="F91" s="29">
        <f>ROUND(2*E91,0)/2</f>
        <v>-1152</v>
      </c>
      <c r="G91" s="29">
        <f>+C91-(C$7+F91*C$8)</f>
        <v>3.014880000409903E-2</v>
      </c>
      <c r="I91" s="29">
        <f>+G91</f>
        <v>3.014880000409903E-2</v>
      </c>
      <c r="P91" s="29">
        <f>+D$11+D$12*F91+D$13*F91^2</f>
        <v>1.0169740991938538E-2</v>
      </c>
      <c r="Q91" s="30">
        <f>+C91-15018.5</f>
        <v>23619.89</v>
      </c>
      <c r="R91" s="29">
        <f>+(P91-G91)^2</f>
        <v>3.9916279901139139E-4</v>
      </c>
      <c r="S91" s="70">
        <f>S$16</f>
        <v>0.1</v>
      </c>
      <c r="Z91">
        <f>F91</f>
        <v>-1152</v>
      </c>
      <c r="AA91" s="129">
        <f>AB$3+AB$4*Z91+AB$5*Z91^2+AH91</f>
        <v>2.1293180816124902E-2</v>
      </c>
      <c r="AB91" s="129">
        <f>IF(S91&lt;&gt;0,G91-AH91, -9999)</f>
        <v>3.1895311582842735E-2</v>
      </c>
      <c r="AC91" s="129">
        <f>+G91-P91</f>
        <v>1.9979059012160492E-2</v>
      </c>
      <c r="AD91" s="129">
        <f>IF(S91&lt;&gt;0,G91-AA91, -9999)</f>
        <v>8.8556191879741279E-3</v>
      </c>
      <c r="AE91" s="129">
        <f>+(G91-AA91)^2*S91</f>
        <v>7.8421991202415563E-6</v>
      </c>
      <c r="AF91">
        <f>IF(S91&lt;&gt;0,G91-P91, -9999)</f>
        <v>1.9979059012160492E-2</v>
      </c>
      <c r="AG91" s="130"/>
      <c r="AH91">
        <f>$AB$6*($AB$11/AI91*AJ91+$AB$12)</f>
        <v>-1.7465115787437039E-3</v>
      </c>
      <c r="AI91">
        <f>1+$AB$7*COS(AL91)</f>
        <v>0.99466487204109244</v>
      </c>
      <c r="AJ91">
        <f>SIN(AL91+RADIANS($AB$9))</f>
        <v>-2.9820356343455905E-2</v>
      </c>
      <c r="AK91">
        <f>$AB$7*SIN(AL91)</f>
        <v>-6.0844316601039089E-2</v>
      </c>
      <c r="AL91">
        <f>2*ATAN(AM91)</f>
        <v>-1.6582575342306103</v>
      </c>
      <c r="AM91">
        <f>SQRT((1+$AB$7)/(1-$AB$7))*TAN(AN91/2)</f>
        <v>-1.0915218622549314</v>
      </c>
      <c r="AN91" s="129">
        <f>$AU91+$AB$7*SIN(AO91)</f>
        <v>4.6859730211083468</v>
      </c>
      <c r="AO91" s="129">
        <f>$AU91+$AB$7*SIN(AP91)</f>
        <v>4.6859730211083468</v>
      </c>
      <c r="AP91" s="129">
        <f>$AU91+$AB$7*SIN(AQ91)</f>
        <v>4.6859730211083468</v>
      </c>
      <c r="AQ91" s="129">
        <f>$AU91+$AB$7*SIN(AR91)</f>
        <v>4.685973021108282</v>
      </c>
      <c r="AR91" s="129">
        <f>$AU91+$AB$7*SIN(AS91)</f>
        <v>4.6859730211482402</v>
      </c>
      <c r="AS91" s="129">
        <f>$AU91+$AB$7*SIN(AT91)</f>
        <v>4.685972996379653</v>
      </c>
      <c r="AT91" s="129">
        <f>$AU91+$AB$7*SIN(AU91)</f>
        <v>4.6859883541433831</v>
      </c>
      <c r="AU91" s="129">
        <f>RADIANS($AB$9)+$AB$18*(F91-AB$15)</f>
        <v>4.7470294860286133</v>
      </c>
      <c r="AV91"/>
      <c r="AW91" s="95"/>
      <c r="AX91" s="10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29" customFormat="1" ht="12.75" customHeight="1">
      <c r="A92" s="67" t="s">
        <v>414</v>
      </c>
      <c r="B92" s="69" t="s">
        <v>144</v>
      </c>
      <c r="C92" s="68">
        <v>38961.370000000003</v>
      </c>
      <c r="D92" s="68" t="s">
        <v>142</v>
      </c>
      <c r="E92" s="29">
        <f>+(C92-C$7)/C$8</f>
        <v>-1057.9950408266993</v>
      </c>
      <c r="F92" s="29">
        <f>ROUND(2*E92,0)/2</f>
        <v>-1058</v>
      </c>
      <c r="G92" s="29">
        <f>+C92-(C$7+F92*C$8)</f>
        <v>1.7040200007613748E-2</v>
      </c>
      <c r="H92" s="29">
        <f>+G92</f>
        <v>1.7040200007613748E-2</v>
      </c>
      <c r="P92" s="29">
        <f>+D$11+D$12*F92+D$13*F92^2</f>
        <v>8.2769317972484612E-3</v>
      </c>
      <c r="Q92" s="30">
        <f>+C92-15018.5</f>
        <v>23942.870000000003</v>
      </c>
      <c r="R92" s="29">
        <f>+(P92-G92)^2</f>
        <v>7.6794869726798823E-5</v>
      </c>
      <c r="S92" s="70">
        <f>S$15</f>
        <v>0.2</v>
      </c>
      <c r="Z92">
        <f>F92</f>
        <v>-1058</v>
      </c>
      <c r="AA92" s="129">
        <f>AB$3+AB$4*Z92+AB$5*Z92^2+AH92</f>
        <v>1.7598308102843564E-2</v>
      </c>
      <c r="AB92" s="129">
        <f>IF(S92&lt;&gt;0,G92-AH92, -9999)</f>
        <v>2.1233561385373346E-2</v>
      </c>
      <c r="AC92" s="129">
        <f>+G92-P92</f>
        <v>8.7632682103652871E-3</v>
      </c>
      <c r="AD92" s="129">
        <f>IF(S92&lt;&gt;0,G92-AA92, -9999)</f>
        <v>-5.5810809522981522E-4</v>
      </c>
      <c r="AE92" s="129">
        <f>+(G92-AA92)^2*S92</f>
        <v>6.2296929192210502E-8</v>
      </c>
      <c r="AF92">
        <f>IF(S92&lt;&gt;0,G92-P92, -9999)</f>
        <v>8.7632682103652871E-3</v>
      </c>
      <c r="AG92" s="130"/>
      <c r="AH92">
        <f>$AB$6*($AB$11/AI92*AJ92+$AB$12)</f>
        <v>-4.1933613777595984E-3</v>
      </c>
      <c r="AI92">
        <f>1+$AB$7*COS(AL92)</f>
        <v>1.0025066225088881</v>
      </c>
      <c r="AJ92">
        <f>SIN(AL92+RADIANS($AB$9))</f>
        <v>-0.15767658513861418</v>
      </c>
      <c r="AK92">
        <f>$AB$7*SIN(AL92)</f>
        <v>-6.1026316426467477E-2</v>
      </c>
      <c r="AL92">
        <f>2*ATAN(AM92)</f>
        <v>-1.5297449504215848</v>
      </c>
      <c r="AM92">
        <f>SQRT((1+$AB$7)/(1-$AB$7))*TAN(AN92/2)</f>
        <v>-0.9597687477462824</v>
      </c>
      <c r="AN92" s="129">
        <f>$AU92+$AB$7*SIN(AO92)</f>
        <v>4.8144282513595602</v>
      </c>
      <c r="AO92" s="129">
        <f>$AU92+$AB$7*SIN(AP92)</f>
        <v>4.8144282513595646</v>
      </c>
      <c r="AP92" s="129">
        <f>$AU92+$AB$7*SIN(AQ92)</f>
        <v>4.8144282513602956</v>
      </c>
      <c r="AQ92" s="129">
        <f>$AU92+$AB$7*SIN(AR92)</f>
        <v>4.8144282514778229</v>
      </c>
      <c r="AR92" s="129">
        <f>$AU92+$AB$7*SIN(AS92)</f>
        <v>4.8144282703683086</v>
      </c>
      <c r="AS92" s="129">
        <f>$AU92+$AB$7*SIN(AT92)</f>
        <v>4.814431306635238</v>
      </c>
      <c r="AT92" s="129">
        <f>$AU92+$AB$7*SIN(AU92)</f>
        <v>4.8149181611053313</v>
      </c>
      <c r="AU92" s="129">
        <f>RADIANS($AB$9)+$AB$18*(F92-AB$15)</f>
        <v>4.8751883296803626</v>
      </c>
      <c r="AV92"/>
      <c r="AW92" s="95"/>
      <c r="AX92" s="101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29" customFormat="1" ht="12.75" customHeight="1">
      <c r="A93" s="67" t="s">
        <v>414</v>
      </c>
      <c r="B93" s="69" t="s">
        <v>144</v>
      </c>
      <c r="C93" s="68">
        <v>38961.375</v>
      </c>
      <c r="D93" s="68" t="s">
        <v>142</v>
      </c>
      <c r="E93" s="29">
        <f>+(C93-C$7)/C$8</f>
        <v>-1057.9935856872946</v>
      </c>
      <c r="F93" s="29">
        <f>ROUND(2*E93,0)/2</f>
        <v>-1058</v>
      </c>
      <c r="G93" s="29">
        <f>+C93-(C$7+F93*C$8)</f>
        <v>2.2040200004994404E-2</v>
      </c>
      <c r="H93" s="29">
        <f>+G93</f>
        <v>2.2040200004994404E-2</v>
      </c>
      <c r="P93" s="29">
        <f>+D$11+D$12*F93+D$13*F93^2</f>
        <v>8.2769317972484612E-3</v>
      </c>
      <c r="Q93" s="30">
        <f>+C93-15018.5</f>
        <v>23942.875</v>
      </c>
      <c r="R93" s="29">
        <f>+(P93-G93)^2</f>
        <v>1.8942755175835021E-4</v>
      </c>
      <c r="S93" s="70">
        <f>S$15</f>
        <v>0.2</v>
      </c>
      <c r="Z93">
        <f>F93</f>
        <v>-1058</v>
      </c>
      <c r="AA93" s="129">
        <f>AB$3+AB$4*Z93+AB$5*Z93^2+AH93</f>
        <v>1.7598308102843564E-2</v>
      </c>
      <c r="AB93" s="129">
        <f>IF(S93&lt;&gt;0,G93-AH93, -9999)</f>
        <v>2.6233561382754001E-2</v>
      </c>
      <c r="AC93" s="129">
        <f>+G93-P93</f>
        <v>1.3763268207745942E-2</v>
      </c>
      <c r="AD93" s="129">
        <f>IF(S93&lt;&gt;0,G93-AA93, -9999)</f>
        <v>4.44189190215084E-3</v>
      </c>
      <c r="AE93" s="129">
        <f>+(G93-AA93)^2*S93</f>
        <v>3.9460807340786411E-6</v>
      </c>
      <c r="AF93">
        <f>IF(S93&lt;&gt;0,G93-P93, -9999)</f>
        <v>1.3763268207745942E-2</v>
      </c>
      <c r="AG93" s="130"/>
      <c r="AH93">
        <f>$AB$6*($AB$11/AI93*AJ93+$AB$12)</f>
        <v>-4.1933613777595984E-3</v>
      </c>
      <c r="AI93">
        <f>1+$AB$7*COS(AL93)</f>
        <v>1.0025066225088881</v>
      </c>
      <c r="AJ93">
        <f>SIN(AL93+RADIANS($AB$9))</f>
        <v>-0.15767658513861418</v>
      </c>
      <c r="AK93">
        <f>$AB$7*SIN(AL93)</f>
        <v>-6.1026316426467477E-2</v>
      </c>
      <c r="AL93">
        <f>2*ATAN(AM93)</f>
        <v>-1.5297449504215848</v>
      </c>
      <c r="AM93">
        <f>SQRT((1+$AB$7)/(1-$AB$7))*TAN(AN93/2)</f>
        <v>-0.9597687477462824</v>
      </c>
      <c r="AN93" s="129">
        <f>$AU93+$AB$7*SIN(AO93)</f>
        <v>4.8144282513595602</v>
      </c>
      <c r="AO93" s="129">
        <f>$AU93+$AB$7*SIN(AP93)</f>
        <v>4.8144282513595646</v>
      </c>
      <c r="AP93" s="129">
        <f>$AU93+$AB$7*SIN(AQ93)</f>
        <v>4.8144282513602956</v>
      </c>
      <c r="AQ93" s="129">
        <f>$AU93+$AB$7*SIN(AR93)</f>
        <v>4.8144282514778229</v>
      </c>
      <c r="AR93" s="129">
        <f>$AU93+$AB$7*SIN(AS93)</f>
        <v>4.8144282703683086</v>
      </c>
      <c r="AS93" s="129">
        <f>$AU93+$AB$7*SIN(AT93)</f>
        <v>4.814431306635238</v>
      </c>
      <c r="AT93" s="129">
        <f>$AU93+$AB$7*SIN(AU93)</f>
        <v>4.8149181611053313</v>
      </c>
      <c r="AU93" s="129">
        <f>RADIANS($AB$9)+$AB$18*(F93-AB$15)</f>
        <v>4.8751883296803626</v>
      </c>
      <c r="AV93"/>
      <c r="AW93" s="95"/>
      <c r="AX93" s="101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29" customFormat="1" ht="12.75" customHeight="1">
      <c r="A94" s="26" t="s">
        <v>85</v>
      </c>
      <c r="B94" s="26"/>
      <c r="C94" s="27">
        <v>39009.476000000002</v>
      </c>
      <c r="D94" s="28"/>
      <c r="E94" s="29">
        <f>+(C94-C$7)/C$8</f>
        <v>-1043.9948535793606</v>
      </c>
      <c r="F94" s="29">
        <f>ROUND(2*E94,0)/2</f>
        <v>-1044</v>
      </c>
      <c r="G94" s="29">
        <f>+C94-(C$7+F94*C$8)</f>
        <v>1.7683600002783351E-2</v>
      </c>
      <c r="I94" s="29">
        <f>+G94</f>
        <v>1.7683600002783351E-2</v>
      </c>
      <c r="P94" s="29">
        <f>+D$11+D$12*F94+D$13*F94^2</f>
        <v>8.0111861978456322E-3</v>
      </c>
      <c r="Q94" s="30">
        <f>+C94-15018.5</f>
        <v>23990.976000000002</v>
      </c>
      <c r="R94" s="29">
        <f>+(P94-G94)^2</f>
        <v>9.3555588813949754E-5</v>
      </c>
      <c r="S94" s="70">
        <f>S$16</f>
        <v>0.1</v>
      </c>
      <c r="Z94">
        <f>F94</f>
        <v>-1044</v>
      </c>
      <c r="AA94" s="129">
        <f>AB$3+AB$4*Z94+AB$5*Z94^2+AH94</f>
        <v>1.7058584729820511E-2</v>
      </c>
      <c r="AB94" s="129">
        <f>IF(S94&lt;&gt;0,G94-AH94, -9999)</f>
        <v>2.2238064975545202E-2</v>
      </c>
      <c r="AC94" s="129">
        <f>+G94-P94</f>
        <v>9.6724138049377184E-3</v>
      </c>
      <c r="AD94" s="129">
        <f>IF(S94&lt;&gt;0,G94-AA94, -9999)</f>
        <v>6.2501527296283943E-4</v>
      </c>
      <c r="AE94" s="129">
        <f>+(G94-AA94)^2*S94</f>
        <v>3.9064409143681272E-8</v>
      </c>
      <c r="AF94">
        <f>IF(S94&lt;&gt;0,G94-P94, -9999)</f>
        <v>9.6724138049377184E-3</v>
      </c>
      <c r="AG94" s="130"/>
      <c r="AH94">
        <f>$AB$6*($AB$11/AI94*AJ94+$AB$12)</f>
        <v>-4.5544649727618496E-3</v>
      </c>
      <c r="AI94">
        <f>1+$AB$7*COS(AL94)</f>
        <v>1.0036847329647387</v>
      </c>
      <c r="AJ94">
        <f>SIN(AL94+RADIANS($AB$9))</f>
        <v>-0.17671821055445422</v>
      </c>
      <c r="AK94">
        <f>$AB$7*SIN(AL94)</f>
        <v>-6.0966525208215425E-2</v>
      </c>
      <c r="AL94">
        <f>2*ATAN(AM94)</f>
        <v>-1.5104311313823808</v>
      </c>
      <c r="AM94">
        <f>SQRT((1+$AB$7)/(1-$AB$7))*TAN(AN94/2)</f>
        <v>-0.94138612368570251</v>
      </c>
      <c r="AN94" s="129">
        <f>$AU94+$AB$7*SIN(AO94)</f>
        <v>4.8336465184955779</v>
      </c>
      <c r="AO94" s="129">
        <f>$AU94+$AB$7*SIN(AP94)</f>
        <v>4.8336465184955903</v>
      </c>
      <c r="AP94" s="129">
        <f>$AU94+$AB$7*SIN(AQ94)</f>
        <v>4.8336465184972477</v>
      </c>
      <c r="AQ94" s="129">
        <f>$AU94+$AB$7*SIN(AR94)</f>
        <v>4.8336465187215421</v>
      </c>
      <c r="AR94" s="129">
        <f>$AU94+$AB$7*SIN(AS94)</f>
        <v>4.8336465490807772</v>
      </c>
      <c r="AS94" s="129">
        <f>$AU94+$AB$7*SIN(AT94)</f>
        <v>4.8336506582709529</v>
      </c>
      <c r="AT94" s="129">
        <f>$AU94+$AB$7*SIN(AU94)</f>
        <v>4.8342055735044642</v>
      </c>
      <c r="AU94" s="129">
        <f>RADIANS($AB$9)+$AB$18*(F94-AB$15)</f>
        <v>4.8942758170327503</v>
      </c>
      <c r="AV94"/>
      <c r="AW94" s="95"/>
      <c r="AX94" s="101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29" customFormat="1" ht="12.75" customHeight="1">
      <c r="A95" s="67" t="s">
        <v>428</v>
      </c>
      <c r="B95" s="69" t="s">
        <v>144</v>
      </c>
      <c r="C95" s="68">
        <v>39040.394999999997</v>
      </c>
      <c r="D95" s="68" t="s">
        <v>142</v>
      </c>
      <c r="E95" s="29">
        <f>+(C95-C$7)/C$8</f>
        <v>-1034.9965625241828</v>
      </c>
      <c r="F95" s="29">
        <f>ROUND(2*E95,0)/2</f>
        <v>-1035</v>
      </c>
      <c r="G95" s="29">
        <f>+C95-(C$7+F95*C$8)</f>
        <v>1.1811500000476371E-2</v>
      </c>
      <c r="I95" s="29">
        <f>+G95</f>
        <v>1.1811500000476371E-2</v>
      </c>
      <c r="P95" s="29">
        <f>+D$11+D$12*F95+D$13*F95^2</f>
        <v>7.8425624167947072E-3</v>
      </c>
      <c r="Q95" s="30">
        <f>+C95-15018.5</f>
        <v>24021.894999999997</v>
      </c>
      <c r="R95" s="29">
        <f>+(P95-G95)^2</f>
        <v>1.5752465543160849E-5</v>
      </c>
      <c r="S95" s="70">
        <f>S$16</f>
        <v>0.1</v>
      </c>
      <c r="Z95">
        <f>F95</f>
        <v>-1035</v>
      </c>
      <c r="AA95" s="129">
        <f>AB$3+AB$4*Z95+AB$5*Z95^2+AH95</f>
        <v>1.6713270108797959E-2</v>
      </c>
      <c r="AB95" s="129">
        <f>IF(S95&lt;&gt;0,G95-AH95, -9999)</f>
        <v>1.6597445971657271E-2</v>
      </c>
      <c r="AC95" s="129">
        <f>+G95-P95</f>
        <v>3.9689375836816643E-3</v>
      </c>
      <c r="AD95" s="129">
        <f>IF(S95&lt;&gt;0,G95-AA95, -9999)</f>
        <v>-4.9017701083215875E-3</v>
      </c>
      <c r="AE95" s="129">
        <f>+(G95-AA95)^2*S95</f>
        <v>2.4027350194835033E-6</v>
      </c>
      <c r="AF95">
        <f>IF(S95&lt;&gt;0,G95-P95, -9999)</f>
        <v>3.9689375836816643E-3</v>
      </c>
      <c r="AG95" s="130"/>
      <c r="AH95">
        <f>$AB$6*($AB$11/AI95*AJ95+$AB$12)</f>
        <v>-4.7859459711808976E-3</v>
      </c>
      <c r="AI95">
        <f>1+$AB$7*COS(AL95)</f>
        <v>1.004442852209408</v>
      </c>
      <c r="AJ95">
        <f>SIN(AL95+RADIANS($AB$9))</f>
        <v>-0.18894843943731124</v>
      </c>
      <c r="AK95">
        <f>$AB$7*SIN(AL95)</f>
        <v>-6.0915970953689606E-2</v>
      </c>
      <c r="AL95">
        <f>2*ATAN(AM95)</f>
        <v>-1.4979911257753165</v>
      </c>
      <c r="AM95">
        <f>SQRT((1+$AB$7)/(1-$AB$7))*TAN(AN95/2)</f>
        <v>-0.92972205333039726</v>
      </c>
      <c r="AN95" s="129">
        <f>$AU95+$AB$7*SIN(AO95)</f>
        <v>4.8460130436843318</v>
      </c>
      <c r="AO95" s="129">
        <f>$AU95+$AB$7*SIN(AP95)</f>
        <v>4.8460130436843531</v>
      </c>
      <c r="AP95" s="129">
        <f>$AU95+$AB$7*SIN(AQ95)</f>
        <v>4.8460130436869822</v>
      </c>
      <c r="AQ95" s="129">
        <f>$AU95+$AB$7*SIN(AR95)</f>
        <v>4.8460130440100375</v>
      </c>
      <c r="AR95" s="129">
        <f>$AU95+$AB$7*SIN(AS95)</f>
        <v>4.8460130837110649</v>
      </c>
      <c r="AS95" s="129">
        <f>$AU95+$AB$7*SIN(AT95)</f>
        <v>4.8460179625789399</v>
      </c>
      <c r="AT95" s="129">
        <f>$AU95+$AB$7*SIN(AU95)</f>
        <v>4.8466161857876893</v>
      </c>
      <c r="AU95" s="129">
        <f>RADIANS($AB$9)+$AB$18*(F95-AB$15)</f>
        <v>4.9065463446164284</v>
      </c>
      <c r="AV95"/>
      <c r="AW95" s="95"/>
      <c r="AX95" s="101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29" customFormat="1" ht="12.75" customHeight="1">
      <c r="A96" s="67" t="s">
        <v>428</v>
      </c>
      <c r="B96" s="69" t="s">
        <v>144</v>
      </c>
      <c r="C96" s="68">
        <v>39040.415999999997</v>
      </c>
      <c r="D96" s="68" t="s">
        <v>142</v>
      </c>
      <c r="E96" s="29">
        <f>+(C96-C$7)/C$8</f>
        <v>-1034.9904509386799</v>
      </c>
      <c r="F96" s="29">
        <f>ROUND(2*E96,0)/2</f>
        <v>-1035</v>
      </c>
      <c r="G96" s="29">
        <f>+C96-(C$7+F96*C$8)</f>
        <v>3.2811500001116656E-2</v>
      </c>
      <c r="I96" s="29">
        <f>+G96</f>
        <v>3.2811500001116656E-2</v>
      </c>
      <c r="P96" s="29">
        <f>+D$11+D$12*F96+D$13*F96^2</f>
        <v>7.8425624167947072E-3</v>
      </c>
      <c r="Q96" s="30">
        <f>+C96-15018.5</f>
        <v>24021.915999999997</v>
      </c>
      <c r="R96" s="29">
        <f>+(P96-G96)^2</f>
        <v>6.2344784408976516E-4</v>
      </c>
      <c r="S96" s="70">
        <f>S$16</f>
        <v>0.1</v>
      </c>
      <c r="Z96">
        <f>F96</f>
        <v>-1035</v>
      </c>
      <c r="AA96" s="129">
        <f>AB$3+AB$4*Z96+AB$5*Z96^2+AH96</f>
        <v>1.6713270108797959E-2</v>
      </c>
      <c r="AB96" s="129">
        <f>IF(S96&lt;&gt;0,G96-AH96, -9999)</f>
        <v>3.7597445972297555E-2</v>
      </c>
      <c r="AC96" s="129">
        <f>+G96-P96</f>
        <v>2.4968937584321949E-2</v>
      </c>
      <c r="AD96" s="129">
        <f>IF(S96&lt;&gt;0,G96-AA96, -9999)</f>
        <v>1.6098229892318697E-2</v>
      </c>
      <c r="AE96" s="129">
        <f>+(G96-AA96)^2*S96</f>
        <v>2.5915300566594324E-5</v>
      </c>
      <c r="AF96">
        <f>IF(S96&lt;&gt;0,G96-P96, -9999)</f>
        <v>2.4968937584321949E-2</v>
      </c>
      <c r="AG96" s="130"/>
      <c r="AH96">
        <f>$AB$6*($AB$11/AI96*AJ96+$AB$12)</f>
        <v>-4.7859459711808976E-3</v>
      </c>
      <c r="AI96">
        <f>1+$AB$7*COS(AL96)</f>
        <v>1.004442852209408</v>
      </c>
      <c r="AJ96">
        <f>SIN(AL96+RADIANS($AB$9))</f>
        <v>-0.18894843943731124</v>
      </c>
      <c r="AK96">
        <f>$AB$7*SIN(AL96)</f>
        <v>-6.0915970953689606E-2</v>
      </c>
      <c r="AL96">
        <f>2*ATAN(AM96)</f>
        <v>-1.4979911257753165</v>
      </c>
      <c r="AM96">
        <f>SQRT((1+$AB$7)/(1-$AB$7))*TAN(AN96/2)</f>
        <v>-0.92972205333039726</v>
      </c>
      <c r="AN96" s="129">
        <f>$AU96+$AB$7*SIN(AO96)</f>
        <v>4.8460130436843318</v>
      </c>
      <c r="AO96" s="129">
        <f>$AU96+$AB$7*SIN(AP96)</f>
        <v>4.8460130436843531</v>
      </c>
      <c r="AP96" s="129">
        <f>$AU96+$AB$7*SIN(AQ96)</f>
        <v>4.8460130436869822</v>
      </c>
      <c r="AQ96" s="129">
        <f>$AU96+$AB$7*SIN(AR96)</f>
        <v>4.8460130440100375</v>
      </c>
      <c r="AR96" s="129">
        <f>$AU96+$AB$7*SIN(AS96)</f>
        <v>4.8460130837110649</v>
      </c>
      <c r="AS96" s="129">
        <f>$AU96+$AB$7*SIN(AT96)</f>
        <v>4.8460179625789399</v>
      </c>
      <c r="AT96" s="129">
        <f>$AU96+$AB$7*SIN(AU96)</f>
        <v>4.8466161857876893</v>
      </c>
      <c r="AU96" s="129">
        <f>RADIANS($AB$9)+$AB$18*(F96-AB$15)</f>
        <v>4.9065463446164284</v>
      </c>
      <c r="AV96"/>
      <c r="AW96" s="95"/>
      <c r="AX96" s="101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29" customFormat="1" ht="12.75" customHeight="1">
      <c r="A97" s="67" t="s">
        <v>437</v>
      </c>
      <c r="B97" s="69" t="s">
        <v>144</v>
      </c>
      <c r="C97" s="68">
        <v>39301.538</v>
      </c>
      <c r="D97" s="68" t="s">
        <v>142</v>
      </c>
      <c r="E97" s="29">
        <f>+(C97-C$7)/C$8</f>
        <v>-958.99666857474153</v>
      </c>
      <c r="F97" s="29">
        <f>ROUND(2*E97,0)/2</f>
        <v>-959</v>
      </c>
      <c r="G97" s="29">
        <f>+C97-(C$7+F97*C$8)</f>
        <v>1.1447100005170796E-2</v>
      </c>
      <c r="I97" s="29">
        <f>+G97</f>
        <v>1.1447100005170796E-2</v>
      </c>
      <c r="P97" s="29">
        <f>+D$11+D$12*F97+D$13*F97^2</f>
        <v>6.4876808505960927E-3</v>
      </c>
      <c r="Q97" s="30">
        <f>+C97-15018.5</f>
        <v>24283.038</v>
      </c>
      <c r="R97" s="29">
        <f>+(P97-G97)^2</f>
        <v>2.4595838350762466E-5</v>
      </c>
      <c r="S97" s="70">
        <f>S$16</f>
        <v>0.1</v>
      </c>
      <c r="Z97">
        <f>F97</f>
        <v>-959</v>
      </c>
      <c r="AA97" s="129">
        <f>AB$3+AB$4*Z97+AB$5*Z97^2+AH97</f>
        <v>1.3854198110238421E-2</v>
      </c>
      <c r="AB97" s="129">
        <f>IF(S97&lt;&gt;0,G97-AH97, -9999)</f>
        <v>1.8161857330851409E-2</v>
      </c>
      <c r="AC97" s="129">
        <f>+G97-P97</f>
        <v>4.9594191545747034E-3</v>
      </c>
      <c r="AD97" s="129">
        <f>IF(S97&lt;&gt;0,G97-AA97, -9999)</f>
        <v>-2.4070981050676246E-3</v>
      </c>
      <c r="AE97" s="129">
        <f>+(G97-AA97)^2*S97</f>
        <v>5.7941212874201501E-7</v>
      </c>
      <c r="AF97">
        <f>IF(S97&lt;&gt;0,G97-P97, -9999)</f>
        <v>4.9594191545747034E-3</v>
      </c>
      <c r="AG97" s="130"/>
      <c r="AH97">
        <f>$AB$6*($AB$11/AI97*AJ97+$AB$12)</f>
        <v>-6.7147573256806127E-3</v>
      </c>
      <c r="AI97">
        <f>1+$AB$7*COS(AL97)</f>
        <v>1.0108509301129991</v>
      </c>
      <c r="AJ97">
        <f>SIN(AL97+RADIANS($AB$9))</f>
        <v>-0.29159286542490148</v>
      </c>
      <c r="AK97">
        <f>$AB$7*SIN(AL97)</f>
        <v>-6.0106170803572292E-2</v>
      </c>
      <c r="AL97">
        <f>2*ATAN(AM97)</f>
        <v>-1.3921906637026462</v>
      </c>
      <c r="AM97">
        <f>SQRT((1+$AB$7)/(1-$AB$7))*TAN(AN97/2)</f>
        <v>-0.83563539351441929</v>
      </c>
      <c r="AN97" s="129">
        <f>$AU97+$AB$7*SIN(AO97)</f>
        <v>4.9508141820908564</v>
      </c>
      <c r="AO97" s="129">
        <f>$AU97+$AB$7*SIN(AP97)</f>
        <v>4.9508141820914489</v>
      </c>
      <c r="AP97" s="129">
        <f>$AU97+$AB$7*SIN(AQ97)</f>
        <v>4.9508141821325005</v>
      </c>
      <c r="AQ97" s="129">
        <f>$AU97+$AB$7*SIN(AR97)</f>
        <v>4.9508141849783991</v>
      </c>
      <c r="AR97" s="129">
        <f>$AU97+$AB$7*SIN(AS97)</f>
        <v>4.9508143822690016</v>
      </c>
      <c r="AS97" s="129">
        <f>$AU97+$AB$7*SIN(AT97)</f>
        <v>4.9508280589583507</v>
      </c>
      <c r="AT97" s="129">
        <f>$AU97+$AB$7*SIN(AU97)</f>
        <v>4.9517742936951921</v>
      </c>
      <c r="AU97" s="129">
        <f>RADIANS($AB$9)+$AB$18*(F97-AB$15)</f>
        <v>5.0101641331008215</v>
      </c>
      <c r="AV97"/>
      <c r="AW97" s="95"/>
      <c r="AX97" s="101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29" customFormat="1" ht="12.75" customHeight="1">
      <c r="A98" s="67" t="s">
        <v>437</v>
      </c>
      <c r="B98" s="69" t="s">
        <v>144</v>
      </c>
      <c r="C98" s="68">
        <v>39325.589999999997</v>
      </c>
      <c r="D98" s="68" t="s">
        <v>142</v>
      </c>
      <c r="E98" s="29">
        <f>+(C98-C$7)/C$8</f>
        <v>-951.99686597895447</v>
      </c>
      <c r="F98" s="29">
        <f>ROUND(2*E98,0)/2</f>
        <v>-952</v>
      </c>
      <c r="G98" s="29">
        <f>+C98-(C$7+F98*C$8)</f>
        <v>1.0768799998913892E-2</v>
      </c>
      <c r="I98" s="29">
        <f>+G98</f>
        <v>1.0768799998913892E-2</v>
      </c>
      <c r="P98" s="29">
        <f>+D$11+D$12*F98+D$13*F98^2</f>
        <v>6.3690995843325663E-3</v>
      </c>
      <c r="Q98" s="30">
        <f>+C98-15018.5</f>
        <v>24307.089999999997</v>
      </c>
      <c r="R98" s="29">
        <f>+(P98-G98)^2</f>
        <v>1.9357363738067086E-5</v>
      </c>
      <c r="S98" s="70">
        <f>S$16</f>
        <v>0.1</v>
      </c>
      <c r="Z98">
        <f>F98</f>
        <v>-952</v>
      </c>
      <c r="AA98" s="129">
        <f>AB$3+AB$4*Z98+AB$5*Z98^2+AH98</f>
        <v>1.3596436213041621E-2</v>
      </c>
      <c r="AB98" s="129">
        <f>IF(S98&lt;&gt;0,G98-AH98, -9999)</f>
        <v>1.7658425496007872E-2</v>
      </c>
      <c r="AC98" s="129">
        <f>+G98-P98</f>
        <v>4.3997004145813253E-3</v>
      </c>
      <c r="AD98" s="129">
        <f>IF(S98&lt;&gt;0,G98-AA98, -9999)</f>
        <v>-2.8276362141277291E-3</v>
      </c>
      <c r="AE98" s="129">
        <f>+(G98-AA98)^2*S98</f>
        <v>7.9955265594465977E-7</v>
      </c>
      <c r="AF98">
        <f>IF(S98&lt;&gt;0,G98-P98, -9999)</f>
        <v>4.3997004145813253E-3</v>
      </c>
      <c r="AG98" s="130"/>
      <c r="AH98">
        <f>$AB$6*($AB$11/AI98*AJ98+$AB$12)</f>
        <v>-6.8896254970939822E-3</v>
      </c>
      <c r="AI98">
        <f>1+$AB$7*COS(AL98)</f>
        <v>1.0114401917426543</v>
      </c>
      <c r="AJ98">
        <f>SIN(AL98+RADIANS($AB$9))</f>
        <v>-0.30096477711943931</v>
      </c>
      <c r="AK98">
        <f>$AB$7*SIN(AL98)</f>
        <v>-5.9996803797174938E-2</v>
      </c>
      <c r="AL98">
        <f>2*ATAN(AM98)</f>
        <v>-1.3823781356868563</v>
      </c>
      <c r="AM98">
        <f>SQRT((1+$AB$7)/(1-$AB$7))*TAN(AN98/2)</f>
        <v>-0.82733710666050975</v>
      </c>
      <c r="AN98" s="129">
        <f>$AU98+$AB$7*SIN(AO98)</f>
        <v>4.9605004309485885</v>
      </c>
      <c r="AO98" s="129">
        <f>$AU98+$AB$7*SIN(AP98)</f>
        <v>4.960500430949331</v>
      </c>
      <c r="AP98" s="129">
        <f>$AU98+$AB$7*SIN(AQ98)</f>
        <v>4.9605004309988487</v>
      </c>
      <c r="AQ98" s="129">
        <f>$AU98+$AB$7*SIN(AR98)</f>
        <v>4.9605004343002035</v>
      </c>
      <c r="AR98" s="129">
        <f>$AU98+$AB$7*SIN(AS98)</f>
        <v>4.9605006544037078</v>
      </c>
      <c r="AS98" s="129">
        <f>$AU98+$AB$7*SIN(AT98)</f>
        <v>4.9605153284194179</v>
      </c>
      <c r="AT98" s="129">
        <f>$AU98+$AB$7*SIN(AU98)</f>
        <v>4.9614917163944003</v>
      </c>
      <c r="AU98" s="129">
        <f>RADIANS($AB$9)+$AB$18*(F98-AB$15)</f>
        <v>5.0197078767770158</v>
      </c>
      <c r="AV98"/>
      <c r="AW98" s="95"/>
      <c r="AX98" s="101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29" customFormat="1" ht="12.75" customHeight="1">
      <c r="A99" s="67" t="s">
        <v>437</v>
      </c>
      <c r="B99" s="69" t="s">
        <v>144</v>
      </c>
      <c r="C99" s="68">
        <v>39332.4637</v>
      </c>
      <c r="D99" s="68" t="s">
        <v>142</v>
      </c>
      <c r="E99" s="29">
        <f>+(C99-C$7)/C$8</f>
        <v>-949.99642763275892</v>
      </c>
      <c r="F99" s="29">
        <f>ROUND(2*E99,0)/2</f>
        <v>-950</v>
      </c>
      <c r="G99" s="29">
        <f>+C99-(C$7+F99*C$8)</f>
        <v>1.2275000000954606E-2</v>
      </c>
      <c r="J99" s="29">
        <f>+G99</f>
        <v>1.2275000000954606E-2</v>
      </c>
      <c r="P99" s="29">
        <f>+D$11+D$12*F99+D$13*F99^2</f>
        <v>6.3354116291262936E-3</v>
      </c>
      <c r="Q99" s="30">
        <f>+C99-15018.5</f>
        <v>24313.9637</v>
      </c>
      <c r="R99" s="29">
        <f>+(P99-G99)^2</f>
        <v>3.5278710026758102E-5</v>
      </c>
      <c r="S99" s="70">
        <f>S$17</f>
        <v>1</v>
      </c>
      <c r="Z99">
        <f>F99</f>
        <v>-950</v>
      </c>
      <c r="AA99" s="129">
        <f>AB$3+AB$4*Z99+AB$5*Z99^2+AH99</f>
        <v>1.3522975688224251E-2</v>
      </c>
      <c r="AB99" s="129">
        <f>IF(S99&lt;&gt;0,G99-AH99, -9999)</f>
        <v>1.9214488481870306E-2</v>
      </c>
      <c r="AC99" s="129">
        <f>+G99-P99</f>
        <v>5.939588371828312E-3</v>
      </c>
      <c r="AD99" s="129">
        <f>IF(S99&lt;&gt;0,G99-AA99, -9999)</f>
        <v>-1.2479756872696458E-3</v>
      </c>
      <c r="AE99" s="129">
        <f>+(G99-AA99)^2*S99</f>
        <v>1.5574433160161448E-6</v>
      </c>
      <c r="AF99">
        <f>IF(S99&lt;&gt;0,G99-P99, -9999)</f>
        <v>5.939588371828312E-3</v>
      </c>
      <c r="AG99" s="130"/>
      <c r="AH99">
        <f>$AB$6*($AB$11/AI99*AJ99+$AB$12)</f>
        <v>-6.9394884809157002E-3</v>
      </c>
      <c r="AI99">
        <f>1+$AB$7*COS(AL99)</f>
        <v>1.0116084783282522</v>
      </c>
      <c r="AJ99">
        <f>SIN(AL99+RADIANS($AB$9))</f>
        <v>-0.30363918442948395</v>
      </c>
      <c r="AK99">
        <f>$AB$7*SIN(AL99)</f>
        <v>-5.9964470179331167E-2</v>
      </c>
      <c r="AL99">
        <f>2*ATAN(AM99)</f>
        <v>-1.3795724556598639</v>
      </c>
      <c r="AM99">
        <f>SQRT((1+$AB$7)/(1-$AB$7))*TAN(AN99/2)</f>
        <v>-0.82497677923095036</v>
      </c>
      <c r="AN99" s="129">
        <f>$AU99+$AB$7*SIN(AO99)</f>
        <v>4.9632689672445771</v>
      </c>
      <c r="AO99" s="129">
        <f>$AU99+$AB$7*SIN(AP99)</f>
        <v>4.9632689672453685</v>
      </c>
      <c r="AP99" s="129">
        <f>$AU99+$AB$7*SIN(AQ99)</f>
        <v>4.9632689672975374</v>
      </c>
      <c r="AQ99" s="129">
        <f>$AU99+$AB$7*SIN(AR99)</f>
        <v>4.9632689707381203</v>
      </c>
      <c r="AR99" s="129">
        <f>$AU99+$AB$7*SIN(AS99)</f>
        <v>4.9632691976451584</v>
      </c>
      <c r="AS99" s="129">
        <f>$AU99+$AB$7*SIN(AT99)</f>
        <v>4.9632841617616936</v>
      </c>
      <c r="AT99" s="129">
        <f>$AU99+$AB$7*SIN(AU99)</f>
        <v>4.9642690975058752</v>
      </c>
      <c r="AU99" s="129">
        <f>RADIANS($AB$9)+$AB$18*(F99-AB$15)</f>
        <v>5.0224346606844996</v>
      </c>
      <c r="AV99"/>
      <c r="AW99" s="95"/>
      <c r="AX99" s="101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29" customFormat="1" ht="12.75" customHeight="1">
      <c r="A100" s="67" t="s">
        <v>437</v>
      </c>
      <c r="B100" s="69" t="s">
        <v>144</v>
      </c>
      <c r="C100" s="68">
        <v>39356.515599999999</v>
      </c>
      <c r="D100" s="68" t="s">
        <v>142</v>
      </c>
      <c r="E100" s="29">
        <f>+(C100-C$7)/C$8</f>
        <v>-942.99665413975913</v>
      </c>
      <c r="F100" s="29">
        <f>ROUND(2*E100,0)/2</f>
        <v>-943</v>
      </c>
      <c r="G100" s="29">
        <f>+C100-(C$7+F100*C$8)</f>
        <v>1.1496700004499871E-2</v>
      </c>
      <c r="J100" s="29">
        <f>+G100</f>
        <v>1.1496700004499871E-2</v>
      </c>
      <c r="P100" s="29">
        <f>+D$11+D$12*F100+D$13*F100^2</f>
        <v>6.2181772089459179E-3</v>
      </c>
      <c r="Q100" s="30">
        <f>+C100-15018.5</f>
        <v>24338.015599999999</v>
      </c>
      <c r="R100" s="29">
        <f>+(P100-G100)^2</f>
        <v>2.7862802903182723E-5</v>
      </c>
      <c r="S100" s="70">
        <f>S$17</f>
        <v>1</v>
      </c>
      <c r="Z100">
        <f>F100</f>
        <v>-943</v>
      </c>
      <c r="AA100" s="129">
        <f>AB$3+AB$4*Z100+AB$5*Z100^2+AH100</f>
        <v>1.3266522529053314E-2</v>
      </c>
      <c r="AB100" s="129">
        <f>IF(S100&lt;&gt;0,G100-AH100, -9999)</f>
        <v>1.8610352583400391E-2</v>
      </c>
      <c r="AC100" s="129">
        <f>+G100-P100</f>
        <v>5.2785227955539533E-3</v>
      </c>
      <c r="AD100" s="129">
        <f>IF(S100&lt;&gt;0,G100-AA100, -9999)</f>
        <v>-1.7698225245534431E-3</v>
      </c>
      <c r="AE100" s="129">
        <f>+(G100-AA100)^2*S100</f>
        <v>3.1322717684167226E-6</v>
      </c>
      <c r="AF100">
        <f>IF(S100&lt;&gt;0,G100-P100, -9999)</f>
        <v>5.2785227955539533E-3</v>
      </c>
      <c r="AG100" s="130"/>
      <c r="AH100">
        <f>$AB$6*($AB$11/AI100*AJ100+$AB$12)</f>
        <v>-7.1136525789005202E-3</v>
      </c>
      <c r="AI100">
        <f>1+$AB$7*COS(AL100)</f>
        <v>1.0121971930300699</v>
      </c>
      <c r="AJ100">
        <f>SIN(AL100+RADIANS($AB$9))</f>
        <v>-0.31298763117531125</v>
      </c>
      <c r="AK100">
        <f>$AB$7*SIN(AL100)</f>
        <v>-5.9847497317537093E-2</v>
      </c>
      <c r="AL100">
        <f>2*ATAN(AM100)</f>
        <v>-1.3697452242704058</v>
      </c>
      <c r="AM100">
        <f>SQRT((1+$AB$7)/(1-$AB$7))*TAN(AN100/2)</f>
        <v>-0.81675229484815459</v>
      </c>
      <c r="AN100" s="129">
        <f>$AU100+$AB$7*SIN(AO100)</f>
        <v>4.9729624704629272</v>
      </c>
      <c r="AO100" s="129">
        <f>$AU100+$AB$7*SIN(AP100)</f>
        <v>4.9729624704639086</v>
      </c>
      <c r="AP100" s="129">
        <f>$AU100+$AB$7*SIN(AQ100)</f>
        <v>4.972962470526241</v>
      </c>
      <c r="AQ100" s="129">
        <f>$AU100+$AB$7*SIN(AR100)</f>
        <v>4.9729624744874528</v>
      </c>
      <c r="AR100" s="129">
        <f>$AU100+$AB$7*SIN(AS100)</f>
        <v>4.9729627262205094</v>
      </c>
      <c r="AS100" s="129">
        <f>$AU100+$AB$7*SIN(AT100)</f>
        <v>4.972978723244907</v>
      </c>
      <c r="AT100" s="129">
        <f>$AU100+$AB$7*SIN(AU100)</f>
        <v>4.9739933346866732</v>
      </c>
      <c r="AU100" s="129">
        <f>RADIANS($AB$9)+$AB$18*(F100-AB$15)</f>
        <v>5.0319784043606939</v>
      </c>
      <c r="AV100"/>
      <c r="AW100" s="95"/>
      <c r="AX100" s="101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29" customFormat="1" ht="12.75" customHeight="1">
      <c r="A101" s="67" t="s">
        <v>437</v>
      </c>
      <c r="B101" s="69" t="s">
        <v>144</v>
      </c>
      <c r="C101" s="68">
        <v>39363.387999999999</v>
      </c>
      <c r="D101" s="68" t="s">
        <v>142</v>
      </c>
      <c r="E101" s="29">
        <f>+(C101-C$7)/C$8</f>
        <v>-940.99659412980998</v>
      </c>
      <c r="F101" s="29">
        <f>ROUND(2*E101,0)/2</f>
        <v>-941</v>
      </c>
      <c r="G101" s="29">
        <f>+C101-(C$7+F101*C$8)</f>
        <v>1.170290000300156E-2</v>
      </c>
      <c r="I101" s="29">
        <f>+G101</f>
        <v>1.170290000300156E-2</v>
      </c>
      <c r="P101" s="29">
        <f>+D$11+D$12*F101+D$13*F101^2</f>
        <v>6.1848740669062634E-3</v>
      </c>
      <c r="Q101" s="30">
        <f>+C101-15018.5</f>
        <v>24344.887999999999</v>
      </c>
      <c r="R101" s="29">
        <f>+(P101-G101)^2</f>
        <v>3.0448610231420368E-5</v>
      </c>
      <c r="S101" s="70">
        <f>S$16</f>
        <v>0.1</v>
      </c>
      <c r="Z101">
        <f>F101</f>
        <v>-941</v>
      </c>
      <c r="AA101" s="129">
        <f>AB$3+AB$4*Z101+AB$5*Z101^2+AH101</f>
        <v>1.3193440084538505E-2</v>
      </c>
      <c r="AB101" s="129">
        <f>IF(S101&lt;&gt;0,G101-AH101, -9999)</f>
        <v>1.8866210246734752E-2</v>
      </c>
      <c r="AC101" s="129">
        <f>+G101-P101</f>
        <v>5.5180259360952961E-3</v>
      </c>
      <c r="AD101" s="129">
        <f>IF(S101&lt;&gt;0,G101-AA101, -9999)</f>
        <v>-1.4905400815369459E-3</v>
      </c>
      <c r="AE101" s="129">
        <f>+(G101-AA101)^2*S101</f>
        <v>2.2217097346681653E-7</v>
      </c>
      <c r="AF101">
        <f>IF(S101&lt;&gt;0,G101-P101, -9999)</f>
        <v>5.5180259360952961E-3</v>
      </c>
      <c r="AG101" s="130"/>
      <c r="AH101">
        <f>$AB$6*($AB$11/AI101*AJ101+$AB$12)</f>
        <v>-7.1633102437331916E-3</v>
      </c>
      <c r="AI101">
        <f>1+$AB$7*COS(AL101)</f>
        <v>1.0123653089757998</v>
      </c>
      <c r="AJ101">
        <f>SIN(AL101+RADIANS($AB$9))</f>
        <v>-0.31565509635724953</v>
      </c>
      <c r="AK101">
        <f>$AB$7*SIN(AL101)</f>
        <v>-5.9812988446644268E-2</v>
      </c>
      <c r="AL101">
        <f>2*ATAN(AM101)</f>
        <v>-1.3669353437314133</v>
      </c>
      <c r="AM101">
        <f>SQRT((1+$AB$7)/(1-$AB$7))*TAN(AN101/2)</f>
        <v>-0.81441282394276127</v>
      </c>
      <c r="AN101" s="129">
        <f>$AU101+$AB$7*SIN(AO101)</f>
        <v>4.9757330784350273</v>
      </c>
      <c r="AO101" s="129">
        <f>$AU101+$AB$7*SIN(AP101)</f>
        <v>4.9757330784360692</v>
      </c>
      <c r="AP101" s="129">
        <f>$AU101+$AB$7*SIN(AQ101)</f>
        <v>4.9757330785015697</v>
      </c>
      <c r="AQ101" s="129">
        <f>$AU101+$AB$7*SIN(AR101)</f>
        <v>4.9757330826213488</v>
      </c>
      <c r="AR101" s="129">
        <f>$AU101+$AB$7*SIN(AS101)</f>
        <v>4.9757333417397653</v>
      </c>
      <c r="AS101" s="129">
        <f>$AU101+$AB$7*SIN(AT101)</f>
        <v>4.9757496388020526</v>
      </c>
      <c r="AT101" s="129">
        <f>$AU101+$AB$7*SIN(AU101)</f>
        <v>4.9767726589539718</v>
      </c>
      <c r="AU101" s="129">
        <f>RADIANS($AB$9)+$AB$18*(F101-AB$15)</f>
        <v>5.0347051882681777</v>
      </c>
      <c r="AV101"/>
      <c r="AW101" s="95"/>
      <c r="AX101" s="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29" customFormat="1" ht="12.75" customHeight="1">
      <c r="A102" s="31" t="s">
        <v>86</v>
      </c>
      <c r="C102" s="27">
        <v>39394.303999999996</v>
      </c>
      <c r="D102" s="28"/>
      <c r="E102" s="29">
        <f>+(C102-C$7)/C$8</f>
        <v>-931.99917615827451</v>
      </c>
      <c r="F102" s="29">
        <f>ROUND(2*E102,0)/2</f>
        <v>-932</v>
      </c>
      <c r="G102" s="29">
        <f>+C102-(C$7+F102*C$8)</f>
        <v>2.8307999964454211E-3</v>
      </c>
      <c r="I102" s="29">
        <f>+G102</f>
        <v>2.8307999964454211E-3</v>
      </c>
      <c r="P102" s="29">
        <f>+D$11+D$12*F102+D$13*F102^2</f>
        <v>6.0360681639359971E-3</v>
      </c>
      <c r="Q102" s="30">
        <f>+C102-15018.5</f>
        <v>24375.803999999996</v>
      </c>
      <c r="R102" s="29">
        <f>+(P102-G102)^2</f>
        <v>1.0273744025528394E-5</v>
      </c>
      <c r="S102" s="70">
        <f>S$16</f>
        <v>0.1</v>
      </c>
      <c r="Z102">
        <f>F102</f>
        <v>-932</v>
      </c>
      <c r="AA102" s="129">
        <f>AB$3+AB$4*Z102+AB$5*Z102^2+AH102</f>
        <v>1.2865628701003896E-2</v>
      </c>
      <c r="AB102" s="129">
        <f>IF(S102&lt;&gt;0,G102-AH102, -9999)</f>
        <v>1.021698520875579E-2</v>
      </c>
      <c r="AC102" s="129">
        <f>+G102-P102</f>
        <v>-3.2052681674905759E-3</v>
      </c>
      <c r="AD102" s="129">
        <f>IF(S102&lt;&gt;0,G102-AA102, -9999)</f>
        <v>-1.0034828704558475E-2</v>
      </c>
      <c r="AE102" s="129">
        <f>+(G102-AA102)^2*S102</f>
        <v>1.0069778712983073E-5</v>
      </c>
      <c r="AF102">
        <f>IF(S102&lt;&gt;0,G102-P102, -9999)</f>
        <v>-3.2052681674905759E-3</v>
      </c>
      <c r="AG102" s="130"/>
      <c r="AH102">
        <f>$AB$6*($AB$11/AI102*AJ102+$AB$12)</f>
        <v>-7.3861852123103689E-3</v>
      </c>
      <c r="AI102">
        <f>1+$AB$7*COS(AL102)</f>
        <v>1.0131212922808437</v>
      </c>
      <c r="AJ102">
        <f>SIN(AL102+RADIANS($AB$9))</f>
        <v>-0.3276384553142303</v>
      </c>
      <c r="AK102">
        <f>$AB$7*SIN(AL102)</f>
        <v>-5.9651706948469399E-2</v>
      </c>
      <c r="AL102">
        <f>2*ATAN(AM102)</f>
        <v>-1.3542793333219856</v>
      </c>
      <c r="AM102">
        <f>SQRT((1+$AB$7)/(1-$AB$7))*TAN(AN102/2)</f>
        <v>-0.80394147925508996</v>
      </c>
      <c r="AN102" s="129">
        <f>$AU102+$AB$7*SIN(AO102)</f>
        <v>4.9882065060261294</v>
      </c>
      <c r="AO102" s="129">
        <f>$AU102+$AB$7*SIN(AP102)</f>
        <v>4.9882065060274821</v>
      </c>
      <c r="AP102" s="129">
        <f>$AU102+$AB$7*SIN(AQ102)</f>
        <v>4.9882065061088197</v>
      </c>
      <c r="AQ102" s="129">
        <f>$AU102+$AB$7*SIN(AR102)</f>
        <v>4.9882065109987677</v>
      </c>
      <c r="AR102" s="129">
        <f>$AU102+$AB$7*SIN(AS102)</f>
        <v>4.9882068049799138</v>
      </c>
      <c r="AS102" s="129">
        <f>$AU102+$AB$7*SIN(AT102)</f>
        <v>4.9882244784142076</v>
      </c>
      <c r="AT102" s="129">
        <f>$AU102+$AB$7*SIN(AU102)</f>
        <v>4.9892849429529802</v>
      </c>
      <c r="AU102" s="129">
        <f>RADIANS($AB$9)+$AB$18*(F102-AB$15)</f>
        <v>5.0469757158518558</v>
      </c>
      <c r="AV102"/>
      <c r="AW102" s="95"/>
      <c r="AX102" s="101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29" customFormat="1" ht="12.75" customHeight="1">
      <c r="A103" s="31" t="s">
        <v>87</v>
      </c>
      <c r="C103" s="27">
        <v>39710.428</v>
      </c>
      <c r="D103" s="28"/>
      <c r="E103" s="29">
        <f>+(C103-C$7)/C$8</f>
        <v>-839.99827827905483</v>
      </c>
      <c r="F103" s="29">
        <f>ROUND(2*E103,0)/2</f>
        <v>-840</v>
      </c>
      <c r="G103" s="29">
        <f>+C103-(C$7+F103*C$8)</f>
        <v>5.9160000018891878E-3</v>
      </c>
      <c r="I103" s="29">
        <f>+G103</f>
        <v>5.9160000018891878E-3</v>
      </c>
      <c r="P103" s="29">
        <f>+D$11+D$12*F103+D$13*F103^2</f>
        <v>4.6142657098006377E-3</v>
      </c>
      <c r="Q103" s="30">
        <f>+C103-15018.5</f>
        <v>24691.928</v>
      </c>
      <c r="R103" s="29">
        <f>+(P103-G103)^2</f>
        <v>1.6945121671992787E-6</v>
      </c>
      <c r="S103" s="70">
        <f>S$16</f>
        <v>0.1</v>
      </c>
      <c r="Z103">
        <f>F103</f>
        <v>-840</v>
      </c>
      <c r="AA103" s="129">
        <f>AB$3+AB$4*Z103+AB$5*Z103^2+AH103</f>
        <v>9.6223025331345132E-3</v>
      </c>
      <c r="AB103" s="129">
        <f>IF(S103&lt;&gt;0,G103-AH103, -9999)</f>
        <v>1.5517419643759347E-2</v>
      </c>
      <c r="AC103" s="129">
        <f>+G103-P103</f>
        <v>1.3017342920885501E-3</v>
      </c>
      <c r="AD103" s="129">
        <f>IF(S103&lt;&gt;0,G103-AA103, -9999)</f>
        <v>-3.7063025312453254E-3</v>
      </c>
      <c r="AE103" s="129">
        <f>+(G103-AA103)^2*S103</f>
        <v>1.3736678453115508E-6</v>
      </c>
      <c r="AF103">
        <f>IF(S103&lt;&gt;0,G103-P103, -9999)</f>
        <v>1.3017342920885501E-3</v>
      </c>
      <c r="AG103" s="130"/>
      <c r="AH103">
        <f>$AB$6*($AB$11/AI103*AJ103+$AB$12)</f>
        <v>-9.6014196418701594E-3</v>
      </c>
      <c r="AI103">
        <f>1+$AB$7*COS(AL103)</f>
        <v>1.0207694738761683</v>
      </c>
      <c r="AJ103">
        <f>SIN(AL103+RADIANS($AB$9))</f>
        <v>-0.44775735974577557</v>
      </c>
      <c r="AK103">
        <f>$AB$7*SIN(AL103)</f>
        <v>-5.7437996203667789E-2</v>
      </c>
      <c r="AL103">
        <f>2*ATAN(AM103)</f>
        <v>-1.2238266636121207</v>
      </c>
      <c r="AM103">
        <f>SQRT((1+$AB$7)/(1-$AB$7))*TAN(AN103/2)</f>
        <v>-0.70177064997167915</v>
      </c>
      <c r="AN103" s="129">
        <f>$AU103+$AB$7*SIN(AO103)</f>
        <v>5.1162435176484884</v>
      </c>
      <c r="AO103" s="129">
        <f>$AU103+$AB$7*SIN(AP103)</f>
        <v>5.1162435176596697</v>
      </c>
      <c r="AP103" s="129">
        <f>$AU103+$AB$7*SIN(AQ103)</f>
        <v>5.1162435181255397</v>
      </c>
      <c r="AQ103" s="129">
        <f>$AU103+$AB$7*SIN(AR103)</f>
        <v>5.1162435375355786</v>
      </c>
      <c r="AR103" s="129">
        <f>$AU103+$AB$7*SIN(AS103)</f>
        <v>5.1162443462368605</v>
      </c>
      <c r="AS103" s="129">
        <f>$AU103+$AB$7*SIN(AT103)</f>
        <v>5.1162780386657731</v>
      </c>
      <c r="AT103" s="129">
        <f>$AU103+$AB$7*SIN(AU103)</f>
        <v>5.1176793934834031</v>
      </c>
      <c r="AU103" s="129">
        <f>RADIANS($AB$9)+$AB$18*(F103-AB$15)</f>
        <v>5.1724077755961213</v>
      </c>
      <c r="AV103"/>
      <c r="AW103" s="95"/>
      <c r="AX103" s="101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29" customFormat="1" ht="12.75" customHeight="1">
      <c r="A104" s="67" t="s">
        <v>297</v>
      </c>
      <c r="B104" s="69" t="s">
        <v>144</v>
      </c>
      <c r="C104" s="68">
        <v>39765.396999999997</v>
      </c>
      <c r="D104" s="68" t="s">
        <v>142</v>
      </c>
      <c r="E104" s="29">
        <f>+(C104-C$7)/C$8</f>
        <v>-824.00076668384997</v>
      </c>
      <c r="F104" s="29">
        <f>ROUND(2*E104,0)/2</f>
        <v>-824</v>
      </c>
      <c r="G104" s="29">
        <f>+C104-(C$7+F104*C$8)</f>
        <v>-2.6343999998061918E-3</v>
      </c>
      <c r="I104" s="29">
        <f>+G104</f>
        <v>-2.6343999998061918E-3</v>
      </c>
      <c r="P104" s="29">
        <f>+D$11+D$12*F104+D$13*F104^2</f>
        <v>4.3854667497746063E-3</v>
      </c>
      <c r="Q104" s="30">
        <f>+C104-15018.5</f>
        <v>24746.896999999997</v>
      </c>
      <c r="R104" s="29">
        <f>+(P104-G104)^2</f>
        <v>4.9278529181870082E-5</v>
      </c>
      <c r="S104" s="70">
        <f>S$16</f>
        <v>0.1</v>
      </c>
      <c r="Z104">
        <f>F104</f>
        <v>-824</v>
      </c>
      <c r="AA104" s="129">
        <f>AB$3+AB$4*Z104+AB$5*Z104^2+AH104</f>
        <v>9.0799859866405978E-3</v>
      </c>
      <c r="AB104" s="129">
        <f>IF(S104&lt;&gt;0,G104-AH104, -9999)</f>
        <v>7.3388301684223778E-3</v>
      </c>
      <c r="AC104" s="129">
        <f>+G104-P104</f>
        <v>-7.0198667495807981E-3</v>
      </c>
      <c r="AD104" s="129">
        <f>IF(S104&lt;&gt;0,G104-AA104, -9999)</f>
        <v>-1.171438598644679E-2</v>
      </c>
      <c r="AE104" s="129">
        <f>+(G104-AA104)^2*S104</f>
        <v>1.3722683903946094E-5</v>
      </c>
      <c r="AF104">
        <f>IF(S104&lt;&gt;0,G104-P104, -9999)</f>
        <v>-7.0198667495807981E-3</v>
      </c>
      <c r="AG104" s="130"/>
      <c r="AH104">
        <f>$AB$6*($AB$11/AI104*AJ104+$AB$12)</f>
        <v>-9.9732301682285696E-3</v>
      </c>
      <c r="AI104">
        <f>1+$AB$7*COS(AL104)</f>
        <v>1.0220785010082662</v>
      </c>
      <c r="AJ104">
        <f>SIN(AL104+RADIANS($AB$9))</f>
        <v>-0.46810280285790412</v>
      </c>
      <c r="AK104">
        <f>$AB$7*SIN(AL104)</f>
        <v>-5.6947644781969529E-2</v>
      </c>
      <c r="AL104">
        <f>2*ATAN(AM104)</f>
        <v>-1.2009397001810969</v>
      </c>
      <c r="AM104">
        <f>SQRT((1+$AB$7)/(1-$AB$7))*TAN(AN104/2)</f>
        <v>-0.68482679039904082</v>
      </c>
      <c r="AN104" s="129">
        <f>$AU104+$AB$7*SIN(AO104)</f>
        <v>5.1386085846422844</v>
      </c>
      <c r="AO104" s="129">
        <f>$AU104+$AB$7*SIN(AP104)</f>
        <v>5.1386085846572165</v>
      </c>
      <c r="AP104" s="129">
        <f>$AU104+$AB$7*SIN(AQ104)</f>
        <v>5.1386085852485515</v>
      </c>
      <c r="AQ104" s="129">
        <f>$AU104+$AB$7*SIN(AR104)</f>
        <v>5.1386086086663818</v>
      </c>
      <c r="AR104" s="129">
        <f>$AU104+$AB$7*SIN(AS104)</f>
        <v>5.1386095360498176</v>
      </c>
      <c r="AS104" s="129">
        <f>$AU104+$AB$7*SIN(AT104)</f>
        <v>5.1386462603910452</v>
      </c>
      <c r="AT104" s="129">
        <f>$AU104+$AB$7*SIN(AU104)</f>
        <v>5.1400981632066651</v>
      </c>
      <c r="AU104" s="129">
        <f>RADIANS($AB$9)+$AB$18*(F104-AB$15)</f>
        <v>5.1942220468559936</v>
      </c>
      <c r="AV104"/>
      <c r="AW104" s="95"/>
      <c r="AX104" s="101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29" customFormat="1" ht="12.75" customHeight="1">
      <c r="A105" s="67" t="s">
        <v>297</v>
      </c>
      <c r="B105" s="69" t="s">
        <v>144</v>
      </c>
      <c r="C105" s="68">
        <v>39827.258999999998</v>
      </c>
      <c r="D105" s="68" t="s">
        <v>142</v>
      </c>
      <c r="E105" s="29">
        <f>+(C105-C$7)/C$8</f>
        <v>-805.99719990434471</v>
      </c>
      <c r="F105" s="29">
        <f>ROUND(2*E105,0)/2</f>
        <v>-806</v>
      </c>
      <c r="G105" s="29">
        <f>+C105-(C$7+F105*C$8)</f>
        <v>9.6214000004692934E-3</v>
      </c>
      <c r="I105" s="29">
        <f>+G105</f>
        <v>9.6214000004692934E-3</v>
      </c>
      <c r="P105" s="29">
        <f>+D$11+D$12*F105+D$13*F105^2</f>
        <v>4.1346097435777723E-3</v>
      </c>
      <c r="Q105" s="30">
        <f>+C105-15018.5</f>
        <v>24808.758999999998</v>
      </c>
      <c r="R105" s="29">
        <f>+(P105-G105)^2</f>
        <v>3.0104867323119725E-5</v>
      </c>
      <c r="S105" s="70">
        <f>S$16</f>
        <v>0.1</v>
      </c>
      <c r="Z105">
        <f>F105</f>
        <v>-806</v>
      </c>
      <c r="AA105" s="129">
        <f>AB$3+AB$4*Z105+AB$5*Z105^2+AH105</f>
        <v>8.4782335013401881E-3</v>
      </c>
      <c r="AB105" s="129">
        <f>IF(S105&lt;&gt;0,G105-AH105, -9999)</f>
        <v>2.0007500323675605E-2</v>
      </c>
      <c r="AC105" s="129">
        <f>+G105-P105</f>
        <v>5.4867902568915211E-3</v>
      </c>
      <c r="AD105" s="129">
        <f>IF(S105&lt;&gt;0,G105-AA105, -9999)</f>
        <v>1.1431664991291054E-3</v>
      </c>
      <c r="AE105" s="129">
        <f>+(G105-AA105)^2*S105</f>
        <v>1.3068296447310949E-7</v>
      </c>
      <c r="AF105">
        <f>IF(S105&lt;&gt;0,G105-P105, -9999)</f>
        <v>5.4867902568915211E-3</v>
      </c>
      <c r="AG105" s="130"/>
      <c r="AH105">
        <f>$AB$6*($AB$11/AI105*AJ105+$AB$12)</f>
        <v>-1.0386100323206309E-2</v>
      </c>
      <c r="AI105">
        <f>1+$AB$7*COS(AL105)</f>
        <v>1.0235412407328361</v>
      </c>
      <c r="AJ105">
        <f>SIN(AL105+RADIANS($AB$9))</f>
        <v>-0.49075875694614352</v>
      </c>
      <c r="AK105">
        <f>$AB$7*SIN(AL105)</f>
        <v>-5.6358712172512024E-2</v>
      </c>
      <c r="AL105">
        <f>2*ATAN(AM105)</f>
        <v>-1.1751219347347504</v>
      </c>
      <c r="AM105">
        <f>SQRT((1+$AB$7)/(1-$AB$7))*TAN(AN105/2)</f>
        <v>-0.66602893546170949</v>
      </c>
      <c r="AN105" s="129">
        <f>$AU105+$AB$7*SIN(AO105)</f>
        <v>5.163803429878933</v>
      </c>
      <c r="AO105" s="129">
        <f>$AU105+$AB$7*SIN(AP105)</f>
        <v>5.1638034298991817</v>
      </c>
      <c r="AP105" s="129">
        <f>$AU105+$AB$7*SIN(AQ105)</f>
        <v>5.1638034306591498</v>
      </c>
      <c r="AQ105" s="129">
        <f>$AU105+$AB$7*SIN(AR105)</f>
        <v>5.163803459181687</v>
      </c>
      <c r="AR105" s="129">
        <f>$AU105+$AB$7*SIN(AS105)</f>
        <v>5.1638045296657777</v>
      </c>
      <c r="AS105" s="129">
        <f>$AU105+$AB$7*SIN(AT105)</f>
        <v>5.163844704474033</v>
      </c>
      <c r="AT105" s="129">
        <f>$AU105+$AB$7*SIN(AU105)</f>
        <v>5.1653500490189534</v>
      </c>
      <c r="AU105" s="129">
        <f>RADIANS($AB$9)+$AB$18*(F105-AB$15)</f>
        <v>5.2187631020233498</v>
      </c>
      <c r="AV105"/>
      <c r="AW105" s="95"/>
      <c r="AX105" s="101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29" customFormat="1" ht="12.75" customHeight="1">
      <c r="A106" s="31" t="s">
        <v>88</v>
      </c>
      <c r="C106" s="27">
        <v>40088.400999999998</v>
      </c>
      <c r="D106" s="28"/>
      <c r="E106" s="29">
        <f>+(C106-C$7)/C$8</f>
        <v>-729.99759698278569</v>
      </c>
      <c r="F106" s="29">
        <f>ROUND(2*E106,0)/2</f>
        <v>-730</v>
      </c>
      <c r="G106" s="29">
        <f>+C106-(C$7+F106*C$8)</f>
        <v>8.2570000013220124E-3</v>
      </c>
      <c r="I106" s="29">
        <f>+G106</f>
        <v>8.2570000013220124E-3</v>
      </c>
      <c r="P106" s="29">
        <f>+D$11+D$12*F106+D$13*F106^2</f>
        <v>3.1517997524771421E-3</v>
      </c>
      <c r="Q106" s="30">
        <f>+C106-15018.5</f>
        <v>25069.900999999998</v>
      </c>
      <c r="R106" s="29">
        <f>+(P106-G106)^2</f>
        <v>2.6063069580805731E-5</v>
      </c>
      <c r="S106" s="70">
        <f>S$16</f>
        <v>0.1</v>
      </c>
      <c r="Z106">
        <f>F106</f>
        <v>-730</v>
      </c>
      <c r="AA106" s="129">
        <f>AB$3+AB$4*Z106+AB$5*Z106^2+AH106</f>
        <v>6.0415866233381275E-3</v>
      </c>
      <c r="AB106" s="129">
        <f>IF(S106&lt;&gt;0,G106-AH106, -9999)</f>
        <v>2.031652755293905E-2</v>
      </c>
      <c r="AC106" s="129">
        <f>+G106-P106</f>
        <v>5.1052002488448708E-3</v>
      </c>
      <c r="AD106" s="129">
        <f>IF(S106&lt;&gt;0,G106-AA106, -9999)</f>
        <v>2.2154133779838849E-3</v>
      </c>
      <c r="AE106" s="129">
        <f>+(G106-AA106)^2*S106</f>
        <v>4.9080564353499677E-7</v>
      </c>
      <c r="AF106">
        <f>IF(S106&lt;&gt;0,G106-P106, -9999)</f>
        <v>5.1052002488448708E-3</v>
      </c>
      <c r="AG106" s="130"/>
      <c r="AH106">
        <f>$AB$6*($AB$11/AI106*AJ106+$AB$12)</f>
        <v>-1.2059527551617039E-2</v>
      </c>
      <c r="AI106">
        <f>1+$AB$7*COS(AL106)</f>
        <v>1.0295759531122977</v>
      </c>
      <c r="AJ106">
        <f>SIN(AL106+RADIANS($AB$9))</f>
        <v>-0.58329045411689628</v>
      </c>
      <c r="AK106">
        <f>$AB$7*SIN(AL106)</f>
        <v>-5.3439287518496768E-2</v>
      </c>
      <c r="AL106">
        <f>2*ATAN(AM106)</f>
        <v>-1.0653085173517136</v>
      </c>
      <c r="AM106">
        <f>SQRT((1+$AB$7)/(1-$AB$7))*TAN(AN106/2)</f>
        <v>-0.5894880369032961</v>
      </c>
      <c r="AN106" s="129">
        <f>$AU106+$AB$7*SIN(AO106)</f>
        <v>5.2705736229263112</v>
      </c>
      <c r="AO106" s="129">
        <f>$AU106+$AB$7*SIN(AP106)</f>
        <v>5.2705736229862099</v>
      </c>
      <c r="AP106" s="129">
        <f>$AU106+$AB$7*SIN(AQ106)</f>
        <v>5.2705736248378106</v>
      </c>
      <c r="AQ106" s="129">
        <f>$AU106+$AB$7*SIN(AR106)</f>
        <v>5.2705736820748843</v>
      </c>
      <c r="AR106" s="129">
        <f>$AU106+$AB$7*SIN(AS106)</f>
        <v>5.2705754513967342</v>
      </c>
      <c r="AS106" s="129">
        <f>$AU106+$AB$7*SIN(AT106)</f>
        <v>5.270630142492835</v>
      </c>
      <c r="AT106" s="129">
        <f>$AU106+$AB$7*SIN(AU106)</f>
        <v>5.2723183312151267</v>
      </c>
      <c r="AU106" s="129">
        <f>RADIANS($AB$9)+$AB$18*(F106-AB$15)</f>
        <v>5.322380890507743</v>
      </c>
      <c r="AV106"/>
      <c r="AW106" s="95"/>
      <c r="AX106" s="101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29" customFormat="1" ht="12.75" customHeight="1">
      <c r="A107" s="67" t="s">
        <v>297</v>
      </c>
      <c r="B107" s="69" t="s">
        <v>144</v>
      </c>
      <c r="C107" s="68">
        <v>40088.406000000003</v>
      </c>
      <c r="D107" s="68" t="s">
        <v>142</v>
      </c>
      <c r="E107" s="29">
        <f>+(C107-C$7)/C$8</f>
        <v>-729.99614184337895</v>
      </c>
      <c r="F107" s="29">
        <f>ROUND(2*E107,0)/2</f>
        <v>-730</v>
      </c>
      <c r="G107" s="29">
        <f>+C107-(C$7+F107*C$8)</f>
        <v>1.3257000005978625E-2</v>
      </c>
      <c r="I107" s="29">
        <f>+G107</f>
        <v>1.3257000005978625E-2</v>
      </c>
      <c r="P107" s="29">
        <f>+D$11+D$12*F107+D$13*F107^2</f>
        <v>3.1517997524771421E-3</v>
      </c>
      <c r="Q107" s="30">
        <f>+C107-15018.5</f>
        <v>25069.906000000003</v>
      </c>
      <c r="R107" s="29">
        <f>+(P107-G107)^2</f>
        <v>1.0211507216336645E-4</v>
      </c>
      <c r="S107" s="70">
        <f>S$16</f>
        <v>0.1</v>
      </c>
      <c r="Z107">
        <f>F107</f>
        <v>-730</v>
      </c>
      <c r="AA107" s="129">
        <f>AB$3+AB$4*Z107+AB$5*Z107^2+AH107</f>
        <v>6.0415866233381275E-3</v>
      </c>
      <c r="AB107" s="129">
        <f>IF(S107&lt;&gt;0,G107-AH107, -9999)</f>
        <v>2.5316527557595662E-2</v>
      </c>
      <c r="AC107" s="129">
        <f>+G107-P107</f>
        <v>1.0105200253501484E-2</v>
      </c>
      <c r="AD107" s="129">
        <f>IF(S107&lt;&gt;0,G107-AA107, -9999)</f>
        <v>7.2154133826404978E-3</v>
      </c>
      <c r="AE107" s="129">
        <f>+(G107-AA107)^2*S107</f>
        <v>5.2062190282387593E-6</v>
      </c>
      <c r="AF107">
        <f>IF(S107&lt;&gt;0,G107-P107, -9999)</f>
        <v>1.0105200253501484E-2</v>
      </c>
      <c r="AG107" s="130"/>
      <c r="AH107">
        <f>$AB$6*($AB$11/AI107*AJ107+$AB$12)</f>
        <v>-1.2059527551617039E-2</v>
      </c>
      <c r="AI107">
        <f>1+$AB$7*COS(AL107)</f>
        <v>1.0295759531122977</v>
      </c>
      <c r="AJ107">
        <f>SIN(AL107+RADIANS($AB$9))</f>
        <v>-0.58329045411689628</v>
      </c>
      <c r="AK107">
        <f>$AB$7*SIN(AL107)</f>
        <v>-5.3439287518496768E-2</v>
      </c>
      <c r="AL107">
        <f>2*ATAN(AM107)</f>
        <v>-1.0653085173517136</v>
      </c>
      <c r="AM107">
        <f>SQRT((1+$AB$7)/(1-$AB$7))*TAN(AN107/2)</f>
        <v>-0.5894880369032961</v>
      </c>
      <c r="AN107" s="129">
        <f>$AU107+$AB$7*SIN(AO107)</f>
        <v>5.2705736229263112</v>
      </c>
      <c r="AO107" s="129">
        <f>$AU107+$AB$7*SIN(AP107)</f>
        <v>5.2705736229862099</v>
      </c>
      <c r="AP107" s="129">
        <f>$AU107+$AB$7*SIN(AQ107)</f>
        <v>5.2705736248378106</v>
      </c>
      <c r="AQ107" s="129">
        <f>$AU107+$AB$7*SIN(AR107)</f>
        <v>5.2705736820748843</v>
      </c>
      <c r="AR107" s="129">
        <f>$AU107+$AB$7*SIN(AS107)</f>
        <v>5.2705754513967342</v>
      </c>
      <c r="AS107" s="129">
        <f>$AU107+$AB$7*SIN(AT107)</f>
        <v>5.270630142492835</v>
      </c>
      <c r="AT107" s="129">
        <f>$AU107+$AB$7*SIN(AU107)</f>
        <v>5.2723183312151267</v>
      </c>
      <c r="AU107" s="129">
        <f>RADIANS($AB$9)+$AB$18*(F107-AB$15)</f>
        <v>5.322380890507743</v>
      </c>
      <c r="AV107"/>
      <c r="AW107" s="95"/>
      <c r="AX107" s="101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29" customFormat="1" ht="12.75" customHeight="1">
      <c r="A108" s="17" t="s">
        <v>89</v>
      </c>
      <c r="B108" s="26"/>
      <c r="C108" s="27">
        <v>40150.249000000003</v>
      </c>
      <c r="D108" s="28"/>
      <c r="E108" s="29">
        <f>+(C108-C$7)/C$8</f>
        <v>-711.99810459361436</v>
      </c>
      <c r="F108" s="29">
        <f>ROUND(2*E108,0)/2</f>
        <v>-712</v>
      </c>
      <c r="G108" s="29">
        <f>+C108-(C$7+F108*C$8)</f>
        <v>6.5128000060212798E-3</v>
      </c>
      <c r="I108" s="29">
        <f>+G108</f>
        <v>6.5128000060212798E-3</v>
      </c>
      <c r="P108" s="29">
        <f>+D$11+D$12*F108+D$13*F108^2</f>
        <v>2.9371151839420978E-3</v>
      </c>
      <c r="Q108" s="30">
        <f>+C108-15018.5</f>
        <v>25131.749000000003</v>
      </c>
      <c r="R108" s="29">
        <f>+(P108-G108)^2</f>
        <v>1.2785521946847432E-5</v>
      </c>
      <c r="S108" s="70">
        <f>S$16</f>
        <v>0.1</v>
      </c>
      <c r="Z108">
        <f>F108</f>
        <v>-712</v>
      </c>
      <c r="AA108" s="129">
        <f>AB$3+AB$4*Z108+AB$5*Z108^2+AH108</f>
        <v>5.4907021138267641E-3</v>
      </c>
      <c r="AB108" s="129">
        <f>IF(S108&lt;&gt;0,G108-AH108, -9999)</f>
        <v>1.8950569300297513E-2</v>
      </c>
      <c r="AC108" s="129">
        <f>+G108-P108</f>
        <v>3.5756848220791821E-3</v>
      </c>
      <c r="AD108" s="129">
        <f>IF(S108&lt;&gt;0,G108-AA108, -9999)</f>
        <v>1.0220978921945158E-3</v>
      </c>
      <c r="AE108" s="129">
        <f>+(G108-AA108)^2*S108</f>
        <v>1.0446841012284721E-7</v>
      </c>
      <c r="AF108">
        <f>IF(S108&lt;&gt;0,G108-P108, -9999)</f>
        <v>3.5756848220791821E-3</v>
      </c>
      <c r="AG108" s="130"/>
      <c r="AH108">
        <f>$AB$6*($AB$11/AI108*AJ108+$AB$12)</f>
        <v>-1.2437769294276233E-2</v>
      </c>
      <c r="AI108">
        <f>1+$AB$7*COS(AL108)</f>
        <v>1.0309655316468953</v>
      </c>
      <c r="AJ108">
        <f>SIN(AL108+RADIANS($AB$9))</f>
        <v>-0.60436581026996106</v>
      </c>
      <c r="AK108">
        <f>$AB$7*SIN(AL108)</f>
        <v>-5.2646275298548116E-2</v>
      </c>
      <c r="AL108">
        <f>2*ATAN(AM108)</f>
        <v>-1.0391126989266921</v>
      </c>
      <c r="AM108">
        <f>SQRT((1+$AB$7)/(1-$AB$7))*TAN(AN108/2)</f>
        <v>-0.57197288863134921</v>
      </c>
      <c r="AN108" s="129">
        <f>$AU108+$AB$7*SIN(AO108)</f>
        <v>5.2959522637500926</v>
      </c>
      <c r="AO108" s="129">
        <f>$AU108+$AB$7*SIN(AP108)</f>
        <v>5.2959522638244847</v>
      </c>
      <c r="AP108" s="129">
        <f>$AU108+$AB$7*SIN(AQ108)</f>
        <v>5.2959522660349858</v>
      </c>
      <c r="AQ108" s="129">
        <f>$AU108+$AB$7*SIN(AR108)</f>
        <v>5.2959523317183024</v>
      </c>
      <c r="AR108" s="129">
        <f>$AU108+$AB$7*SIN(AS108)</f>
        <v>5.2959542834440976</v>
      </c>
      <c r="AS108" s="129">
        <f>$AU108+$AB$7*SIN(AT108)</f>
        <v>5.2960122747398088</v>
      </c>
      <c r="AT108" s="129">
        <f>$AU108+$AB$7*SIN(AU108)</f>
        <v>5.2977330434145582</v>
      </c>
      <c r="AU108" s="129">
        <f>RADIANS($AB$9)+$AB$18*(F108-AB$15)</f>
        <v>5.3469219456750992</v>
      </c>
      <c r="AV108"/>
      <c r="AW108" s="95"/>
      <c r="AX108" s="101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29" customFormat="1" ht="12.75" customHeight="1">
      <c r="A109" s="17" t="s">
        <v>133</v>
      </c>
      <c r="B109" s="15"/>
      <c r="C109" s="24">
        <v>40411.387000000002</v>
      </c>
      <c r="D109" s="25"/>
      <c r="E109" s="29">
        <f>+(C109-C$7)/C$8</f>
        <v>-635.99966578357987</v>
      </c>
      <c r="F109" s="29">
        <f>ROUND(2*E109,0)/2</f>
        <v>-636</v>
      </c>
      <c r="G109" s="29">
        <f>+C109-(C$7+F109*C$8)</f>
        <v>1.1484000060590915E-3</v>
      </c>
      <c r="K109" s="29">
        <f>+G109</f>
        <v>1.1484000060590915E-3</v>
      </c>
      <c r="P109" s="29">
        <f>+D$11+D$12*F109+D$13*F109^2</f>
        <v>2.1070332629690241E-3</v>
      </c>
      <c r="Q109" s="30">
        <f>+C109-15018.5</f>
        <v>25392.887000000002</v>
      </c>
      <c r="R109" s="29">
        <f>+(P109-G109)^2</f>
        <v>9.1897772125374469E-7</v>
      </c>
      <c r="S109" s="70">
        <f>S$18</f>
        <v>1</v>
      </c>
      <c r="Z109">
        <f>F109</f>
        <v>-636</v>
      </c>
      <c r="AA109" s="129">
        <f>AB$3+AB$4*Z109+AB$5*Z109^2+AH109</f>
        <v>3.2852039658644409E-3</v>
      </c>
      <c r="AB109" s="129">
        <f>IF(S109&lt;&gt;0,G109-AH109, -9999)</f>
        <v>1.509701484447068E-2</v>
      </c>
      <c r="AC109" s="129">
        <f>+G109-P109</f>
        <v>-9.5863325690993253E-4</v>
      </c>
      <c r="AD109" s="129">
        <f>IF(S109&lt;&gt;0,G109-AA109, -9999)</f>
        <v>-2.1368039598053494E-3</v>
      </c>
      <c r="AE109" s="129">
        <f>+(G109-AA109)^2*S109</f>
        <v>4.5659311626398215E-6</v>
      </c>
      <c r="AF109">
        <f>IF(S109&lt;&gt;0,G109-P109, -9999)</f>
        <v>-9.5863325690993253E-4</v>
      </c>
      <c r="AG109" s="130"/>
      <c r="AH109">
        <f>$AB$6*($AB$11/AI109*AJ109+$AB$12)</f>
        <v>-1.3948614838411588E-2</v>
      </c>
      <c r="AI109">
        <f>1+$AB$7*COS(AL109)</f>
        <v>1.0366247448515151</v>
      </c>
      <c r="AJ109">
        <f>SIN(AL109+RADIANS($AB$9))</f>
        <v>-0.68916681529247104</v>
      </c>
      <c r="AK109">
        <f>$AB$7*SIN(AL109)</f>
        <v>-4.8878650938286063E-2</v>
      </c>
      <c r="AL109">
        <f>2*ATAN(AM109)</f>
        <v>-0.92774373930439336</v>
      </c>
      <c r="AM109">
        <f>SQRT((1+$AB$7)/(1-$AB$7))*TAN(AN109/2)</f>
        <v>-0.50028035725548858</v>
      </c>
      <c r="AN109" s="129">
        <f>$AU109+$AB$7*SIN(AO109)</f>
        <v>5.4034760351507849</v>
      </c>
      <c r="AO109" s="129">
        <f>$AU109+$AB$7*SIN(AP109)</f>
        <v>5.4034760353128348</v>
      </c>
      <c r="AP109" s="129">
        <f>$AU109+$AB$7*SIN(AQ109)</f>
        <v>5.4034760394755024</v>
      </c>
      <c r="AQ109" s="129">
        <f>$AU109+$AB$7*SIN(AR109)</f>
        <v>5.4034761464039498</v>
      </c>
      <c r="AR109" s="129">
        <f>$AU109+$AB$7*SIN(AS109)</f>
        <v>5.4034788931222799</v>
      </c>
      <c r="AS109" s="129">
        <f>$AU109+$AB$7*SIN(AT109)</f>
        <v>5.403549446165143</v>
      </c>
      <c r="AT109" s="129">
        <f>$AU109+$AB$7*SIN(AU109)</f>
        <v>5.4053596363670398</v>
      </c>
      <c r="AU109" s="129">
        <f>RADIANS($AB$9)+$AB$18*(F109-AB$15)</f>
        <v>5.4505397341594914</v>
      </c>
      <c r="AV109"/>
      <c r="AW109" s="95"/>
      <c r="AX109" s="101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29" customFormat="1" ht="12.75" customHeight="1">
      <c r="A110" s="18" t="s">
        <v>137</v>
      </c>
      <c r="B110" s="15"/>
      <c r="C110" s="24">
        <v>40466.363700000002</v>
      </c>
      <c r="D110" s="25"/>
      <c r="E110" s="29">
        <f>+(C110-C$7)/C$8</f>
        <v>-619.99991327369014</v>
      </c>
      <c r="F110" s="29">
        <f>ROUND(2*E110,0)/2</f>
        <v>-620</v>
      </c>
      <c r="G110" s="29">
        <f>+C110-(C$7+F110*C$8)</f>
        <v>2.9800000629620627E-4</v>
      </c>
      <c r="K110" s="29">
        <f>+G110</f>
        <v>2.9800000629620627E-4</v>
      </c>
      <c r="P110" s="29">
        <f>+D$11+D$12*F110+D$13*F110^2</f>
        <v>1.9480137571558074E-3</v>
      </c>
      <c r="Q110" s="30">
        <f>+C110-15018.5</f>
        <v>25447.863700000002</v>
      </c>
      <c r="R110" s="29">
        <f>+(P110-G110)^2</f>
        <v>2.72254537802577E-6</v>
      </c>
      <c r="S110" s="70">
        <f>S$18</f>
        <v>1</v>
      </c>
      <c r="Z110">
        <f>F110</f>
        <v>-620</v>
      </c>
      <c r="AA110" s="129">
        <f>AB$3+AB$4*Z110+AB$5*Z110^2+AH110</f>
        <v>2.8469691616053901E-3</v>
      </c>
      <c r="AB110" s="129">
        <f>IF(S110&lt;&gt;0,G110-AH110, -9999)</f>
        <v>1.4545671013682246E-2</v>
      </c>
      <c r="AC110" s="129">
        <f>+G110-P110</f>
        <v>-1.6500137508596011E-3</v>
      </c>
      <c r="AD110" s="129">
        <f>IF(S110&lt;&gt;0,G110-AA110, -9999)</f>
        <v>-2.5489691553091838E-3</v>
      </c>
      <c r="AE110" s="129">
        <f>+(G110-AA110)^2*S110</f>
        <v>6.4972437547176143E-6</v>
      </c>
      <c r="AF110">
        <f>IF(S110&lt;&gt;0,G110-P110, -9999)</f>
        <v>-1.6500137508596011E-3</v>
      </c>
      <c r="AG110" s="130"/>
      <c r="AH110">
        <f>$AB$6*($AB$11/AI110*AJ110+$AB$12)</f>
        <v>-1.424767100738604E-2</v>
      </c>
      <c r="AI110">
        <f>1+$AB$7*COS(AL110)</f>
        <v>1.0377679405065925</v>
      </c>
      <c r="AJ110">
        <f>SIN(AL110+RADIANS($AB$9))</f>
        <v>-0.70607343073558559</v>
      </c>
      <c r="AK110">
        <f>$AB$7*SIN(AL110)</f>
        <v>-4.8000803356567735E-2</v>
      </c>
      <c r="AL110">
        <f>2*ATAN(AM110)</f>
        <v>-0.90414446107497237</v>
      </c>
      <c r="AM110">
        <f>SQRT((1+$AB$7)/(1-$AB$7))*TAN(AN110/2)</f>
        <v>-0.48561339953709937</v>
      </c>
      <c r="AN110" s="129">
        <f>$AU110+$AB$7*SIN(AO110)</f>
        <v>5.4261864717575721</v>
      </c>
      <c r="AO110" s="129">
        <f>$AU110+$AB$7*SIN(AP110)</f>
        <v>5.4261864719437671</v>
      </c>
      <c r="AP110" s="129">
        <f>$AU110+$AB$7*SIN(AQ110)</f>
        <v>5.426186476600007</v>
      </c>
      <c r="AQ110" s="129">
        <f>$AU110+$AB$7*SIN(AR110)</f>
        <v>5.4261865930404642</v>
      </c>
      <c r="AR110" s="129">
        <f>$AU110+$AB$7*SIN(AS110)</f>
        <v>5.4261895049081765</v>
      </c>
      <c r="AS110" s="129">
        <f>$AU110+$AB$7*SIN(AT110)</f>
        <v>5.4262623198316975</v>
      </c>
      <c r="AT110" s="129">
        <f>$AU110+$AB$7*SIN(AU110)</f>
        <v>5.4280811638674438</v>
      </c>
      <c r="AU110" s="129">
        <f>RADIANS($AB$9)+$AB$18*(F110-AB$15)</f>
        <v>5.4723540054193638</v>
      </c>
      <c r="AV110"/>
      <c r="AW110" s="95"/>
      <c r="AX110" s="101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29" customFormat="1" ht="12.75" customHeight="1">
      <c r="A111" s="17" t="s">
        <v>90</v>
      </c>
      <c r="B111" s="26"/>
      <c r="C111" s="27">
        <v>40806.538</v>
      </c>
      <c r="D111" s="28"/>
      <c r="E111" s="29">
        <f>+(C111-C$7)/C$8</f>
        <v>-520.99970754608137</v>
      </c>
      <c r="F111" s="29">
        <f>ROUND(2*E111,0)/2</f>
        <v>-521</v>
      </c>
      <c r="G111" s="29">
        <f>+C111-(C$7+F111*C$8)</f>
        <v>1.0049000047729351E-3</v>
      </c>
      <c r="I111" s="29">
        <f>+G111</f>
        <v>1.0049000047729351E-3</v>
      </c>
      <c r="P111" s="29">
        <f>+D$11+D$12*F111+D$13*F111^2</f>
        <v>1.085777728878453E-3</v>
      </c>
      <c r="Q111" s="30">
        <f>+C111-15018.5</f>
        <v>25788.038</v>
      </c>
      <c r="R111" s="29">
        <f>+(P111-G111)^2</f>
        <v>6.5412062564882848E-9</v>
      </c>
      <c r="S111" s="70">
        <f>S$16</f>
        <v>0.1</v>
      </c>
      <c r="Z111">
        <f>F111</f>
        <v>-521</v>
      </c>
      <c r="AA111" s="129">
        <f>AB$3+AB$4*Z111+AB$5*Z111^2+AH111</f>
        <v>3.5322440133696981E-4</v>
      </c>
      <c r="AB111" s="129">
        <f>IF(S111&lt;&gt;0,G111-AH111, -9999)</f>
        <v>1.6939783732003364E-2</v>
      </c>
      <c r="AC111" s="129">
        <f>+G111-P111</f>
        <v>-8.0877724105517983E-5</v>
      </c>
      <c r="AD111" s="129">
        <f>IF(S111&lt;&gt;0,G111-AA111, -9999)</f>
        <v>6.5167560343596526E-4</v>
      </c>
      <c r="AE111" s="129">
        <f>+(G111-AA111)^2*S111</f>
        <v>4.2468109211362949E-8</v>
      </c>
      <c r="AF111">
        <f>IF(S111&lt;&gt;0,G111-P111, -9999)</f>
        <v>-8.0877724105517983E-5</v>
      </c>
      <c r="AG111" s="130"/>
      <c r="AH111">
        <f>$AB$6*($AB$11/AI111*AJ111+$AB$12)</f>
        <v>-1.5934883727230429E-2</v>
      </c>
      <c r="AI111">
        <f>1+$AB$7*COS(AL111)</f>
        <v>1.0443970428119551</v>
      </c>
      <c r="AJ111">
        <f>SIN(AL111+RADIANS($AB$9))</f>
        <v>-0.80226137556726451</v>
      </c>
      <c r="AK111">
        <f>$AB$7*SIN(AL111)</f>
        <v>-4.1945167093943352E-2</v>
      </c>
      <c r="AL111">
        <f>2*ATAN(AM111)</f>
        <v>-0.75700860775498513</v>
      </c>
      <c r="AM111">
        <f>SQRT((1+$AB$7)/(1-$AB$7))*TAN(AN111/2)</f>
        <v>-0.39767945031123181</v>
      </c>
      <c r="AN111" s="129">
        <f>$AU111+$AB$7*SIN(AO111)</f>
        <v>5.5672427019732931</v>
      </c>
      <c r="AO111" s="129">
        <f>$AU111+$AB$7*SIN(AP111)</f>
        <v>5.5672427023460687</v>
      </c>
      <c r="AP111" s="129">
        <f>$AU111+$AB$7*SIN(AQ111)</f>
        <v>5.5672427104355284</v>
      </c>
      <c r="AQ111" s="129">
        <f>$AU111+$AB$7*SIN(AR111)</f>
        <v>5.5672428859817362</v>
      </c>
      <c r="AR111" s="129">
        <f>$AU111+$AB$7*SIN(AS111)</f>
        <v>5.5672466954350819</v>
      </c>
      <c r="AS111" s="129">
        <f>$AU111+$AB$7*SIN(AT111)</f>
        <v>5.56732935964716</v>
      </c>
      <c r="AT111" s="129">
        <f>$AU111+$AB$7*SIN(AU111)</f>
        <v>5.5691216924010529</v>
      </c>
      <c r="AU111" s="129">
        <f>RADIANS($AB$9)+$AB$18*(F111-AB$15)</f>
        <v>5.6073298088398236</v>
      </c>
      <c r="AV111"/>
      <c r="AW111" s="95"/>
      <c r="AX111" s="10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29" customFormat="1" ht="12.75" customHeight="1">
      <c r="A112" s="67" t="s">
        <v>297</v>
      </c>
      <c r="B112" s="69" t="s">
        <v>144</v>
      </c>
      <c r="C112" s="68">
        <v>40837.455000000002</v>
      </c>
      <c r="D112" s="68" t="s">
        <v>142</v>
      </c>
      <c r="E112" s="29">
        <f>+(C112-C$7)/C$8</f>
        <v>-512.00199854666369</v>
      </c>
      <c r="F112" s="29">
        <f>ROUND(2*E112,0)/2</f>
        <v>-512</v>
      </c>
      <c r="G112" s="29">
        <f>+C112-(C$7+F112*C$8)</f>
        <v>-6.8671999979414977E-3</v>
      </c>
      <c r="I112" s="29">
        <f>+G112</f>
        <v>-6.8671999979414977E-3</v>
      </c>
      <c r="P112" s="29">
        <f>+D$11+D$12*F112+D$13*F112^2</f>
        <v>1.0177825908972927E-3</v>
      </c>
      <c r="Q112" s="30">
        <f>+C112-15018.5</f>
        <v>25818.955000000002</v>
      </c>
      <c r="R112" s="29">
        <f>+(P112-G112)^2</f>
        <v>6.2172950426290878E-5</v>
      </c>
      <c r="S112" s="70">
        <f>S$16</f>
        <v>0.1</v>
      </c>
      <c r="Z112">
        <f>F112</f>
        <v>-512</v>
      </c>
      <c r="AA112" s="129">
        <f>AB$3+AB$4*Z112+AB$5*Z112^2+AH112</f>
        <v>1.4596083176438013E-4</v>
      </c>
      <c r="AB112" s="129">
        <f>IF(S112&lt;&gt;0,G112-AH112, -9999)</f>
        <v>9.2062907597424519E-3</v>
      </c>
      <c r="AC112" s="129">
        <f>+G112-P112</f>
        <v>-7.8849825888387907E-3</v>
      </c>
      <c r="AD112" s="129">
        <f>IF(S112&lt;&gt;0,G112-AA112, -9999)</f>
        <v>-7.0131608297058778E-3</v>
      </c>
      <c r="AE112" s="129">
        <f>+(G112-AA112)^2*S112</f>
        <v>4.9184424823320843E-6</v>
      </c>
      <c r="AF112">
        <f>IF(S112&lt;&gt;0,G112-P112, -9999)</f>
        <v>-7.8849825888387907E-3</v>
      </c>
      <c r="AG112" s="130"/>
      <c r="AH112">
        <f>$AB$6*($AB$11/AI112*AJ112+$AB$12)</f>
        <v>-1.607349075768395E-2</v>
      </c>
      <c r="AI112">
        <f>1+$AB$7*COS(AL112)</f>
        <v>1.0449578653025575</v>
      </c>
      <c r="AJ112">
        <f>SIN(AL112+RADIANS($AB$9))</f>
        <v>-0.8102276753951797</v>
      </c>
      <c r="AK112">
        <f>$AB$7*SIN(AL112)</f>
        <v>-4.1343497680076634E-2</v>
      </c>
      <c r="AL112">
        <f>2*ATAN(AM112)</f>
        <v>-0.7435418529089195</v>
      </c>
      <c r="AM112">
        <f>SQRT((1+$AB$7)/(1-$AB$7))*TAN(AN112/2)</f>
        <v>-0.38990190494448551</v>
      </c>
      <c r="AN112" s="129">
        <f>$AU112+$AB$7*SIN(AO112)</f>
        <v>5.5801094525014543</v>
      </c>
      <c r="AO112" s="129">
        <f>$AU112+$AB$7*SIN(AP112)</f>
        <v>5.5801094528933675</v>
      </c>
      <c r="AP112" s="129">
        <f>$AU112+$AB$7*SIN(AQ112)</f>
        <v>5.5801094613046729</v>
      </c>
      <c r="AQ112" s="129">
        <f>$AU112+$AB$7*SIN(AR112)</f>
        <v>5.5801096418295302</v>
      </c>
      <c r="AR112" s="129">
        <f>$AU112+$AB$7*SIN(AS112)</f>
        <v>5.5801135162777795</v>
      </c>
      <c r="AS112" s="129">
        <f>$AU112+$AB$7*SIN(AT112)</f>
        <v>5.5801966671293135</v>
      </c>
      <c r="AT112" s="129">
        <f>$AU112+$AB$7*SIN(AU112)</f>
        <v>5.581979786727759</v>
      </c>
      <c r="AU112" s="129">
        <f>RADIANS($AB$9)+$AB$18*(F112-AB$15)</f>
        <v>5.6196003364235017</v>
      </c>
      <c r="AV112"/>
      <c r="AW112" s="95"/>
      <c r="AX112" s="101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29" customFormat="1" ht="12.75" customHeight="1">
      <c r="A113" s="17" t="s">
        <v>91</v>
      </c>
      <c r="B113" s="26"/>
      <c r="C113" s="27">
        <v>40844.332000000002</v>
      </c>
      <c r="D113" s="28"/>
      <c r="E113" s="29">
        <f>+(C113-C$7)/C$8</f>
        <v>-510.00059980846152</v>
      </c>
      <c r="F113" s="29">
        <f>ROUND(2*E113,0)/2</f>
        <v>-510</v>
      </c>
      <c r="G113" s="29">
        <f>+C113-(C$7+F113*C$8)</f>
        <v>-2.0609999919543043E-3</v>
      </c>
      <c r="I113" s="29">
        <f>+G113</f>
        <v>-2.0609999919543043E-3</v>
      </c>
      <c r="P113" s="29">
        <f>+D$11+D$12*F113+D$13*F113^2</f>
        <v>1.0029077238366327E-3</v>
      </c>
      <c r="Q113" s="30">
        <f>+C113-15018.5</f>
        <v>25825.832000000002</v>
      </c>
      <c r="R113" s="29">
        <f>+(P113-G113)^2</f>
        <v>9.3875304908832383E-6</v>
      </c>
      <c r="S113" s="70">
        <f>S$16</f>
        <v>0.1</v>
      </c>
      <c r="Z113">
        <f>F113</f>
        <v>-510</v>
      </c>
      <c r="AA113" s="129">
        <f>AB$3+AB$4*Z113+AB$5*Z113^2+AH113</f>
        <v>1.0035847278140608E-4</v>
      </c>
      <c r="AB113" s="129">
        <f>IF(S113&lt;&gt;0,G113-AH113, -9999)</f>
        <v>1.4042941692377752E-2</v>
      </c>
      <c r="AC113" s="129">
        <f>+G113-P113</f>
        <v>-3.0639077157909372E-3</v>
      </c>
      <c r="AD113" s="129">
        <f>IF(S113&lt;&gt;0,G113-AA113, -9999)</f>
        <v>-2.1613584647357104E-3</v>
      </c>
      <c r="AE113" s="129">
        <f>+(G113-AA113)^2*S113</f>
        <v>4.6714704130847072E-7</v>
      </c>
      <c r="AF113">
        <f>IF(S113&lt;&gt;0,G113-P113, -9999)</f>
        <v>-3.0639077157909372E-3</v>
      </c>
      <c r="AG113" s="130"/>
      <c r="AH113">
        <f>$AB$6*($AB$11/AI113*AJ113+$AB$12)</f>
        <v>-1.6103941684332056E-2</v>
      </c>
      <c r="AI113">
        <f>1+$AB$7*COS(AL113)</f>
        <v>1.0450814695229835</v>
      </c>
      <c r="AJ113">
        <f>SIN(AL113+RADIANS($AB$9))</f>
        <v>-0.81197920295579562</v>
      </c>
      <c r="AK113">
        <f>$AB$7*SIN(AL113)</f>
        <v>-4.1208683049009355E-2</v>
      </c>
      <c r="AL113">
        <f>2*ATAN(AM113)</f>
        <v>-0.74054728324482288</v>
      </c>
      <c r="AM113">
        <f>SQRT((1+$AB$7)/(1-$AB$7))*TAN(AN113/2)</f>
        <v>-0.38817800275440478</v>
      </c>
      <c r="AN113" s="129">
        <f>$AU113+$AB$7*SIN(AO113)</f>
        <v>5.582969665407286</v>
      </c>
      <c r="AO113" s="129">
        <f>$AU113+$AB$7*SIN(AP113)</f>
        <v>5.5829696658034722</v>
      </c>
      <c r="AP113" s="129">
        <f>$AU113+$AB$7*SIN(AQ113)</f>
        <v>5.5829696742859749</v>
      </c>
      <c r="AQ113" s="129">
        <f>$AU113+$AB$7*SIN(AR113)</f>
        <v>5.582969855899341</v>
      </c>
      <c r="AR113" s="129">
        <f>$AU113+$AB$7*SIN(AS113)</f>
        <v>5.5829737442989602</v>
      </c>
      <c r="AS113" s="129">
        <f>$AU113+$AB$7*SIN(AT113)</f>
        <v>5.5830569931086123</v>
      </c>
      <c r="AT113" s="129">
        <f>$AU113+$AB$7*SIN(AU113)</f>
        <v>5.5848379133798565</v>
      </c>
      <c r="AU113" s="129">
        <f>RADIANS($AB$9)+$AB$18*(F113-AB$15)</f>
        <v>5.6223271203309855</v>
      </c>
      <c r="AV113"/>
      <c r="AW113" s="95"/>
      <c r="AX113" s="101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29" customFormat="1" ht="12.75" customHeight="1">
      <c r="A114" s="17" t="s">
        <v>91</v>
      </c>
      <c r="B114" s="26"/>
      <c r="C114" s="27">
        <v>40844.332999999999</v>
      </c>
      <c r="D114" s="28"/>
      <c r="E114" s="29">
        <f>+(C114-C$7)/C$8</f>
        <v>-510.00030878058146</v>
      </c>
      <c r="F114" s="29">
        <f>ROUND(2*E114,0)/2</f>
        <v>-510</v>
      </c>
      <c r="G114" s="29">
        <f>+C114-(C$7+F114*C$8)</f>
        <v>-1.0609999953885563E-3</v>
      </c>
      <c r="I114" s="29">
        <f>+G114</f>
        <v>-1.0609999953885563E-3</v>
      </c>
      <c r="P114" s="29">
        <f>+D$11+D$12*F114+D$13*F114^2</f>
        <v>1.0029077238366327E-3</v>
      </c>
      <c r="Q114" s="30">
        <f>+C114-15018.5</f>
        <v>25825.832999999999</v>
      </c>
      <c r="R114" s="29">
        <f>+(P114-G114)^2</f>
        <v>4.2597150734773225E-6</v>
      </c>
      <c r="S114" s="70">
        <f>S$16</f>
        <v>0.1</v>
      </c>
      <c r="Z114">
        <f>F114</f>
        <v>-510</v>
      </c>
      <c r="AA114" s="129">
        <f>AB$3+AB$4*Z114+AB$5*Z114^2+AH114</f>
        <v>1.0035847278140608E-4</v>
      </c>
      <c r="AB114" s="129">
        <f>IF(S114&lt;&gt;0,G114-AH114, -9999)</f>
        <v>1.50429416889435E-2</v>
      </c>
      <c r="AC114" s="129">
        <f>+G114-P114</f>
        <v>-2.0639077192251892E-3</v>
      </c>
      <c r="AD114" s="129">
        <f>IF(S114&lt;&gt;0,G114-AA114, -9999)</f>
        <v>-1.1613584681699624E-3</v>
      </c>
      <c r="AE114" s="129">
        <f>+(G114-AA114)^2*S114</f>
        <v>1.3487534915900817E-7</v>
      </c>
      <c r="AF114">
        <f>IF(S114&lt;&gt;0,G114-P114, -9999)</f>
        <v>-2.0639077192251892E-3</v>
      </c>
      <c r="AG114" s="130"/>
      <c r="AH114">
        <f>$AB$6*($AB$11/AI114*AJ114+$AB$12)</f>
        <v>-1.6103941684332056E-2</v>
      </c>
      <c r="AI114">
        <f>1+$AB$7*COS(AL114)</f>
        <v>1.0450814695229835</v>
      </c>
      <c r="AJ114">
        <f>SIN(AL114+RADIANS($AB$9))</f>
        <v>-0.81197920295579562</v>
      </c>
      <c r="AK114">
        <f>$AB$7*SIN(AL114)</f>
        <v>-4.1208683049009355E-2</v>
      </c>
      <c r="AL114">
        <f>2*ATAN(AM114)</f>
        <v>-0.74054728324482288</v>
      </c>
      <c r="AM114">
        <f>SQRT((1+$AB$7)/(1-$AB$7))*TAN(AN114/2)</f>
        <v>-0.38817800275440478</v>
      </c>
      <c r="AN114" s="129">
        <f>$AU114+$AB$7*SIN(AO114)</f>
        <v>5.582969665407286</v>
      </c>
      <c r="AO114" s="129">
        <f>$AU114+$AB$7*SIN(AP114)</f>
        <v>5.5829696658034722</v>
      </c>
      <c r="AP114" s="129">
        <f>$AU114+$AB$7*SIN(AQ114)</f>
        <v>5.5829696742859749</v>
      </c>
      <c r="AQ114" s="129">
        <f>$AU114+$AB$7*SIN(AR114)</f>
        <v>5.582969855899341</v>
      </c>
      <c r="AR114" s="129">
        <f>$AU114+$AB$7*SIN(AS114)</f>
        <v>5.5829737442989602</v>
      </c>
      <c r="AS114" s="129">
        <f>$AU114+$AB$7*SIN(AT114)</f>
        <v>5.5830569931086123</v>
      </c>
      <c r="AT114" s="129">
        <f>$AU114+$AB$7*SIN(AU114)</f>
        <v>5.5848379133798565</v>
      </c>
      <c r="AU114" s="129">
        <f>RADIANS($AB$9)+$AB$18*(F114-AB$15)</f>
        <v>5.6223271203309855</v>
      </c>
      <c r="AV114"/>
      <c r="AW114" s="95"/>
      <c r="AX114" s="101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29" customFormat="1" ht="12.75" customHeight="1">
      <c r="A115" s="17" t="s">
        <v>92</v>
      </c>
      <c r="B115" s="26"/>
      <c r="C115" s="27">
        <v>40930.239000000001</v>
      </c>
      <c r="D115" s="28"/>
      <c r="E115" s="29">
        <f>+(C115-C$7)/C$8</f>
        <v>-484.9992676283361</v>
      </c>
      <c r="F115" s="29">
        <f>ROUND(2*E115,0)/2</f>
        <v>-485</v>
      </c>
      <c r="G115" s="29">
        <f>+C115-(C$7+F115*C$8)</f>
        <v>2.5165000042761676E-3</v>
      </c>
      <c r="I115" s="29">
        <f>+G115</f>
        <v>2.5165000042761676E-3</v>
      </c>
      <c r="P115" s="29">
        <f>+D$11+D$12*F115+D$13*F115^2</f>
        <v>8.241871324524109E-4</v>
      </c>
      <c r="Q115" s="30">
        <f>+C115-15018.5</f>
        <v>25911.739000000001</v>
      </c>
      <c r="R115" s="29">
        <f>+(P115-G115)^2</f>
        <v>2.8639228561403709E-6</v>
      </c>
      <c r="S115" s="70">
        <f>S$16</f>
        <v>0.1</v>
      </c>
      <c r="Z115">
        <f>F115</f>
        <v>-485</v>
      </c>
      <c r="AA115" s="129">
        <f>AB$3+AB$4*Z115+AB$5*Z115^2+AH115</f>
        <v>-4.5551938837653377E-4</v>
      </c>
      <c r="AB115" s="129">
        <f>IF(S115&lt;&gt;0,G115-AH115, -9999)</f>
        <v>1.8990165920208753E-2</v>
      </c>
      <c r="AC115" s="129">
        <f>+G115-P115</f>
        <v>1.6923128718237567E-3</v>
      </c>
      <c r="AD115" s="129">
        <f>IF(S115&lt;&gt;0,G115-AA115, -9999)</f>
        <v>2.9720193926527014E-3</v>
      </c>
      <c r="AE115" s="129">
        <f>+(G115-AA115)^2*S115</f>
        <v>8.8328992703037319E-7</v>
      </c>
      <c r="AF115">
        <f>IF(S115&lt;&gt;0,G115-P115, -9999)</f>
        <v>1.6923128718237567E-3</v>
      </c>
      <c r="AG115" s="130"/>
      <c r="AH115">
        <f>$AB$6*($AB$11/AI115*AJ115+$AB$12)</f>
        <v>-1.6473665915932585E-2</v>
      </c>
      <c r="AI115">
        <f>1+$AB$7*COS(AL115)</f>
        <v>1.0465943883647297</v>
      </c>
      <c r="AJ115">
        <f>SIN(AL115+RADIANS($AB$9))</f>
        <v>-0.83328655032320531</v>
      </c>
      <c r="AK115">
        <f>$AB$7*SIN(AL115)</f>
        <v>-3.9489966142073861E-2</v>
      </c>
      <c r="AL115">
        <f>2*ATAN(AM115)</f>
        <v>-0.70305615690061318</v>
      </c>
      <c r="AM115">
        <f>SQRT((1+$AB$7)/(1-$AB$7))*TAN(AN115/2)</f>
        <v>-0.36676115113014646</v>
      </c>
      <c r="AN115" s="129">
        <f>$AU115+$AB$7*SIN(AO115)</f>
        <v>5.6187504916113111</v>
      </c>
      <c r="AO115" s="129">
        <f>$AU115+$AB$7*SIN(AP115)</f>
        <v>5.618750492061201</v>
      </c>
      <c r="AP115" s="129">
        <f>$AU115+$AB$7*SIN(AQ115)</f>
        <v>5.6187505014174466</v>
      </c>
      <c r="AQ115" s="129">
        <f>$AU115+$AB$7*SIN(AR115)</f>
        <v>5.6187506959970088</v>
      </c>
      <c r="AR115" s="129">
        <f>$AU115+$AB$7*SIN(AS115)</f>
        <v>5.6187547426139215</v>
      </c>
      <c r="AS115" s="129">
        <f>$AU115+$AB$7*SIN(AT115)</f>
        <v>5.6188388960714635</v>
      </c>
      <c r="AT115" s="129">
        <f>$AU115+$AB$7*SIN(AU115)</f>
        <v>5.6205876973848214</v>
      </c>
      <c r="AU115" s="129">
        <f>RADIANS($AB$9)+$AB$18*(F115-AB$15)</f>
        <v>5.6564119191745359</v>
      </c>
      <c r="AV115"/>
      <c r="AW115" s="95"/>
      <c r="AX115" s="101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29" customFormat="1" ht="12.75" customHeight="1">
      <c r="A116" s="67" t="s">
        <v>297</v>
      </c>
      <c r="B116" s="69" t="s">
        <v>144</v>
      </c>
      <c r="C116" s="68">
        <v>41160.442000000003</v>
      </c>
      <c r="D116" s="68" t="s">
        <v>142</v>
      </c>
      <c r="E116" s="29">
        <f>+(C116-C$7)/C$8</f>
        <v>-418.00377631957781</v>
      </c>
      <c r="F116" s="29">
        <f>ROUND(2*E116,0)/2</f>
        <v>-418</v>
      </c>
      <c r="G116" s="29">
        <f>+C116-(C$7+F116*C$8)</f>
        <v>-1.2975799996638671E-2</v>
      </c>
      <c r="I116" s="29">
        <f>+G116</f>
        <v>-1.2975799996638671E-2</v>
      </c>
      <c r="P116" s="29">
        <f>+D$11+D$12*F116+D$13*F116^2</f>
        <v>4.1110451307085059E-4</v>
      </c>
      <c r="Q116" s="30">
        <f>+C116-15018.5</f>
        <v>26141.942000000003</v>
      </c>
      <c r="R116" s="29">
        <f>+(P116-G116)^2</f>
        <v>1.7920921235208112E-4</v>
      </c>
      <c r="S116" s="70">
        <f>S$16</f>
        <v>0.1</v>
      </c>
      <c r="Z116">
        <f>F116</f>
        <v>-418</v>
      </c>
      <c r="AA116" s="129">
        <f>AB$3+AB$4*Z116+AB$5*Z116^2+AH116</f>
        <v>-1.8125347943741127E-3</v>
      </c>
      <c r="AB116" s="129">
        <f>IF(S116&lt;&gt;0,G116-AH116, -9999)</f>
        <v>4.3855701740918782E-3</v>
      </c>
      <c r="AC116" s="129">
        <f>+G116-P116</f>
        <v>-1.3386904509709521E-2</v>
      </c>
      <c r="AD116" s="129">
        <f>IF(S116&lt;&gt;0,G116-AA116, -9999)</f>
        <v>-1.1163265202264558E-2</v>
      </c>
      <c r="AE116" s="129">
        <f>+(G116-AA116)^2*S116</f>
        <v>1.2461848997609077E-5</v>
      </c>
      <c r="AF116">
        <f>IF(S116&lt;&gt;0,G116-P116, -9999)</f>
        <v>-1.3386904509709521E-2</v>
      </c>
      <c r="AG116" s="130"/>
      <c r="AH116">
        <f>$AB$6*($AB$11/AI116*AJ116+$AB$12)</f>
        <v>-1.7361370170730549E-2</v>
      </c>
      <c r="AI116">
        <f>1+$AB$7*COS(AL116)</f>
        <v>1.0503382475301046</v>
      </c>
      <c r="AJ116">
        <f>SIN(AL116+RADIANS($AB$9))</f>
        <v>-0.88477672440653155</v>
      </c>
      <c r="AK116">
        <f>$AB$7*SIN(AL116)</f>
        <v>-3.4591260291919355E-2</v>
      </c>
      <c r="AL116">
        <f>2*ATAN(AM116)</f>
        <v>-0.60206763563693155</v>
      </c>
      <c r="AM116">
        <f>SQRT((1+$AB$7)/(1-$AB$7))*TAN(AN116/2)</f>
        <v>-0.31046935510156631</v>
      </c>
      <c r="AN116" s="129">
        <f>$AU116+$AB$7*SIN(AO116)</f>
        <v>5.7148872183024304</v>
      </c>
      <c r="AO116" s="129">
        <f>$AU116+$AB$7*SIN(AP116)</f>
        <v>5.7148872188889488</v>
      </c>
      <c r="AP116" s="129">
        <f>$AU116+$AB$7*SIN(AQ116)</f>
        <v>5.7148872302826534</v>
      </c>
      <c r="AQ116" s="129">
        <f>$AU116+$AB$7*SIN(AR116)</f>
        <v>5.7148874516164963</v>
      </c>
      <c r="AR116" s="129">
        <f>$AU116+$AB$7*SIN(AS116)</f>
        <v>5.7148917512365465</v>
      </c>
      <c r="AS116" s="129">
        <f>$AU116+$AB$7*SIN(AT116)</f>
        <v>5.7149752730964964</v>
      </c>
      <c r="AT116" s="129">
        <f>$AU116+$AB$7*SIN(AU116)</f>
        <v>5.7165968370992237</v>
      </c>
      <c r="AU116" s="129">
        <f>RADIANS($AB$9)+$AB$18*(F116-AB$15)</f>
        <v>5.747759180075251</v>
      </c>
      <c r="AV116"/>
      <c r="AW116" s="95"/>
      <c r="AX116" s="101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29" customFormat="1" ht="12.75" customHeight="1">
      <c r="A117" s="67" t="s">
        <v>297</v>
      </c>
      <c r="B117" s="69" t="s">
        <v>144</v>
      </c>
      <c r="C117" s="68">
        <v>41215.400999999998</v>
      </c>
      <c r="D117" s="68" t="s">
        <v>142</v>
      </c>
      <c r="E117" s="29">
        <f>+(C117-C$7)/C$8</f>
        <v>-402.0091750031844</v>
      </c>
      <c r="F117" s="29">
        <f>ROUND(2*E117,0)/2</f>
        <v>-402</v>
      </c>
      <c r="G117" s="29">
        <f>+C117-(C$7+F117*C$8)</f>
        <v>-3.1526200000371318E-2</v>
      </c>
      <c r="I117" s="29">
        <f>+G117</f>
        <v>-3.1526200000371318E-2</v>
      </c>
      <c r="P117" s="29">
        <f>+D$11+D$12*F117+D$13*F117^2</f>
        <v>3.2665324754387634E-4</v>
      </c>
      <c r="Q117" s="30">
        <f>+C117-15018.5</f>
        <v>26196.900999999998</v>
      </c>
      <c r="R117" s="29">
        <f>+(P117-G117)^2</f>
        <v>1.0146042600332216E-3</v>
      </c>
      <c r="S117" s="70">
        <f>S$16</f>
        <v>0.1</v>
      </c>
      <c r="Z117">
        <f>F117</f>
        <v>-402</v>
      </c>
      <c r="AA117" s="129">
        <f>AB$3+AB$4*Z117+AB$5*Z117^2+AH117</f>
        <v>-2.1071801409167645E-3</v>
      </c>
      <c r="AB117" s="129">
        <f>IF(S117&lt;&gt;0,G117-AH117, -9999)</f>
        <v>-1.3975885814963614E-2</v>
      </c>
      <c r="AC117" s="129">
        <f>+G117-P117</f>
        <v>-3.1852853247915196E-2</v>
      </c>
      <c r="AD117" s="129">
        <f>IF(S117&lt;&gt;0,G117-AA117, -9999)</f>
        <v>-2.9419019859454554E-2</v>
      </c>
      <c r="AE117" s="129">
        <f>+(G117-AA117)^2*S117</f>
        <v>8.6547872949098149E-5</v>
      </c>
      <c r="AF117">
        <f>IF(S117&lt;&gt;0,G117-P117, -9999)</f>
        <v>-3.1852853247915196E-2</v>
      </c>
      <c r="AG117" s="130"/>
      <c r="AH117">
        <f>$AB$6*($AB$11/AI117*AJ117+$AB$12)</f>
        <v>-1.7550314185407704E-2</v>
      </c>
      <c r="AI117">
        <f>1+$AB$7*COS(AL117)</f>
        <v>1.0511612057284714</v>
      </c>
      <c r="AJ117">
        <f>SIN(AL117+RADIANS($AB$9))</f>
        <v>-0.89580305891064049</v>
      </c>
      <c r="AK117">
        <f>$AB$7*SIN(AL117)</f>
        <v>-3.3362036529481082E-2</v>
      </c>
      <c r="AL117">
        <f>2*ATAN(AM117)</f>
        <v>-0.57784753134165978</v>
      </c>
      <c r="AM117">
        <f>SQRT((1+$AB$7)/(1-$AB$7))*TAN(AN117/2)</f>
        <v>-0.29724108921986497</v>
      </c>
      <c r="AN117" s="129">
        <f>$AU117+$AB$7*SIN(AO117)</f>
        <v>5.7378944379507564</v>
      </c>
      <c r="AO117" s="129">
        <f>$AU117+$AB$7*SIN(AP117)</f>
        <v>5.7378944385656734</v>
      </c>
      <c r="AP117" s="129">
        <f>$AU117+$AB$7*SIN(AQ117)</f>
        <v>5.7378944503411553</v>
      </c>
      <c r="AQ117" s="129">
        <f>$AU117+$AB$7*SIN(AR117)</f>
        <v>5.7378946758384304</v>
      </c>
      <c r="AR117" s="129">
        <f>$AU117+$AB$7*SIN(AS117)</f>
        <v>5.7378989940439666</v>
      </c>
      <c r="AS117" s="129">
        <f>$AU117+$AB$7*SIN(AT117)</f>
        <v>5.7379816842090987</v>
      </c>
      <c r="AT117" s="129">
        <f>$AU117+$AB$7*SIN(AU117)</f>
        <v>5.7395643357499484</v>
      </c>
      <c r="AU117" s="129">
        <f>RADIANS($AB$9)+$AB$18*(F117-AB$15)</f>
        <v>5.7695734513351224</v>
      </c>
      <c r="AV117"/>
      <c r="AW117" s="95"/>
      <c r="AX117" s="101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29" customFormat="1" ht="12.75" customHeight="1">
      <c r="A118" s="16" t="s">
        <v>134</v>
      </c>
      <c r="B118" s="15"/>
      <c r="C118" s="24">
        <v>41218.866000000002</v>
      </c>
      <c r="D118" s="25"/>
      <c r="E118" s="29">
        <f>+(C118-C$7)/C$8</f>
        <v>-401.00076339523361</v>
      </c>
      <c r="F118" s="29">
        <f>ROUND(2*E118,0)/2</f>
        <v>-401</v>
      </c>
      <c r="G118" s="29">
        <f>+C118-(C$7+F118*C$8)</f>
        <v>-2.6230999937979504E-3</v>
      </c>
      <c r="K118" s="29">
        <f>+G118</f>
        <v>-2.6230999937979504E-3</v>
      </c>
      <c r="P118" s="29">
        <f>+D$11+D$12*F118+D$13*F118^2</f>
        <v>3.2155676077711966E-4</v>
      </c>
      <c r="Q118" s="30">
        <f>+C118-15018.5</f>
        <v>26200.366000000002</v>
      </c>
      <c r="R118" s="29">
        <f>+(P118-G118)^2</f>
        <v>8.6710034022645868E-6</v>
      </c>
      <c r="S118" s="70">
        <f>S$18</f>
        <v>1</v>
      </c>
      <c r="Z118">
        <f>F118</f>
        <v>-401</v>
      </c>
      <c r="AA118" s="129">
        <f>AB$3+AB$4*Z118+AB$5*Z118^2+AH118</f>
        <v>-2.125211210207912E-3</v>
      </c>
      <c r="AB118" s="129">
        <f>IF(S118&lt;&gt;0,G118-AH118, -9999)</f>
        <v>1.4938720509390688E-2</v>
      </c>
      <c r="AC118" s="129">
        <f>+G118-P118</f>
        <v>-2.9446567545750703E-3</v>
      </c>
      <c r="AD118" s="129">
        <f>IF(S118&lt;&gt;0,G118-AA118, -9999)</f>
        <v>-4.9788878359003849E-4</v>
      </c>
      <c r="AE118" s="129">
        <f>+(G118-AA118)^2*S118</f>
        <v>2.4789324082476819E-7</v>
      </c>
      <c r="AF118">
        <f>IF(S118&lt;&gt;0,G118-P118, -9999)</f>
        <v>-2.9446567545750703E-3</v>
      </c>
      <c r="AG118" s="130"/>
      <c r="AH118">
        <f>$AB$6*($AB$11/AI118*AJ118+$AB$12)</f>
        <v>-1.7561820503188639E-2</v>
      </c>
      <c r="AI118">
        <f>1+$AB$7*COS(AL118)</f>
        <v>1.0512116907543874</v>
      </c>
      <c r="AJ118">
        <f>SIN(AL118+RADIANS($AB$9))</f>
        <v>-0.89647537784038578</v>
      </c>
      <c r="AK118">
        <f>$AB$7*SIN(AL118)</f>
        <v>-3.32844886255204E-2</v>
      </c>
      <c r="AL118">
        <f>2*ATAN(AM118)</f>
        <v>-0.57633252313553729</v>
      </c>
      <c r="AM118">
        <f>SQRT((1+$AB$7)/(1-$AB$7))*TAN(AN118/2)</f>
        <v>-0.29641684334411567</v>
      </c>
      <c r="AN118" s="129">
        <f>$AU118+$AB$7*SIN(AO118)</f>
        <v>5.7393329835956406</v>
      </c>
      <c r="AO118" s="129">
        <f>$AU118+$AB$7*SIN(AP118)</f>
        <v>5.7393329842122505</v>
      </c>
      <c r="AP118" s="129">
        <f>$AU118+$AB$7*SIN(AQ118)</f>
        <v>5.7393329960098676</v>
      </c>
      <c r="AQ118" s="129">
        <f>$AU118+$AB$7*SIN(AR118)</f>
        <v>5.7393332217342863</v>
      </c>
      <c r="AR118" s="129">
        <f>$AU118+$AB$7*SIN(AS118)</f>
        <v>5.7393375405250673</v>
      </c>
      <c r="AS118" s="129">
        <f>$AU118+$AB$7*SIN(AT118)</f>
        <v>5.7394201698821607</v>
      </c>
      <c r="AT118" s="129">
        <f>$AU118+$AB$7*SIN(AU118)</f>
        <v>5.7410002842752137</v>
      </c>
      <c r="AU118" s="129">
        <f>RADIANS($AB$9)+$AB$18*(F118-AB$15)</f>
        <v>5.7709368432888652</v>
      </c>
      <c r="AV118"/>
      <c r="AW118" s="95"/>
      <c r="AX118" s="101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29" customFormat="1" ht="12.75" customHeight="1">
      <c r="A119" s="16" t="s">
        <v>135</v>
      </c>
      <c r="B119" s="15"/>
      <c r="C119" s="24">
        <v>41222.302100000001</v>
      </c>
      <c r="D119" s="25"/>
      <c r="E119" s="29">
        <f>+(C119-C$7)/C$8</f>
        <v>-400.00076249304743</v>
      </c>
      <c r="F119" s="29">
        <f>ROUND(2*E119,0)/2</f>
        <v>-400</v>
      </c>
      <c r="G119" s="29">
        <f>+C119-(C$7+F119*C$8)</f>
        <v>-2.6199999992968515E-3</v>
      </c>
      <c r="K119" s="29">
        <f>+G119</f>
        <v>-2.6199999992968515E-3</v>
      </c>
      <c r="P119" s="29">
        <f>+D$11+D$12*F119+D$13*F119^2</f>
        <v>3.1648165251961925E-4</v>
      </c>
      <c r="Q119" s="30">
        <f>+C119-15018.5</f>
        <v>26203.802100000001</v>
      </c>
      <c r="R119" s="29">
        <f>+(P119-G119)^2</f>
        <v>8.6229244914547898E-6</v>
      </c>
      <c r="S119" s="70">
        <f>S$18</f>
        <v>1</v>
      </c>
      <c r="Z119">
        <f>F119</f>
        <v>-400</v>
      </c>
      <c r="AA119" s="129">
        <f>AB$3+AB$4*Z119+AB$5*Z119^2+AH119</f>
        <v>-2.1431968883630602E-3</v>
      </c>
      <c r="AB119" s="129">
        <f>IF(S119&lt;&gt;0,G119-AH119, -9999)</f>
        <v>1.4953291028387477E-2</v>
      </c>
      <c r="AC119" s="129">
        <f>+G119-P119</f>
        <v>-2.9364816518164709E-3</v>
      </c>
      <c r="AD119" s="129">
        <f>IF(S119&lt;&gt;0,G119-AA119, -9999)</f>
        <v>-4.7680311093379127E-4</v>
      </c>
      <c r="AE119" s="129">
        <f>+(G119-AA119)^2*S119</f>
        <v>2.2734120659614126E-7</v>
      </c>
      <c r="AF119">
        <f>IF(S119&lt;&gt;0,G119-P119, -9999)</f>
        <v>-2.9364816518164709E-3</v>
      </c>
      <c r="AG119" s="130"/>
      <c r="AH119">
        <f>$AB$6*($AB$11/AI119*AJ119+$AB$12)</f>
        <v>-1.7573291027684328E-2</v>
      </c>
      <c r="AI119">
        <f>1+$AB$7*COS(AL119)</f>
        <v>1.0512620630637415</v>
      </c>
      <c r="AJ119">
        <f>SIN(AL119+RADIANS($AB$9))</f>
        <v>-0.89714570334733923</v>
      </c>
      <c r="AK119">
        <f>$AB$7*SIN(AL119)</f>
        <v>-3.3206856873760272E-2</v>
      </c>
      <c r="AL119">
        <f>2*ATAN(AM119)</f>
        <v>-0.57481736956662699</v>
      </c>
      <c r="AM119">
        <f>SQRT((1+$AB$7)/(1-$AB$7))*TAN(AN119/2)</f>
        <v>-0.29559288850075155</v>
      </c>
      <c r="AN119" s="129">
        <f>$AU119+$AB$7*SIN(AO119)</f>
        <v>5.7407715982520289</v>
      </c>
      <c r="AO119" s="129">
        <f>$AU119+$AB$7*SIN(AP119)</f>
        <v>5.740771598870321</v>
      </c>
      <c r="AP119" s="129">
        <f>$AU119+$AB$7*SIN(AQ119)</f>
        <v>5.7407716106898619</v>
      </c>
      <c r="AQ119" s="129">
        <f>$AU119+$AB$7*SIN(AR119)</f>
        <v>5.7407718366374265</v>
      </c>
      <c r="AR119" s="129">
        <f>$AU119+$AB$7*SIN(AS119)</f>
        <v>5.7407761559448112</v>
      </c>
      <c r="AS119" s="129">
        <f>$AU119+$AB$7*SIN(AT119)</f>
        <v>5.7408587234548349</v>
      </c>
      <c r="AT119" s="129">
        <f>$AU119+$AB$7*SIN(AU119)</f>
        <v>5.7424362884476716</v>
      </c>
      <c r="AU119" s="129">
        <f>RADIANS($AB$9)+$AB$18*(F119-AB$15)</f>
        <v>5.7723002352426072</v>
      </c>
      <c r="AV119"/>
      <c r="AW119" s="95"/>
      <c r="AX119" s="101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29" customFormat="1" ht="12.75" customHeight="1">
      <c r="A120" s="17" t="s">
        <v>94</v>
      </c>
      <c r="B120" s="38"/>
      <c r="C120" s="39">
        <v>41246.353000000003</v>
      </c>
      <c r="D120" s="40"/>
      <c r="E120" s="29">
        <f>+(C120-C$7)/C$8</f>
        <v>-393.00128002792781</v>
      </c>
      <c r="F120" s="29">
        <f>ROUND(2*E120,0)/2</f>
        <v>-393</v>
      </c>
      <c r="G120" s="29">
        <f>+C120-(C$7+F120*C$8)</f>
        <v>-4.3982999923173338E-3</v>
      </c>
      <c r="I120" s="29">
        <f>+G120</f>
        <v>-4.3982999923173338E-3</v>
      </c>
      <c r="P120" s="29">
        <f>+D$11+D$12*F120+D$13*F120^2</f>
        <v>2.815544929762959E-4</v>
      </c>
      <c r="Q120" s="30">
        <f>+C120-15018.5</f>
        <v>26227.853000000003</v>
      </c>
      <c r="R120" s="29">
        <f>+(P120-G120)^2</f>
        <v>2.1901038003522905E-5</v>
      </c>
      <c r="S120" s="70">
        <f>S$16</f>
        <v>0.1</v>
      </c>
      <c r="Z120">
        <f>F120</f>
        <v>-393</v>
      </c>
      <c r="AA120" s="129">
        <f>AB$3+AB$4*Z120+AB$5*Z120^2+AH120</f>
        <v>-2.2678231574706394E-3</v>
      </c>
      <c r="AB120" s="129">
        <f>IF(S120&lt;&gt;0,G120-AH120, -9999)</f>
        <v>1.3254279968679377E-2</v>
      </c>
      <c r="AC120" s="129">
        <f>+G120-P120</f>
        <v>-4.6798544852936297E-3</v>
      </c>
      <c r="AD120" s="129">
        <f>IF(S120&lt;&gt;0,G120-AA120, -9999)</f>
        <v>-2.1304768348466945E-3</v>
      </c>
      <c r="AE120" s="129">
        <f>+(G120-AA120)^2*S120</f>
        <v>4.5389315438183896E-7</v>
      </c>
      <c r="AF120">
        <f>IF(S120&lt;&gt;0,G120-P120, -9999)</f>
        <v>-4.6798544852936297E-3</v>
      </c>
      <c r="AG120" s="130"/>
      <c r="AH120">
        <f>$AB$6*($AB$11/AI120*AJ120+$AB$12)</f>
        <v>-1.7652579960996711E-2</v>
      </c>
      <c r="AI120">
        <f>1+$AB$7*COS(AL120)</f>
        <v>1.0516114997583026</v>
      </c>
      <c r="AJ120">
        <f>SIN(AL120+RADIANS($AB$9))</f>
        <v>-0.90178197591767728</v>
      </c>
      <c r="AK120">
        <f>$AB$7*SIN(AL120)</f>
        <v>-3.2661101415661475E-2</v>
      </c>
      <c r="AL120">
        <f>2*ATAN(AM120)</f>
        <v>-0.56420725121809567</v>
      </c>
      <c r="AM120">
        <f>SQRT((1+$AB$7)/(1-$AB$7))*TAN(AN120/2)</f>
        <v>-0.28983327678733306</v>
      </c>
      <c r="AN120" s="129">
        <f>$AU120+$AB$7*SIN(AO120)</f>
        <v>5.7508438201749517</v>
      </c>
      <c r="AO120" s="129">
        <f>$AU120+$AB$7*SIN(AP120)</f>
        <v>5.7508438208047226</v>
      </c>
      <c r="AP120" s="129">
        <f>$AU120+$AB$7*SIN(AQ120)</f>
        <v>5.7508438327716576</v>
      </c>
      <c r="AQ120" s="129">
        <f>$AU120+$AB$7*SIN(AR120)</f>
        <v>5.7508440601679771</v>
      </c>
      <c r="AR120" s="129">
        <f>$AU120+$AB$7*SIN(AS120)</f>
        <v>5.7508483811587627</v>
      </c>
      <c r="AS120" s="129">
        <f>$AU120+$AB$7*SIN(AT120)</f>
        <v>5.7509304866480724</v>
      </c>
      <c r="AT120" s="129">
        <f>$AU120+$AB$7*SIN(AU120)</f>
        <v>5.7524898644254812</v>
      </c>
      <c r="AU120" s="129">
        <f>RADIANS($AB$9)+$AB$18*(F120-AB$15)</f>
        <v>5.7818439789188005</v>
      </c>
      <c r="AV120"/>
      <c r="AW120" s="95"/>
      <c r="AX120" s="101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29" customFormat="1" ht="12.75" customHeight="1">
      <c r="A121" s="17" t="s">
        <v>93</v>
      </c>
      <c r="B121" s="38"/>
      <c r="C121" s="39">
        <v>41246.353000000003</v>
      </c>
      <c r="D121" s="40"/>
      <c r="E121" s="29">
        <f>+(C121-C$7)/C$8</f>
        <v>-393.00128002792781</v>
      </c>
      <c r="F121" s="29">
        <f>ROUND(2*E121,0)/2</f>
        <v>-393</v>
      </c>
      <c r="G121" s="29">
        <f>+C121-(C$7+F121*C$8)</f>
        <v>-4.3982999923173338E-3</v>
      </c>
      <c r="I121" s="29">
        <f>+G121</f>
        <v>-4.3982999923173338E-3</v>
      </c>
      <c r="P121" s="29">
        <f>+D$11+D$12*F121+D$13*F121^2</f>
        <v>2.815544929762959E-4</v>
      </c>
      <c r="Q121" s="30">
        <f>+C121-15018.5</f>
        <v>26227.853000000003</v>
      </c>
      <c r="R121" s="29">
        <f>+(P121-G121)^2</f>
        <v>2.1901038003522905E-5</v>
      </c>
      <c r="S121" s="70">
        <f>S$16</f>
        <v>0.1</v>
      </c>
      <c r="Z121">
        <f>F121</f>
        <v>-393</v>
      </c>
      <c r="AA121" s="129">
        <f>AB$3+AB$4*Z121+AB$5*Z121^2+AH121</f>
        <v>-2.2678231574706394E-3</v>
      </c>
      <c r="AB121" s="129">
        <f>IF(S121&lt;&gt;0,G121-AH121, -9999)</f>
        <v>1.3254279968679377E-2</v>
      </c>
      <c r="AC121" s="129">
        <f>+G121-P121</f>
        <v>-4.6798544852936297E-3</v>
      </c>
      <c r="AD121" s="129">
        <f>IF(S121&lt;&gt;0,G121-AA121, -9999)</f>
        <v>-2.1304768348466945E-3</v>
      </c>
      <c r="AE121" s="129">
        <f>+(G121-AA121)^2*S121</f>
        <v>4.5389315438183896E-7</v>
      </c>
      <c r="AF121">
        <f>IF(S121&lt;&gt;0,G121-P121, -9999)</f>
        <v>-4.6798544852936297E-3</v>
      </c>
      <c r="AG121" s="130"/>
      <c r="AH121">
        <f>$AB$6*($AB$11/AI121*AJ121+$AB$12)</f>
        <v>-1.7652579960996711E-2</v>
      </c>
      <c r="AI121">
        <f>1+$AB$7*COS(AL121)</f>
        <v>1.0516114997583026</v>
      </c>
      <c r="AJ121">
        <f>SIN(AL121+RADIANS($AB$9))</f>
        <v>-0.90178197591767728</v>
      </c>
      <c r="AK121">
        <f>$AB$7*SIN(AL121)</f>
        <v>-3.2661101415661475E-2</v>
      </c>
      <c r="AL121">
        <f>2*ATAN(AM121)</f>
        <v>-0.56420725121809567</v>
      </c>
      <c r="AM121">
        <f>SQRT((1+$AB$7)/(1-$AB$7))*TAN(AN121/2)</f>
        <v>-0.28983327678733306</v>
      </c>
      <c r="AN121" s="129">
        <f>$AU121+$AB$7*SIN(AO121)</f>
        <v>5.7508438201749517</v>
      </c>
      <c r="AO121" s="129">
        <f>$AU121+$AB$7*SIN(AP121)</f>
        <v>5.7508438208047226</v>
      </c>
      <c r="AP121" s="129">
        <f>$AU121+$AB$7*SIN(AQ121)</f>
        <v>5.7508438327716576</v>
      </c>
      <c r="AQ121" s="129">
        <f>$AU121+$AB$7*SIN(AR121)</f>
        <v>5.7508440601679771</v>
      </c>
      <c r="AR121" s="129">
        <f>$AU121+$AB$7*SIN(AS121)</f>
        <v>5.7508483811587627</v>
      </c>
      <c r="AS121" s="129">
        <f>$AU121+$AB$7*SIN(AT121)</f>
        <v>5.7509304866480724</v>
      </c>
      <c r="AT121" s="129">
        <f>$AU121+$AB$7*SIN(AU121)</f>
        <v>5.7524898644254812</v>
      </c>
      <c r="AU121" s="129">
        <f>RADIANS($AB$9)+$AB$18*(F121-AB$15)</f>
        <v>5.7818439789188005</v>
      </c>
      <c r="AV121"/>
      <c r="AW121" s="95"/>
      <c r="AX121" s="10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29" customFormat="1" ht="12.75" customHeight="1">
      <c r="A122" s="17" t="s">
        <v>93</v>
      </c>
      <c r="B122" s="38"/>
      <c r="C122" s="39">
        <v>41246.353000000003</v>
      </c>
      <c r="D122" s="40"/>
      <c r="E122" s="29">
        <f>+(C122-C$7)/C$8</f>
        <v>-393.00128002792781</v>
      </c>
      <c r="F122" s="29">
        <f>ROUND(2*E122,0)/2</f>
        <v>-393</v>
      </c>
      <c r="G122" s="29">
        <f>+C122-(C$7+F122*C$8)</f>
        <v>-4.3982999923173338E-3</v>
      </c>
      <c r="I122" s="29">
        <f>+G122</f>
        <v>-4.3982999923173338E-3</v>
      </c>
      <c r="P122" s="29">
        <f>+D$11+D$12*F122+D$13*F122^2</f>
        <v>2.815544929762959E-4</v>
      </c>
      <c r="Q122" s="30">
        <f>+C122-15018.5</f>
        <v>26227.853000000003</v>
      </c>
      <c r="R122" s="29">
        <f>+(P122-G122)^2</f>
        <v>2.1901038003522905E-5</v>
      </c>
      <c r="S122" s="70">
        <f>S$16</f>
        <v>0.1</v>
      </c>
      <c r="Z122">
        <f>F122</f>
        <v>-393</v>
      </c>
      <c r="AA122" s="129">
        <f>AB$3+AB$4*Z122+AB$5*Z122^2+AH122</f>
        <v>-2.2678231574706394E-3</v>
      </c>
      <c r="AB122" s="129">
        <f>IF(S122&lt;&gt;0,G122-AH122, -9999)</f>
        <v>1.3254279968679377E-2</v>
      </c>
      <c r="AC122" s="129">
        <f>+G122-P122</f>
        <v>-4.6798544852936297E-3</v>
      </c>
      <c r="AD122" s="129">
        <f>IF(S122&lt;&gt;0,G122-AA122, -9999)</f>
        <v>-2.1304768348466945E-3</v>
      </c>
      <c r="AE122" s="129">
        <f>+(G122-AA122)^2*S122</f>
        <v>4.5389315438183896E-7</v>
      </c>
      <c r="AF122">
        <f>IF(S122&lt;&gt;0,G122-P122, -9999)</f>
        <v>-4.6798544852936297E-3</v>
      </c>
      <c r="AG122" s="130"/>
      <c r="AH122">
        <f>$AB$6*($AB$11/AI122*AJ122+$AB$12)</f>
        <v>-1.7652579960996711E-2</v>
      </c>
      <c r="AI122">
        <f>1+$AB$7*COS(AL122)</f>
        <v>1.0516114997583026</v>
      </c>
      <c r="AJ122">
        <f>SIN(AL122+RADIANS($AB$9))</f>
        <v>-0.90178197591767728</v>
      </c>
      <c r="AK122">
        <f>$AB$7*SIN(AL122)</f>
        <v>-3.2661101415661475E-2</v>
      </c>
      <c r="AL122">
        <f>2*ATAN(AM122)</f>
        <v>-0.56420725121809567</v>
      </c>
      <c r="AM122">
        <f>SQRT((1+$AB$7)/(1-$AB$7))*TAN(AN122/2)</f>
        <v>-0.28983327678733306</v>
      </c>
      <c r="AN122" s="129">
        <f>$AU122+$AB$7*SIN(AO122)</f>
        <v>5.7508438201749517</v>
      </c>
      <c r="AO122" s="129">
        <f>$AU122+$AB$7*SIN(AP122)</f>
        <v>5.7508438208047226</v>
      </c>
      <c r="AP122" s="129">
        <f>$AU122+$AB$7*SIN(AQ122)</f>
        <v>5.7508438327716576</v>
      </c>
      <c r="AQ122" s="129">
        <f>$AU122+$AB$7*SIN(AR122)</f>
        <v>5.7508440601679771</v>
      </c>
      <c r="AR122" s="129">
        <f>$AU122+$AB$7*SIN(AS122)</f>
        <v>5.7508483811587627</v>
      </c>
      <c r="AS122" s="129">
        <f>$AU122+$AB$7*SIN(AT122)</f>
        <v>5.7509304866480724</v>
      </c>
      <c r="AT122" s="129">
        <f>$AU122+$AB$7*SIN(AU122)</f>
        <v>5.7524898644254812</v>
      </c>
      <c r="AU122" s="129">
        <f>RADIANS($AB$9)+$AB$18*(F122-AB$15)</f>
        <v>5.7818439789188005</v>
      </c>
      <c r="AV122"/>
      <c r="AW122" s="95"/>
      <c r="AX122" s="101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29" customFormat="1" ht="12.75" customHeight="1">
      <c r="A123" s="17" t="s">
        <v>95</v>
      </c>
      <c r="B123" s="38"/>
      <c r="C123" s="39">
        <v>41507.491999999998</v>
      </c>
      <c r="D123" s="40"/>
      <c r="E123" s="29">
        <f>+(C123-C$7)/C$8</f>
        <v>-317.00255019001327</v>
      </c>
      <c r="F123" s="29">
        <f>ROUND(2*E123,0)/2</f>
        <v>-317</v>
      </c>
      <c r="G123" s="29">
        <f>+C123-(C$7+F123*C$8)</f>
        <v>-8.7626999957137741E-3</v>
      </c>
      <c r="I123" s="29">
        <f>+G123</f>
        <v>-8.7626999957137741E-3</v>
      </c>
      <c r="P123" s="29">
        <f>+D$11+D$12*F123+D$13*F123^2</f>
        <v>-3.022684958517625E-5</v>
      </c>
      <c r="Q123" s="30">
        <f>+C123-15018.5</f>
        <v>26488.991999999998</v>
      </c>
      <c r="R123" s="29">
        <f>+(P123-G123)^2</f>
        <v>7.6256087247857102E-5</v>
      </c>
      <c r="S123" s="70">
        <f>S$16</f>
        <v>0.1</v>
      </c>
      <c r="Z123">
        <f>F123</f>
        <v>-317</v>
      </c>
      <c r="AA123" s="129">
        <f>AB$3+AB$4*Z123+AB$5*Z123^2+AH123</f>
        <v>-3.4749629152813332E-3</v>
      </c>
      <c r="AB123" s="129">
        <f>IF(S123&lt;&gt;0,G123-AH123, -9999)</f>
        <v>9.6350574128712431E-3</v>
      </c>
      <c r="AC123" s="129">
        <f>+G123-P123</f>
        <v>-8.7324731461285981E-3</v>
      </c>
      <c r="AD123" s="129">
        <f>IF(S123&lt;&gt;0,G123-AA123, -9999)</f>
        <v>-5.2877370804324409E-3</v>
      </c>
      <c r="AE123" s="129">
        <f>+(G123-AA123)^2*S123</f>
        <v>2.7960163431780197E-6</v>
      </c>
      <c r="AF123">
        <f>IF(S123&lt;&gt;0,G123-P123, -9999)</f>
        <v>-8.7324731461285981E-3</v>
      </c>
      <c r="AG123" s="130"/>
      <c r="AH123">
        <f>$AB$6*($AB$11/AI123*AJ123+$AB$12)</f>
        <v>-1.8397757408585017E-2</v>
      </c>
      <c r="AI123">
        <f>1+$AB$7*COS(AL123)</f>
        <v>1.0550348329338743</v>
      </c>
      <c r="AJ123">
        <f>SIN(AL123+RADIANS($AB$9))</f>
        <v>-0.94562050617598714</v>
      </c>
      <c r="AK123">
        <f>$AB$7*SIN(AL123)</f>
        <v>-2.6488896106216839E-2</v>
      </c>
      <c r="AL123">
        <f>2*ATAN(AM123)</f>
        <v>-0.44858531537940904</v>
      </c>
      <c r="AM123">
        <f>SQRT((1+$AB$7)/(1-$AB$7))*TAN(AN123/2)</f>
        <v>-0.22813109489280389</v>
      </c>
      <c r="AN123" s="129">
        <f>$AU123+$AB$7*SIN(AO123)</f>
        <v>5.8604015127712294</v>
      </c>
      <c r="AO123" s="129">
        <f>$AU123+$AB$7*SIN(AP123)</f>
        <v>5.8604015134820546</v>
      </c>
      <c r="AP123" s="129">
        <f>$AU123+$AB$7*SIN(AQ123)</f>
        <v>5.8604015262437539</v>
      </c>
      <c r="AQ123" s="129">
        <f>$AU123+$AB$7*SIN(AR123)</f>
        <v>5.860401755359069</v>
      </c>
      <c r="AR123" s="129">
        <f>$AU123+$AB$7*SIN(AS123)</f>
        <v>5.8604058687435918</v>
      </c>
      <c r="AS123" s="129">
        <f>$AU123+$AB$7*SIN(AT123)</f>
        <v>5.8604797164281353</v>
      </c>
      <c r="AT123" s="129">
        <f>$AU123+$AB$7*SIN(AU123)</f>
        <v>5.8618050888497333</v>
      </c>
      <c r="AU123" s="129">
        <f>RADIANS($AB$9)+$AB$18*(F123-AB$15)</f>
        <v>5.8854617674031937</v>
      </c>
      <c r="AV123"/>
      <c r="AW123" s="95"/>
      <c r="AX123" s="101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29" customFormat="1" ht="12.75" customHeight="1">
      <c r="A124" s="17" t="s">
        <v>95</v>
      </c>
      <c r="B124" s="38"/>
      <c r="C124" s="39">
        <v>41569.341</v>
      </c>
      <c r="D124" s="40"/>
      <c r="E124" s="29">
        <f>+(C124-C$7)/C$8</f>
        <v>-299.00276677296182</v>
      </c>
      <c r="F124" s="29">
        <f>ROUND(2*E124,0)/2</f>
        <v>-299</v>
      </c>
      <c r="G124" s="29">
        <f>+C124-(C$7+F124*C$8)</f>
        <v>-9.5068999944487587E-3</v>
      </c>
      <c r="I124" s="29">
        <f>+G124</f>
        <v>-9.5068999944487587E-3</v>
      </c>
      <c r="P124" s="29">
        <f>+D$11+D$12*F124+D$13*F124^2</f>
        <v>-8.5983580308314294E-5</v>
      </c>
      <c r="Q124" s="30">
        <f>+C124-15018.5</f>
        <v>26550.841</v>
      </c>
      <c r="R124" s="29">
        <f>+(P124-G124)^2</f>
        <v>8.8753666082220842E-5</v>
      </c>
      <c r="S124" s="70">
        <f>S$16</f>
        <v>0.1</v>
      </c>
      <c r="Z124">
        <f>F124</f>
        <v>-299</v>
      </c>
      <c r="AA124" s="129">
        <f>AB$3+AB$4*Z124+AB$5*Z124^2+AH124</f>
        <v>-3.720975341166069E-3</v>
      </c>
      <c r="AB124" s="129">
        <f>IF(S124&lt;&gt;0,G124-AH124, -9999)</f>
        <v>9.0355774956509434E-3</v>
      </c>
      <c r="AC124" s="129">
        <f>+G124-P124</f>
        <v>-9.4209164141404438E-3</v>
      </c>
      <c r="AD124" s="129">
        <f>IF(S124&lt;&gt;0,G124-AA124, -9999)</f>
        <v>-5.7859246532826897E-3</v>
      </c>
      <c r="AE124" s="129">
        <f>+(G124-AA124)^2*S124</f>
        <v>3.3476924093464412E-6</v>
      </c>
      <c r="AF124">
        <f>IF(S124&lt;&gt;0,G124-P124, -9999)</f>
        <v>-9.4209164141404438E-3</v>
      </c>
      <c r="AG124" s="130"/>
      <c r="AH124">
        <f>$AB$6*($AB$11/AI124*AJ124+$AB$12)</f>
        <v>-1.8542477490099702E-2</v>
      </c>
      <c r="AI124">
        <f>1+$AB$7*COS(AL124)</f>
        <v>1.0557420969425164</v>
      </c>
      <c r="AJ124">
        <f>SIN(AL124+RADIANS($AB$9))</f>
        <v>-0.95420346174617665</v>
      </c>
      <c r="AK124">
        <f>$AB$7*SIN(AL124)</f>
        <v>-2.4966238832401438E-2</v>
      </c>
      <c r="AL124">
        <f>2*ATAN(AM124)</f>
        <v>-0.42109653421432214</v>
      </c>
      <c r="AM124">
        <f>SQRT((1+$AB$7)/(1-$AB$7))*TAN(AN124/2)</f>
        <v>-0.21371568614677308</v>
      </c>
      <c r="AN124" s="129">
        <f>$AU124+$AB$7*SIN(AO124)</f>
        <v>5.8863989261810117</v>
      </c>
      <c r="AO124" s="129">
        <f>$AU124+$AB$7*SIN(AP124)</f>
        <v>5.8863989268964758</v>
      </c>
      <c r="AP124" s="129">
        <f>$AU124+$AB$7*SIN(AQ124)</f>
        <v>5.8863989395972043</v>
      </c>
      <c r="AQ124" s="129">
        <f>$AU124+$AB$7*SIN(AR124)</f>
        <v>5.8863991650572407</v>
      </c>
      <c r="AR124" s="129">
        <f>$AU124+$AB$7*SIN(AS124)</f>
        <v>5.886403167361884</v>
      </c>
      <c r="AS124" s="129">
        <f>$AU124+$AB$7*SIN(AT124)</f>
        <v>5.8864742140575119</v>
      </c>
      <c r="AT124" s="129">
        <f>$AU124+$AB$7*SIN(AU124)</f>
        <v>5.8877350442404399</v>
      </c>
      <c r="AU124" s="129">
        <f>RADIANS($AB$9)+$AB$18*(F124-AB$15)</f>
        <v>5.9100028225705499</v>
      </c>
      <c r="AV124"/>
      <c r="AW124" s="95"/>
      <c r="AX124" s="101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29" customFormat="1" ht="12.75" customHeight="1">
      <c r="A125" s="17" t="s">
        <v>95</v>
      </c>
      <c r="B125" s="38"/>
      <c r="C125" s="39">
        <v>41569.345999999998</v>
      </c>
      <c r="D125" s="40"/>
      <c r="E125" s="29">
        <f>+(C125-C$7)/C$8</f>
        <v>-299.00131163355712</v>
      </c>
      <c r="F125" s="29">
        <f>ROUND(2*E125,0)/2</f>
        <v>-299</v>
      </c>
      <c r="G125" s="29">
        <f>+C125-(C$7+F125*C$8)</f>
        <v>-4.5068999970681034E-3</v>
      </c>
      <c r="I125" s="29">
        <f>+G125</f>
        <v>-4.5068999970681034E-3</v>
      </c>
      <c r="P125" s="29">
        <f>+D$11+D$12*F125+D$13*F125^2</f>
        <v>-8.5983580308314294E-5</v>
      </c>
      <c r="Q125" s="30">
        <f>+C125-15018.5</f>
        <v>26550.845999999998</v>
      </c>
      <c r="R125" s="29">
        <f>+(P125-G125)^2</f>
        <v>1.9544501963976215E-5</v>
      </c>
      <c r="S125" s="70">
        <f>S$16</f>
        <v>0.1</v>
      </c>
      <c r="Z125">
        <f>F125</f>
        <v>-299</v>
      </c>
      <c r="AA125" s="129">
        <f>AB$3+AB$4*Z125+AB$5*Z125^2+AH125</f>
        <v>-3.720975341166069E-3</v>
      </c>
      <c r="AB125" s="129">
        <f>IF(S125&lt;&gt;0,G125-AH125, -9999)</f>
        <v>1.4035577493031599E-2</v>
      </c>
      <c r="AC125" s="129">
        <f>+G125-P125</f>
        <v>-4.4209164167597894E-3</v>
      </c>
      <c r="AD125" s="129">
        <f>IF(S125&lt;&gt;0,G125-AA125, -9999)</f>
        <v>-7.8592465590203442E-4</v>
      </c>
      <c r="AE125" s="129">
        <f>+(G125-AA125)^2*S125</f>
        <v>6.176775647547312E-8</v>
      </c>
      <c r="AF125">
        <f>IF(S125&lt;&gt;0,G125-P125, -9999)</f>
        <v>-4.4209164167597894E-3</v>
      </c>
      <c r="AG125" s="130"/>
      <c r="AH125">
        <f>$AB$6*($AB$11/AI125*AJ125+$AB$12)</f>
        <v>-1.8542477490099702E-2</v>
      </c>
      <c r="AI125">
        <f>1+$AB$7*COS(AL125)</f>
        <v>1.0557420969425164</v>
      </c>
      <c r="AJ125">
        <f>SIN(AL125+RADIANS($AB$9))</f>
        <v>-0.95420346174617665</v>
      </c>
      <c r="AK125">
        <f>$AB$7*SIN(AL125)</f>
        <v>-2.4966238832401438E-2</v>
      </c>
      <c r="AL125">
        <f>2*ATAN(AM125)</f>
        <v>-0.42109653421432214</v>
      </c>
      <c r="AM125">
        <f>SQRT((1+$AB$7)/(1-$AB$7))*TAN(AN125/2)</f>
        <v>-0.21371568614677308</v>
      </c>
      <c r="AN125" s="129">
        <f>$AU125+$AB$7*SIN(AO125)</f>
        <v>5.8863989261810117</v>
      </c>
      <c r="AO125" s="129">
        <f>$AU125+$AB$7*SIN(AP125)</f>
        <v>5.8863989268964758</v>
      </c>
      <c r="AP125" s="129">
        <f>$AU125+$AB$7*SIN(AQ125)</f>
        <v>5.8863989395972043</v>
      </c>
      <c r="AQ125" s="129">
        <f>$AU125+$AB$7*SIN(AR125)</f>
        <v>5.8863991650572407</v>
      </c>
      <c r="AR125" s="129">
        <f>$AU125+$AB$7*SIN(AS125)</f>
        <v>5.886403167361884</v>
      </c>
      <c r="AS125" s="129">
        <f>$AU125+$AB$7*SIN(AT125)</f>
        <v>5.8864742140575119</v>
      </c>
      <c r="AT125" s="129">
        <f>$AU125+$AB$7*SIN(AU125)</f>
        <v>5.8877350442404399</v>
      </c>
      <c r="AU125" s="129">
        <f>RADIANS($AB$9)+$AB$18*(F125-AB$15)</f>
        <v>5.9100028225705499</v>
      </c>
      <c r="AV125"/>
      <c r="AW125" s="95"/>
      <c r="AX125" s="101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29" customFormat="1" ht="12.75" customHeight="1">
      <c r="A126" s="17" t="s">
        <v>95</v>
      </c>
      <c r="B126" s="38"/>
      <c r="C126" s="39">
        <v>41593.402000000002</v>
      </c>
      <c r="D126" s="40"/>
      <c r="E126" s="29">
        <f>+(C126-C$7)/C$8</f>
        <v>-292.00034492624337</v>
      </c>
      <c r="F126" s="29">
        <f>ROUND(2*E126,0)/2</f>
        <v>-292</v>
      </c>
      <c r="G126" s="29">
        <f>+C126-(C$7+F126*C$8)</f>
        <v>-1.185199995234143E-3</v>
      </c>
      <c r="I126" s="29">
        <f>+G126</f>
        <v>-1.185199995234143E-3</v>
      </c>
      <c r="P126" s="29">
        <f>+D$11+D$12*F126+D$13*F126^2</f>
        <v>-1.0579613380737936E-4</v>
      </c>
      <c r="Q126" s="30">
        <f>+C126-15018.5</f>
        <v>26574.902000000002</v>
      </c>
      <c r="R126" s="29">
        <f>+(P126-G126)^2</f>
        <v>1.1651126960630082E-6</v>
      </c>
      <c r="S126" s="70">
        <f>S$16</f>
        <v>0.1</v>
      </c>
      <c r="Z126">
        <f>F126</f>
        <v>-292</v>
      </c>
      <c r="AA126" s="129">
        <f>AB$3+AB$4*Z126+AB$5*Z126^2+AH126</f>
        <v>-3.8124516098319607E-3</v>
      </c>
      <c r="AB126" s="129">
        <f>IF(S126&lt;&gt;0,G126-AH126, -9999)</f>
        <v>1.7410202108217136E-2</v>
      </c>
      <c r="AC126" s="129">
        <f>+G126-P126</f>
        <v>-1.0794038614267637E-3</v>
      </c>
      <c r="AD126" s="129">
        <f>IF(S126&lt;&gt;0,G126-AA126, -9999)</f>
        <v>2.6272516145978177E-3</v>
      </c>
      <c r="AE126" s="129">
        <f>+(G126-AA126)^2*S126</f>
        <v>6.9024510464068408E-7</v>
      </c>
      <c r="AF126">
        <f>IF(S126&lt;&gt;0,G126-P126, -9999)</f>
        <v>-1.0794038614267637E-3</v>
      </c>
      <c r="AG126" s="130"/>
      <c r="AH126">
        <f>$AB$6*($AB$11/AI126*AJ126+$AB$12)</f>
        <v>-1.8595402103451279E-2</v>
      </c>
      <c r="AI126">
        <f>1+$AB$7*COS(AL126)</f>
        <v>1.0560060363193362</v>
      </c>
      <c r="AJ126">
        <f>SIN(AL126+RADIANS($AB$9))</f>
        <v>-0.95734973300099269</v>
      </c>
      <c r="AK126">
        <f>$AB$7*SIN(AL126)</f>
        <v>-2.4368388309090053E-2</v>
      </c>
      <c r="AL126">
        <f>2*ATAN(AM126)</f>
        <v>-0.41039667190782236</v>
      </c>
      <c r="AM126">
        <f>SQRT((1+$AB$7)/(1-$AB$7))*TAN(AN126/2)</f>
        <v>-0.20812773587735225</v>
      </c>
      <c r="AN126" s="129">
        <f>$AU126+$AB$7*SIN(AO126)</f>
        <v>5.8965136555518791</v>
      </c>
      <c r="AO126" s="129">
        <f>$AU126+$AB$7*SIN(AP126)</f>
        <v>5.8965136562673912</v>
      </c>
      <c r="AP126" s="129">
        <f>$AU126+$AB$7*SIN(AQ126)</f>
        <v>5.896513668916012</v>
      </c>
      <c r="AQ126" s="129">
        <f>$AU126+$AB$7*SIN(AR126)</f>
        <v>5.8965138925148564</v>
      </c>
      <c r="AR126" s="129">
        <f>$AU126+$AB$7*SIN(AS126)</f>
        <v>5.8965178452304539</v>
      </c>
      <c r="AS126" s="129">
        <f>$AU126+$AB$7*SIN(AT126)</f>
        <v>5.8965877191415021</v>
      </c>
      <c r="AT126" s="129">
        <f>$AU126+$AB$7*SIN(AU126)</f>
        <v>5.8978225837011244</v>
      </c>
      <c r="AU126" s="129">
        <f>RADIANS($AB$9)+$AB$18*(F126-AB$15)</f>
        <v>5.9195465662467441</v>
      </c>
      <c r="AV126"/>
      <c r="AW126" s="95"/>
      <c r="AX126" s="101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29" customFormat="1" ht="12.75" customHeight="1">
      <c r="A127" s="17" t="s">
        <v>96</v>
      </c>
      <c r="B127" s="38"/>
      <c r="C127" s="39">
        <v>41830.497000000003</v>
      </c>
      <c r="D127" s="40"/>
      <c r="E127" s="29">
        <f>+(C127-C$7)/C$8</f>
        <v>-222.9990894610668</v>
      </c>
      <c r="F127" s="29">
        <f>ROUND(2*E127,0)/2</f>
        <v>-223</v>
      </c>
      <c r="G127" s="29">
        <f>+C127-(C$7+F127*C$8)</f>
        <v>3.1287000019801781E-3</v>
      </c>
      <c r="I127" s="29">
        <f>+G127</f>
        <v>3.1287000019801781E-3</v>
      </c>
      <c r="P127" s="29">
        <f>+D$11+D$12*F127+D$13*F127^2</f>
        <v>-2.450368527422296E-4</v>
      </c>
      <c r="Q127" s="30">
        <f>+C127-15018.5</f>
        <v>26811.997000000003</v>
      </c>
      <c r="R127" s="29">
        <f>+(P127-G127)^2</f>
        <v>1.1382100364912245E-5</v>
      </c>
      <c r="S127" s="70">
        <f>S$16</f>
        <v>0.1</v>
      </c>
      <c r="Z127">
        <f>F127</f>
        <v>-223</v>
      </c>
      <c r="AA127" s="129">
        <f>AB$3+AB$4*Z127+AB$5*Z127^2+AH127</f>
        <v>-4.5868214045341384E-3</v>
      </c>
      <c r="AB127" s="129">
        <f>IF(S127&lt;&gt;0,G127-AH127, -9999)</f>
        <v>2.2143628290989922E-2</v>
      </c>
      <c r="AC127" s="129">
        <f>+G127-P127</f>
        <v>3.3737368547224079E-3</v>
      </c>
      <c r="AD127" s="129">
        <f>IF(S127&lt;&gt;0,G127-AA127, -9999)</f>
        <v>7.7155214065143165E-3</v>
      </c>
      <c r="AE127" s="129">
        <f>+(G127-AA127)^2*S127</f>
        <v>5.9529270574380655E-6</v>
      </c>
      <c r="AF127">
        <f>IF(S127&lt;&gt;0,G127-P127, -9999)</f>
        <v>3.3737368547224079E-3</v>
      </c>
      <c r="AG127" s="130"/>
      <c r="AH127">
        <f>$AB$6*($AB$11/AI127*AJ127+$AB$12)</f>
        <v>-1.9014928289009744E-2</v>
      </c>
      <c r="AI127">
        <f>1+$AB$7*COS(AL127)</f>
        <v>1.0582650076595079</v>
      </c>
      <c r="AJ127">
        <f>SIN(AL127+RADIANS($AB$9))</f>
        <v>-0.98249604299739379</v>
      </c>
      <c r="AK127">
        <f>$AB$7*SIN(AL127)</f>
        <v>-1.8321663009205104E-2</v>
      </c>
      <c r="AL127">
        <f>2*ATAN(AM127)</f>
        <v>-0.30466400663498205</v>
      </c>
      <c r="AM127">
        <f>SQRT((1+$AB$7)/(1-$AB$7))*TAN(AN127/2)</f>
        <v>-0.15352133396220949</v>
      </c>
      <c r="AN127" s="129">
        <f>$AU127+$AB$7*SIN(AO127)</f>
        <v>5.9963400088679784</v>
      </c>
      <c r="AO127" s="129">
        <f>$AU127+$AB$7*SIN(AP127)</f>
        <v>5.9963400095272865</v>
      </c>
      <c r="AP127" s="129">
        <f>$AU127+$AB$7*SIN(AQ127)</f>
        <v>5.9963400207817008</v>
      </c>
      <c r="AQ127" s="129">
        <f>$AU127+$AB$7*SIN(AR127)</f>
        <v>5.99634021289486</v>
      </c>
      <c r="AR127" s="129">
        <f>$AU127+$AB$7*SIN(AS127)</f>
        <v>5.9963434922702445</v>
      </c>
      <c r="AS127" s="129">
        <f>$AU127+$AB$7*SIN(AT127)</f>
        <v>5.9963994707829089</v>
      </c>
      <c r="AT127" s="129">
        <f>$AU127+$AB$7*SIN(AU127)</f>
        <v>5.9973548743951364</v>
      </c>
      <c r="AU127" s="129">
        <f>RADIANS($AB$9)+$AB$18*(F127-AB$15)</f>
        <v>6.0136206110549431</v>
      </c>
      <c r="AV127"/>
      <c r="AW127" s="95"/>
      <c r="AX127" s="101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29" customFormat="1" ht="12.75" customHeight="1">
      <c r="A128" s="17" t="s">
        <v>97</v>
      </c>
      <c r="B128" s="38"/>
      <c r="C128" s="39">
        <v>41916.404000000002</v>
      </c>
      <c r="D128" s="40"/>
      <c r="E128" s="29">
        <f>+(C128-C$7)/C$8</f>
        <v>-197.99775728094139</v>
      </c>
      <c r="F128" s="29">
        <f>ROUND(2*E128,0)/2</f>
        <v>-198</v>
      </c>
      <c r="G128" s="29">
        <f>+C128-(C$7+F128*C$8)</f>
        <v>7.7062000054866076E-3</v>
      </c>
      <c r="I128" s="29">
        <f>+G128</f>
        <v>7.7062000054866076E-3</v>
      </c>
      <c r="P128" s="29">
        <f>+D$11+D$12*F128+D$13*F128^2</f>
        <v>-2.7036664021194695E-4</v>
      </c>
      <c r="Q128" s="30">
        <f>+C128-15018.5</f>
        <v>26897.904000000002</v>
      </c>
      <c r="R128" s="29">
        <f>+(P128-G128)^2</f>
        <v>6.3625615453270692E-5</v>
      </c>
      <c r="S128" s="70">
        <f>S$16</f>
        <v>0.1</v>
      </c>
      <c r="Z128">
        <f>F128</f>
        <v>-198</v>
      </c>
      <c r="AA128" s="129">
        <f>AB$3+AB$4*Z128+AB$5*Z128^2+AH128</f>
        <v>-4.8096714901039173E-3</v>
      </c>
      <c r="AB128" s="129">
        <f>IF(S128&lt;&gt;0,G128-AH128, -9999)</f>
        <v>2.6826689329646356E-2</v>
      </c>
      <c r="AC128" s="129">
        <f>+G128-P128</f>
        <v>7.9765666456985546E-3</v>
      </c>
      <c r="AD128" s="129">
        <f>IF(S128&lt;&gt;0,G128-AA128, -9999)</f>
        <v>1.2515871495590525E-2</v>
      </c>
      <c r="AE128" s="129">
        <f>+(G128-AA128)^2*S128</f>
        <v>1.566470392941354E-5</v>
      </c>
      <c r="AF128">
        <f>IF(S128&lt;&gt;0,G128-P128, -9999)</f>
        <v>7.9765666456985546E-3</v>
      </c>
      <c r="AG128" s="130"/>
      <c r="AH128">
        <f>$AB$6*($AB$11/AI128*AJ128+$AB$12)</f>
        <v>-1.9120489324159749E-2</v>
      </c>
      <c r="AI128">
        <f>1+$AB$7*COS(AL128)</f>
        <v>1.0589256191195868</v>
      </c>
      <c r="AJ128">
        <f>SIN(AL128+RADIANS($AB$9))</f>
        <v>-0.98892499118202626</v>
      </c>
      <c r="AK128">
        <f>$AB$7*SIN(AL128)</f>
        <v>-1.607065226923857E-2</v>
      </c>
      <c r="AL128">
        <f>2*ATAN(AM128)</f>
        <v>-0.2662525052188553</v>
      </c>
      <c r="AM128">
        <f>SQRT((1+$AB$7)/(1-$AB$7))*TAN(AN128/2)</f>
        <v>-0.13391831578733857</v>
      </c>
      <c r="AN128" s="129">
        <f>$AU128+$AB$7*SIN(AO128)</f>
        <v>6.032557369098182</v>
      </c>
      <c r="AO128" s="129">
        <f>$AU128+$AB$7*SIN(AP128)</f>
        <v>6.0325573697110029</v>
      </c>
      <c r="AP128" s="129">
        <f>$AU128+$AB$7*SIN(AQ128)</f>
        <v>6.0325573800680399</v>
      </c>
      <c r="AQ128" s="129">
        <f>$AU128+$AB$7*SIN(AR128)</f>
        <v>6.0325575551081307</v>
      </c>
      <c r="AR128" s="129">
        <f>$AU128+$AB$7*SIN(AS128)</f>
        <v>6.0325605133886082</v>
      </c>
      <c r="AS128" s="129">
        <f>$AU128+$AB$7*SIN(AT128)</f>
        <v>6.0326105097295883</v>
      </c>
      <c r="AT128" s="129">
        <f>$AU128+$AB$7*SIN(AU128)</f>
        <v>6.0334553749121183</v>
      </c>
      <c r="AU128" s="129">
        <f>RADIANS($AB$9)+$AB$18*(F128-AB$15)</f>
        <v>6.0477054098984935</v>
      </c>
      <c r="AV128"/>
      <c r="AW128" s="95"/>
      <c r="AX128" s="101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29" customFormat="1" ht="12.75" customHeight="1">
      <c r="A129" s="67" t="s">
        <v>543</v>
      </c>
      <c r="B129" s="69" t="s">
        <v>144</v>
      </c>
      <c r="C129" s="68">
        <v>41943.881999999998</v>
      </c>
      <c r="D129" s="68" t="s">
        <v>142</v>
      </c>
      <c r="E129" s="29">
        <f>+(C129-C$7)/C$8</f>
        <v>-190.00089316456692</v>
      </c>
      <c r="F129" s="29">
        <f>ROUND(2*E129,0)/2</f>
        <v>-190</v>
      </c>
      <c r="G129" s="29">
        <f>+C129-(C$7+F129*C$8)</f>
        <v>-3.0689999985042959E-3</v>
      </c>
      <c r="I129" s="29">
        <f>+G129</f>
        <v>-3.0689999985042959E-3</v>
      </c>
      <c r="P129" s="29">
        <f>+D$11+D$12*F129+D$13*F129^2</f>
        <v>-2.7565020898041474E-4</v>
      </c>
      <c r="Q129" s="30">
        <f>+C129-15018.5</f>
        <v>26925.381999999998</v>
      </c>
      <c r="R129" s="29">
        <f>+(P129-G129)^2</f>
        <v>7.8028030466331117E-6</v>
      </c>
      <c r="S129" s="70">
        <f>S$16</f>
        <v>0.1</v>
      </c>
      <c r="Z129">
        <f>F129</f>
        <v>-190</v>
      </c>
      <c r="AA129" s="129">
        <f>AB$3+AB$4*Z129+AB$5*Z129^2+AH129</f>
        <v>-4.8744367447360083E-3</v>
      </c>
      <c r="AB129" s="129">
        <f>IF(S129&lt;&gt;0,G129-AH129, -9999)</f>
        <v>1.6079989000452335E-2</v>
      </c>
      <c r="AC129" s="129">
        <f>+G129-P129</f>
        <v>-2.7933497895238813E-3</v>
      </c>
      <c r="AD129" s="129">
        <f>IF(S129&lt;&gt;0,G129-AA129, -9999)</f>
        <v>1.8054367462317124E-3</v>
      </c>
      <c r="AE129" s="129">
        <f>+(G129-AA129)^2*S129</f>
        <v>3.259601844643753E-7</v>
      </c>
      <c r="AF129">
        <f>IF(S129&lt;&gt;0,G129-P129, -9999)</f>
        <v>-2.7933497895238813E-3</v>
      </c>
      <c r="AG129" s="130"/>
      <c r="AH129">
        <f>$AB$6*($AB$11/AI129*AJ129+$AB$12)</f>
        <v>-1.9148988998956631E-2</v>
      </c>
      <c r="AI129">
        <f>1+$AB$7*COS(AL129)</f>
        <v>1.0591188479986309</v>
      </c>
      <c r="AJ129">
        <f>SIN(AL129+RADIANS($AB$9))</f>
        <v>-0.99067585506976608</v>
      </c>
      <c r="AK129">
        <f>$AB$7*SIN(AL129)</f>
        <v>-1.5344584200954241E-2</v>
      </c>
      <c r="AL129">
        <f>2*ATAN(AM129)</f>
        <v>-0.25395105763849263</v>
      </c>
      <c r="AM129">
        <f>SQRT((1+$AB$7)/(1-$AB$7))*TAN(AN129/2)</f>
        <v>-0.12766235831496206</v>
      </c>
      <c r="AN129" s="129">
        <f>$AU129+$AB$7*SIN(AO129)</f>
        <v>6.0441515282342566</v>
      </c>
      <c r="AO129" s="129">
        <f>$AU129+$AB$7*SIN(AP129)</f>
        <v>6.0441515288293219</v>
      </c>
      <c r="AP129" s="129">
        <f>$AU129+$AB$7*SIN(AQ129)</f>
        <v>6.0441515388571974</v>
      </c>
      <c r="AQ129" s="129">
        <f>$AU129+$AB$7*SIN(AR129)</f>
        <v>6.0441517078440379</v>
      </c>
      <c r="AR129" s="129">
        <f>$AU129+$AB$7*SIN(AS129)</f>
        <v>6.0441545555600289</v>
      </c>
      <c r="AS129" s="129">
        <f>$AU129+$AB$7*SIN(AT129)</f>
        <v>6.0442025441260592</v>
      </c>
      <c r="AT129" s="129">
        <f>$AU129+$AB$7*SIN(AU129)</f>
        <v>6.0450111438758913</v>
      </c>
      <c r="AU129" s="129">
        <f>RADIANS($AB$9)+$AB$18*(F129-AB$15)</f>
        <v>6.0586125455284296</v>
      </c>
      <c r="AV129"/>
      <c r="AW129" s="95"/>
      <c r="AX129" s="101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29" customFormat="1" ht="12.75" customHeight="1">
      <c r="A130" s="17" t="s">
        <v>98</v>
      </c>
      <c r="B130" s="38"/>
      <c r="C130" s="39">
        <v>42138.42</v>
      </c>
      <c r="D130" s="40"/>
      <c r="E130" s="29">
        <f>+(C130-C$7)/C$8</f>
        <v>-133.38491123460435</v>
      </c>
      <c r="F130" s="29">
        <f>ROUND(2*E130,0)/2</f>
        <v>-133.5</v>
      </c>
      <c r="I130" s="29">
        <f>+G130</f>
        <v>0</v>
      </c>
      <c r="K130" s="32"/>
      <c r="P130" s="29">
        <f>+D$11+D$12*F130+D$13*F130^2</f>
        <v>-2.7401109722894289E-4</v>
      </c>
      <c r="Q130" s="30">
        <f>+C130-15018.5</f>
        <v>27119.919999999998</v>
      </c>
      <c r="R130" s="29">
        <f>+(P130-G130)^2</f>
        <v>7.5082081404609189E-8</v>
      </c>
      <c r="S130" s="70">
        <f>S$16</f>
        <v>0.1</v>
      </c>
      <c r="Z130">
        <f>F130</f>
        <v>-133.5</v>
      </c>
      <c r="AA130" s="129">
        <f>AB$3+AB$4*Z130+AB$5*Z130^2+AH130</f>
        <v>-5.2409332837637847E-3</v>
      </c>
      <c r="AB130" s="129">
        <f>IF(S130&lt;&gt;0,G130-AH130, -9999)</f>
        <v>1.9276848364197702E-2</v>
      </c>
      <c r="AC130" s="129">
        <f>+G130-P130</f>
        <v>2.7401109722894289E-4</v>
      </c>
      <c r="AD130" s="129">
        <f>IF(S130&lt;&gt;0,G130-AA130, -9999)</f>
        <v>5.2409332837637847E-3</v>
      </c>
      <c r="AE130" s="129">
        <f>+(G130-AA130)^2*S130</f>
        <v>2.7467381684863048E-6</v>
      </c>
      <c r="AF130">
        <f>IF(S130&lt;&gt;0,G130-P130, -9999)</f>
        <v>2.7401109722894289E-4</v>
      </c>
      <c r="AG130" s="130"/>
      <c r="AH130">
        <f>$AB$6*($AB$11/AI130*AJ130+$AB$12)</f>
        <v>-1.9276848364197702E-2</v>
      </c>
      <c r="AI130">
        <f>1+$AB$7*COS(AL130)</f>
        <v>1.0602284672369466</v>
      </c>
      <c r="AJ130">
        <f>SIN(AL130+RADIANS($AB$9))</f>
        <v>-0.99876654289835665</v>
      </c>
      <c r="AK130">
        <f>$AB$7*SIN(AL130)</f>
        <v>-1.0150181637460381E-2</v>
      </c>
      <c r="AL130">
        <f>2*ATAN(AM130)</f>
        <v>-0.16695913195143613</v>
      </c>
      <c r="AM130">
        <f>SQRT((1+$AB$7)/(1-$AB$7))*TAN(AN130/2)</f>
        <v>-8.3674026581560909E-2</v>
      </c>
      <c r="AN130" s="129">
        <f>$AU130+$AB$7*SIN(AO130)</f>
        <v>6.1260884851073918</v>
      </c>
      <c r="AO130" s="129">
        <f>$AU130+$AB$7*SIN(AP130)</f>
        <v>6.1260884855404978</v>
      </c>
      <c r="AP130" s="129">
        <f>$AU130+$AB$7*SIN(AQ130)</f>
        <v>6.126088492719977</v>
      </c>
      <c r="AQ130" s="129">
        <f>$AU130+$AB$7*SIN(AR130)</f>
        <v>6.1260886117320341</v>
      </c>
      <c r="AR130" s="129">
        <f>$AU130+$AB$7*SIN(AS130)</f>
        <v>6.126090584558761</v>
      </c>
      <c r="AS130" s="129">
        <f>$AU130+$AB$7*SIN(AT130)</f>
        <v>6.1261232874183591</v>
      </c>
      <c r="AT130" s="129">
        <f>$AU130+$AB$7*SIN(AU130)</f>
        <v>6.1266653666543665</v>
      </c>
      <c r="AU130" s="129">
        <f>RADIANS($AB$9)+$AB$18*(F130-AB$15)</f>
        <v>6.1356441909148529</v>
      </c>
      <c r="AV130"/>
      <c r="AW130" s="95"/>
      <c r="AX130" s="101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29" customFormat="1" ht="12.75" customHeight="1">
      <c r="A131" s="17" t="s">
        <v>95</v>
      </c>
      <c r="B131" s="38"/>
      <c r="C131" s="39">
        <v>42201.587</v>
      </c>
      <c r="D131" s="40"/>
      <c r="E131" s="29">
        <f>+(C131-C$7)/C$8</f>
        <v>-115.00155307028676</v>
      </c>
      <c r="F131" s="29">
        <f>ROUND(2*E131,0)/2</f>
        <v>-115</v>
      </c>
      <c r="G131" s="29">
        <f>+C131-(C$7+F131*C$8)</f>
        <v>-5.3364999985205941E-3</v>
      </c>
      <c r="I131" s="29">
        <f>+G131</f>
        <v>-5.3364999985205941E-3</v>
      </c>
      <c r="P131" s="29">
        <f>+D$11+D$12*F131+D$13*F131^2</f>
        <v>-2.5864305612432732E-4</v>
      </c>
      <c r="Q131" s="30">
        <f>+C131-15018.5</f>
        <v>27183.087</v>
      </c>
      <c r="R131" s="29">
        <f>+(P131-G131)^2</f>
        <v>2.578463112744196E-5</v>
      </c>
      <c r="S131" s="70">
        <f>S$16</f>
        <v>0.1</v>
      </c>
      <c r="Z131">
        <f>F131</f>
        <v>-115</v>
      </c>
      <c r="AA131" s="129">
        <f>AB$3+AB$4*Z131+AB$5*Z131^2+AH131</f>
        <v>-5.3261896305248271E-3</v>
      </c>
      <c r="AB131" s="129">
        <f>IF(S131&lt;&gt;0,G131-AH131, -9999)</f>
        <v>1.3954125385731906E-2</v>
      </c>
      <c r="AC131" s="129">
        <f>+G131-P131</f>
        <v>-5.0778569423962664E-3</v>
      </c>
      <c r="AD131" s="129">
        <f>IF(S131&lt;&gt;0,G131-AA131, -9999)</f>
        <v>-1.0310367995767025E-5</v>
      </c>
      <c r="AE131" s="129">
        <f>+(G131-AA131)^2*S131</f>
        <v>1.0630368820813696E-11</v>
      </c>
      <c r="AF131">
        <f>IF(S131&lt;&gt;0,G131-P131, -9999)</f>
        <v>-5.0778569423962664E-3</v>
      </c>
      <c r="AG131" s="130"/>
      <c r="AH131">
        <f>$AB$6*($AB$11/AI131*AJ131+$AB$12)</f>
        <v>-1.92906253842525E-2</v>
      </c>
      <c r="AI131">
        <f>1+$AB$7*COS(AL131)</f>
        <v>1.060493411822216</v>
      </c>
      <c r="AJ131">
        <f>SIN(AL131+RADIANS($AB$9))</f>
        <v>-0.99977626451098434</v>
      </c>
      <c r="AK131">
        <f>$AB$7*SIN(AL131)</f>
        <v>-8.4286166773180436E-3</v>
      </c>
      <c r="AL131">
        <f>2*ATAN(AM131)</f>
        <v>-0.13843988943896379</v>
      </c>
      <c r="AM131">
        <f>SQRT((1+$AB$7)/(1-$AB$7))*TAN(AN131/2)</f>
        <v>-6.9330710511924826E-2</v>
      </c>
      <c r="AN131" s="129">
        <f>$AU131+$AB$7*SIN(AO131)</f>
        <v>6.1529339550019087</v>
      </c>
      <c r="AO131" s="129">
        <f>$AU131+$AB$7*SIN(AP131)</f>
        <v>6.1529339553697611</v>
      </c>
      <c r="AP131" s="129">
        <f>$AU131+$AB$7*SIN(AQ131)</f>
        <v>6.1529339614439031</v>
      </c>
      <c r="AQ131" s="129">
        <f>$AU131+$AB$7*SIN(AR131)</f>
        <v>6.1529340617427986</v>
      </c>
      <c r="AR131" s="129">
        <f>$AU131+$AB$7*SIN(AS131)</f>
        <v>6.1529357179221114</v>
      </c>
      <c r="AS131" s="129">
        <f>$AU131+$AB$7*SIN(AT131)</f>
        <v>6.1529630654286835</v>
      </c>
      <c r="AT131" s="129">
        <f>$AU131+$AB$7*SIN(AU131)</f>
        <v>6.1534146244370866</v>
      </c>
      <c r="AU131" s="129">
        <f>RADIANS($AB$9)+$AB$18*(F131-AB$15)</f>
        <v>6.16086694205908</v>
      </c>
      <c r="AV131"/>
      <c r="AW131" s="95"/>
      <c r="AX131" s="10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29" customFormat="1" ht="12.75" customHeight="1">
      <c r="A132" s="67" t="s">
        <v>550</v>
      </c>
      <c r="B132" s="69" t="s">
        <v>144</v>
      </c>
      <c r="C132" s="68">
        <v>42287.487999999998</v>
      </c>
      <c r="D132" s="68" t="s">
        <v>142</v>
      </c>
      <c r="E132" s="29">
        <f>+(C132-C$7)/C$8</f>
        <v>-90.001967057448184</v>
      </c>
      <c r="F132" s="29">
        <f>ROUND(2*E132,0)/2</f>
        <v>-90</v>
      </c>
      <c r="G132" s="29">
        <f>+C132-(C$7+F132*C$8)</f>
        <v>-6.7589999962365255E-3</v>
      </c>
      <c r="I132" s="29">
        <f>+G132</f>
        <v>-6.7589999962365255E-3</v>
      </c>
      <c r="P132" s="29">
        <f>+D$11+D$12*F132+D$13*F132^2</f>
        <v>-2.2625086860182694E-4</v>
      </c>
      <c r="Q132" s="30">
        <f>+C132-15018.5</f>
        <v>27268.987999999998</v>
      </c>
      <c r="R132" s="29">
        <f>+(P132-G132)^2</f>
        <v>4.2676811164611917E-5</v>
      </c>
      <c r="S132" s="70">
        <f>S$16</f>
        <v>0.1</v>
      </c>
      <c r="Z132">
        <f>F132</f>
        <v>-90</v>
      </c>
      <c r="AA132" s="129">
        <f>AB$3+AB$4*Z132+AB$5*Z132^2+AH132</f>
        <v>-5.4140915367901742E-3</v>
      </c>
      <c r="AB132" s="129">
        <f>IF(S132&lt;&gt;0,G132-AH132, -9999)</f>
        <v>1.2528152440888951E-2</v>
      </c>
      <c r="AC132" s="129">
        <f>+G132-P132</f>
        <v>-6.5327491276346988E-3</v>
      </c>
      <c r="AD132" s="129">
        <f>IF(S132&lt;&gt;0,G132-AA132, -9999)</f>
        <v>-1.3449084594463513E-3</v>
      </c>
      <c r="AE132" s="129">
        <f>+(G132-AA132)^2*S132</f>
        <v>1.8087787642903581E-7</v>
      </c>
      <c r="AF132">
        <f>IF(S132&lt;&gt;0,G132-P132, -9999)</f>
        <v>-6.5327491276346988E-3</v>
      </c>
      <c r="AG132" s="130"/>
      <c r="AH132">
        <f>$AB$6*($AB$11/AI132*AJ132+$AB$12)</f>
        <v>-1.9287152437125477E-2</v>
      </c>
      <c r="AI132">
        <f>1+$AB$7*COS(AL132)</f>
        <v>1.0607733686891678</v>
      </c>
      <c r="AJ132">
        <f>SIN(AL132+RADIANS($AB$9))</f>
        <v>-0.99984852517292733</v>
      </c>
      <c r="AK132">
        <f>$AB$7*SIN(AL132)</f>
        <v>-6.0903293142376786E-3</v>
      </c>
      <c r="AL132">
        <f>2*ATAN(AM132)</f>
        <v>-9.9880316498822813E-2</v>
      </c>
      <c r="AM132">
        <f>SQRT((1+$AB$7)/(1-$AB$7))*TAN(AN132/2)</f>
        <v>-4.9981716950457118E-2</v>
      </c>
      <c r="AN132" s="129">
        <f>$AU132+$AB$7*SIN(AO132)</f>
        <v>6.1892210552615055</v>
      </c>
      <c r="AO132" s="129">
        <f>$AU132+$AB$7*SIN(AP132)</f>
        <v>6.1892210555336886</v>
      </c>
      <c r="AP132" s="129">
        <f>$AU132+$AB$7*SIN(AQ132)</f>
        <v>6.1892210600097792</v>
      </c>
      <c r="AQ132" s="129">
        <f>$AU132+$AB$7*SIN(AR132)</f>
        <v>6.1892211336195988</v>
      </c>
      <c r="AR132" s="129">
        <f>$AU132+$AB$7*SIN(AS132)</f>
        <v>6.1892223441413767</v>
      </c>
      <c r="AS132" s="129">
        <f>$AU132+$AB$7*SIN(AT132)</f>
        <v>6.1892422512886549</v>
      </c>
      <c r="AT132" s="129">
        <f>$AU132+$AB$7*SIN(AU132)</f>
        <v>6.1895696208938329</v>
      </c>
      <c r="AU132" s="129">
        <f>RADIANS($AB$9)+$AB$18*(F132-AB$15)</f>
        <v>6.1949517409026305</v>
      </c>
      <c r="AV132"/>
      <c r="AW132" s="95"/>
      <c r="AX132" s="101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29" customFormat="1" ht="12.75" customHeight="1">
      <c r="A133" s="17" t="s">
        <v>95</v>
      </c>
      <c r="B133" s="38"/>
      <c r="C133" s="39">
        <v>42318.415000000001</v>
      </c>
      <c r="D133" s="40"/>
      <c r="E133" s="29">
        <f>+(C133-C$7)/C$8</f>
        <v>-81.00134777921906</v>
      </c>
      <c r="F133" s="29">
        <f>ROUND(2*E133,0)/2</f>
        <v>-81</v>
      </c>
      <c r="G133" s="29">
        <f>+C133-(C$7+F133*C$8)</f>
        <v>-4.6310999969136901E-3</v>
      </c>
      <c r="I133" s="29">
        <f>+G133</f>
        <v>-4.6310999969136901E-3</v>
      </c>
      <c r="P133" s="29">
        <f>+D$11+D$12*F133+D$13*F133^2</f>
        <v>-2.113187691775012E-4</v>
      </c>
      <c r="Q133" s="30">
        <f>+C133-15018.5</f>
        <v>27299.915000000001</v>
      </c>
      <c r="R133" s="29">
        <f>+(P133-G133)^2</f>
        <v>1.9534466101049212E-5</v>
      </c>
      <c r="S133" s="70">
        <f>S$16</f>
        <v>0.1</v>
      </c>
      <c r="Z133">
        <f>F133</f>
        <v>-81</v>
      </c>
      <c r="AA133" s="129">
        <f>AB$3+AB$4*Z133+AB$5*Z133^2+AH133</f>
        <v>-5.4380486343086586E-3</v>
      </c>
      <c r="AB133" s="129">
        <f>IF(S133&lt;&gt;0,G133-AH133, -9999)</f>
        <v>1.4648583061673905E-2</v>
      </c>
      <c r="AC133" s="129">
        <f>+G133-P133</f>
        <v>-4.4197812277361886E-3</v>
      </c>
      <c r="AD133" s="129">
        <f>IF(S133&lt;&gt;0,G133-AA133, -9999)</f>
        <v>8.0694863739496844E-4</v>
      </c>
      <c r="AE133" s="129">
        <f>+(G133-AA133)^2*S133</f>
        <v>6.5116610339359636E-8</v>
      </c>
      <c r="AF133">
        <f>IF(S133&lt;&gt;0,G133-P133, -9999)</f>
        <v>-4.4197812277361886E-3</v>
      </c>
      <c r="AG133" s="130"/>
      <c r="AH133">
        <f>$AB$6*($AB$11/AI133*AJ133+$AB$12)</f>
        <v>-1.9279683058587595E-2</v>
      </c>
      <c r="AI133">
        <f>1+$AB$7*COS(AL133)</f>
        <v>1.0608520770296586</v>
      </c>
      <c r="AJ133">
        <f>SIN(AL133+RADIANS($AB$9))</f>
        <v>-0.99951045662486748</v>
      </c>
      <c r="AK133">
        <f>$AB$7*SIN(AL133)</f>
        <v>-5.2458721068959118E-3</v>
      </c>
      <c r="AL133">
        <f>2*ATAN(AM133)</f>
        <v>-8.5994346613553652E-2</v>
      </c>
      <c r="AM133">
        <f>SQRT((1+$AB$7)/(1-$AB$7))*TAN(AN133/2)</f>
        <v>-4.3023690023255762E-2</v>
      </c>
      <c r="AN133" s="129">
        <f>$AU133+$AB$7*SIN(AO133)</f>
        <v>6.2022865397320466</v>
      </c>
      <c r="AO133" s="129">
        <f>$AU133+$AB$7*SIN(AP133)</f>
        <v>6.2022865399680542</v>
      </c>
      <c r="AP133" s="129">
        <f>$AU133+$AB$7*SIN(AQ133)</f>
        <v>6.2022865438447932</v>
      </c>
      <c r="AQ133" s="129">
        <f>$AU133+$AB$7*SIN(AR133)</f>
        <v>6.2022866075252328</v>
      </c>
      <c r="AR133" s="129">
        <f>$AU133+$AB$7*SIN(AS133)</f>
        <v>6.2022876535585754</v>
      </c>
      <c r="AS133" s="129">
        <f>$AU133+$AB$7*SIN(AT133)</f>
        <v>6.2023048359925648</v>
      </c>
      <c r="AT133" s="129">
        <f>$AU133+$AB$7*SIN(AU133)</f>
        <v>6.2025870760005049</v>
      </c>
      <c r="AU133" s="129">
        <f>RADIANS($AB$9)+$AB$18*(F133-AB$15)</f>
        <v>6.2072222684863085</v>
      </c>
      <c r="AV133"/>
      <c r="AW133" s="95"/>
      <c r="AX133" s="101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29" customFormat="1" ht="12.75" customHeight="1">
      <c r="A134" s="17" t="s">
        <v>95</v>
      </c>
      <c r="B134" s="38"/>
      <c r="C134" s="39">
        <v>42318.42</v>
      </c>
      <c r="D134" s="40"/>
      <c r="E134" s="29">
        <f>+(C134-C$7)/C$8</f>
        <v>-80.999892639814405</v>
      </c>
      <c r="F134" s="29">
        <f>ROUND(2*E134,0)/2</f>
        <v>-81</v>
      </c>
      <c r="G134" s="29">
        <f>+C134-(C$7+F134*C$8)</f>
        <v>3.6890000046696514E-4</v>
      </c>
      <c r="I134" s="29">
        <f>+G134</f>
        <v>3.6890000046696514E-4</v>
      </c>
      <c r="P134" s="29">
        <f>+D$11+D$12*F134+D$13*F134^2</f>
        <v>-2.113187691775012E-4</v>
      </c>
      <c r="Q134" s="30">
        <f>+C134-15018.5</f>
        <v>27299.919999999998</v>
      </c>
      <c r="R134" s="29">
        <f>+(P134-G134)^2</f>
        <v>3.3665382064773835E-7</v>
      </c>
      <c r="S134" s="70">
        <f>S$16</f>
        <v>0.1</v>
      </c>
      <c r="Z134">
        <f>F134</f>
        <v>-81</v>
      </c>
      <c r="AA134" s="129">
        <f>AB$3+AB$4*Z134+AB$5*Z134^2+AH134</f>
        <v>-5.4380486343086586E-3</v>
      </c>
      <c r="AB134" s="129">
        <f>IF(S134&lt;&gt;0,G134-AH134, -9999)</f>
        <v>1.9648583059054561E-2</v>
      </c>
      <c r="AC134" s="129">
        <f>+G134-P134</f>
        <v>5.802187696444664E-4</v>
      </c>
      <c r="AD134" s="129">
        <f>IF(S134&lt;&gt;0,G134-AA134, -9999)</f>
        <v>5.8069486347756237E-3</v>
      </c>
      <c r="AE134" s="129">
        <f>+(G134-AA134)^2*S134</f>
        <v>3.3720652446922483E-6</v>
      </c>
      <c r="AF134">
        <f>IF(S134&lt;&gt;0,G134-P134, -9999)</f>
        <v>5.802187696444664E-4</v>
      </c>
      <c r="AG134" s="130"/>
      <c r="AH134">
        <f>$AB$6*($AB$11/AI134*AJ134+$AB$12)</f>
        <v>-1.9279683058587595E-2</v>
      </c>
      <c r="AI134">
        <f>1+$AB$7*COS(AL134)</f>
        <v>1.0608520770296586</v>
      </c>
      <c r="AJ134">
        <f>SIN(AL134+RADIANS($AB$9))</f>
        <v>-0.99951045662486748</v>
      </c>
      <c r="AK134">
        <f>$AB$7*SIN(AL134)</f>
        <v>-5.2458721068959118E-3</v>
      </c>
      <c r="AL134">
        <f>2*ATAN(AM134)</f>
        <v>-8.5994346613553652E-2</v>
      </c>
      <c r="AM134">
        <f>SQRT((1+$AB$7)/(1-$AB$7))*TAN(AN134/2)</f>
        <v>-4.3023690023255762E-2</v>
      </c>
      <c r="AN134" s="129">
        <f>$AU134+$AB$7*SIN(AO134)</f>
        <v>6.2022865397320466</v>
      </c>
      <c r="AO134" s="129">
        <f>$AU134+$AB$7*SIN(AP134)</f>
        <v>6.2022865399680542</v>
      </c>
      <c r="AP134" s="129">
        <f>$AU134+$AB$7*SIN(AQ134)</f>
        <v>6.2022865438447932</v>
      </c>
      <c r="AQ134" s="129">
        <f>$AU134+$AB$7*SIN(AR134)</f>
        <v>6.2022866075252328</v>
      </c>
      <c r="AR134" s="129">
        <f>$AU134+$AB$7*SIN(AS134)</f>
        <v>6.2022876535585754</v>
      </c>
      <c r="AS134" s="129">
        <f>$AU134+$AB$7*SIN(AT134)</f>
        <v>6.2023048359925648</v>
      </c>
      <c r="AT134" s="129">
        <f>$AU134+$AB$7*SIN(AU134)</f>
        <v>6.2025870760005049</v>
      </c>
      <c r="AU134" s="129">
        <f>RADIANS($AB$9)+$AB$18*(F134-AB$15)</f>
        <v>6.2072222684863085</v>
      </c>
      <c r="AV134"/>
      <c r="AW134" s="95"/>
      <c r="AX134" s="101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29" customFormat="1" ht="12.75" customHeight="1">
      <c r="A135" s="17" t="s">
        <v>99</v>
      </c>
      <c r="B135" s="38"/>
      <c r="C135" s="39">
        <v>42524.552000000003</v>
      </c>
      <c r="D135" s="40"/>
      <c r="E135" s="29">
        <f>+(C135-C$7)/C$8</f>
        <v>-21.009733456583849</v>
      </c>
      <c r="F135" s="29">
        <f>ROUND(2*E135,0)/2</f>
        <v>-21</v>
      </c>
      <c r="G135" s="29">
        <f>+C135-(C$7+F135*C$8)</f>
        <v>-3.3445099994423799E-2</v>
      </c>
      <c r="I135" s="29">
        <f>+G135</f>
        <v>-3.3445099994423799E-2</v>
      </c>
      <c r="P135" s="29">
        <f>+D$11+D$12*F135+D$13*F135^2</f>
        <v>-6.7517925521295709E-5</v>
      </c>
      <c r="Q135" s="30">
        <f>+C135-15018.5</f>
        <v>27506.052000000003</v>
      </c>
      <c r="R135" s="29">
        <f>+(P135-G135)^2</f>
        <v>1.114062984766322E-3</v>
      </c>
      <c r="S135" s="70">
        <f>S$16</f>
        <v>0.1</v>
      </c>
      <c r="Z135">
        <f>F135</f>
        <v>-21</v>
      </c>
      <c r="AA135" s="129">
        <f>AB$3+AB$4*Z135+AB$5*Z135^2+AH135</f>
        <v>-5.4938709180419841E-3</v>
      </c>
      <c r="AB135" s="129">
        <f>IF(S135&lt;&gt;0,G135-AH135, -9999)</f>
        <v>-1.4299236941424317E-2</v>
      </c>
      <c r="AC135" s="129">
        <f>+G135-P135</f>
        <v>-3.3377582068902505E-2</v>
      </c>
      <c r="AD135" s="129">
        <f>IF(S135&lt;&gt;0,G135-AA135, -9999)</f>
        <v>-2.7951229076381815E-2</v>
      </c>
      <c r="AE135" s="129">
        <f>+(G135-AA135)^2*S135</f>
        <v>7.8127120688037234E-5</v>
      </c>
      <c r="AF135">
        <f>IF(S135&lt;&gt;0,G135-P135, -9999)</f>
        <v>-3.3377582068902505E-2</v>
      </c>
      <c r="AG135" s="130"/>
      <c r="AH135">
        <f>$AB$6*($AB$11/AI135*AJ135+$AB$12)</f>
        <v>-1.9145863052999482E-2</v>
      </c>
      <c r="AI135">
        <f>1+$AB$7*COS(AL135)</f>
        <v>1.0610764384212545</v>
      </c>
      <c r="AJ135">
        <f>SIN(AL135+RADIANS($AB$9))</f>
        <v>-0.99233437457791218</v>
      </c>
      <c r="AK135">
        <f>$AB$7*SIN(AL135)</f>
        <v>4.0388458759767134E-4</v>
      </c>
      <c r="AL135">
        <f>2*ATAN(AM135)</f>
        <v>6.6126760346201527E-3</v>
      </c>
      <c r="AM135">
        <f>SQRT((1+$AB$7)/(1-$AB$7))*TAN(AN135/2)</f>
        <v>3.3063500655164161E-3</v>
      </c>
      <c r="AN135" s="129">
        <f>$AU135+$AB$7*SIN(AO135)</f>
        <v>6.2894057117211455</v>
      </c>
      <c r="AO135" s="129">
        <f>$AU135+$AB$7*SIN(AP135)</f>
        <v>6.2894057117026287</v>
      </c>
      <c r="AP135" s="129">
        <f>$AU135+$AB$7*SIN(AQ135)</f>
        <v>6.2894057113994464</v>
      </c>
      <c r="AQ135" s="129">
        <f>$AU135+$AB$7*SIN(AR135)</f>
        <v>6.2894057064354794</v>
      </c>
      <c r="AR135" s="129">
        <f>$AU135+$AB$7*SIN(AS135)</f>
        <v>6.2894056251610131</v>
      </c>
      <c r="AS135" s="129">
        <f>$AU135+$AB$7*SIN(AT135)</f>
        <v>6.2894042944635693</v>
      </c>
      <c r="AT135" s="129">
        <f>$AU135+$AB$7*SIN(AU135)</f>
        <v>6.2893825071094343</v>
      </c>
      <c r="AU135" s="129">
        <f>RADIANS($AB$9)+$AB$18*(F135-AB$15)</f>
        <v>6.2890257857108294</v>
      </c>
      <c r="AV135"/>
      <c r="AW135" s="95"/>
      <c r="AX135" s="101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29" customFormat="1" ht="12.75" customHeight="1">
      <c r="A136" s="17" t="s">
        <v>95</v>
      </c>
      <c r="B136" s="38"/>
      <c r="C136" s="39">
        <v>42524.591999999997</v>
      </c>
      <c r="D136" s="40"/>
      <c r="E136" s="29">
        <f>+(C136-C$7)/C$8</f>
        <v>-20.998092341342424</v>
      </c>
      <c r="F136" s="29">
        <f>ROUND(2*E136,0)/2</f>
        <v>-21</v>
      </c>
      <c r="G136" s="29">
        <f>+C136-(C$7+F136*C$8)</f>
        <v>6.5548999991733581E-3</v>
      </c>
      <c r="I136" s="29">
        <f>+G136</f>
        <v>6.5548999991733581E-3</v>
      </c>
      <c r="P136" s="29">
        <f>+D$11+D$12*F136+D$13*F136^2</f>
        <v>-6.7517925521295709E-5</v>
      </c>
      <c r="Q136" s="30">
        <f>+C136-15018.5</f>
        <v>27506.091999999997</v>
      </c>
      <c r="R136" s="29">
        <f>+(P136-G136)^2</f>
        <v>4.3856419169317042E-5</v>
      </c>
      <c r="S136" s="70">
        <f>S$16</f>
        <v>0.1</v>
      </c>
      <c r="Z136">
        <f>F136</f>
        <v>-21</v>
      </c>
      <c r="AA136" s="129">
        <f>AB$3+AB$4*Z136+AB$5*Z136^2+AH136</f>
        <v>-5.4938709180419841E-3</v>
      </c>
      <c r="AB136" s="129">
        <f>IF(S136&lt;&gt;0,G136-AH136, -9999)</f>
        <v>2.570076305217284E-2</v>
      </c>
      <c r="AC136" s="129">
        <f>+G136-P136</f>
        <v>6.6224179246946535E-3</v>
      </c>
      <c r="AD136" s="129">
        <f>IF(S136&lt;&gt;0,G136-AA136, -9999)</f>
        <v>1.2048770917215342E-2</v>
      </c>
      <c r="AE136" s="129">
        <f>+(G136-AA136)^2*S136</f>
        <v>1.4517288061553425E-5</v>
      </c>
      <c r="AF136">
        <f>IF(S136&lt;&gt;0,G136-P136, -9999)</f>
        <v>6.6224179246946535E-3</v>
      </c>
      <c r="AG136" s="130"/>
      <c r="AH136">
        <f>$AB$6*($AB$11/AI136*AJ136+$AB$12)</f>
        <v>-1.9145863052999482E-2</v>
      </c>
      <c r="AI136">
        <f>1+$AB$7*COS(AL136)</f>
        <v>1.0610764384212545</v>
      </c>
      <c r="AJ136">
        <f>SIN(AL136+RADIANS($AB$9))</f>
        <v>-0.99233437457791218</v>
      </c>
      <c r="AK136">
        <f>$AB$7*SIN(AL136)</f>
        <v>4.0388458759767134E-4</v>
      </c>
      <c r="AL136">
        <f>2*ATAN(AM136)</f>
        <v>6.6126760346201527E-3</v>
      </c>
      <c r="AM136">
        <f>SQRT((1+$AB$7)/(1-$AB$7))*TAN(AN136/2)</f>
        <v>3.3063500655164161E-3</v>
      </c>
      <c r="AN136" s="129">
        <f>$AU136+$AB$7*SIN(AO136)</f>
        <v>6.2894057117211455</v>
      </c>
      <c r="AO136" s="129">
        <f>$AU136+$AB$7*SIN(AP136)</f>
        <v>6.2894057117026287</v>
      </c>
      <c r="AP136" s="129">
        <f>$AU136+$AB$7*SIN(AQ136)</f>
        <v>6.2894057113994464</v>
      </c>
      <c r="AQ136" s="129">
        <f>$AU136+$AB$7*SIN(AR136)</f>
        <v>6.2894057064354794</v>
      </c>
      <c r="AR136" s="129">
        <f>$AU136+$AB$7*SIN(AS136)</f>
        <v>6.2894056251610131</v>
      </c>
      <c r="AS136" s="129">
        <f>$AU136+$AB$7*SIN(AT136)</f>
        <v>6.2894042944635693</v>
      </c>
      <c r="AT136" s="129">
        <f>$AU136+$AB$7*SIN(AU136)</f>
        <v>6.2893825071094343</v>
      </c>
      <c r="AU136" s="129">
        <f>RADIANS($AB$9)+$AB$18*(F136-AB$15)</f>
        <v>6.2890257857108294</v>
      </c>
      <c r="AV136"/>
      <c r="AW136" s="95"/>
      <c r="AX136" s="101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29" customFormat="1" ht="12.75" customHeight="1">
      <c r="A137" s="17" t="s">
        <v>71</v>
      </c>
      <c r="B137" s="38"/>
      <c r="C137" s="40">
        <v>42596.743479999997</v>
      </c>
      <c r="D137" s="40" t="s">
        <v>73</v>
      </c>
      <c r="E137" s="26">
        <f>+(C137-C$7)/C$8</f>
        <v>0</v>
      </c>
      <c r="F137" s="26">
        <f>ROUND(2*E137,0)/2</f>
        <v>0</v>
      </c>
      <c r="G137" s="26">
        <f>+C137-(C$7+F137*C$8)</f>
        <v>0</v>
      </c>
      <c r="H137" s="26"/>
      <c r="I137" s="26"/>
      <c r="J137" s="26">
        <f>+G137</f>
        <v>0</v>
      </c>
      <c r="K137" s="26"/>
      <c r="L137" s="26"/>
      <c r="M137" s="26"/>
      <c r="N137" s="26"/>
      <c r="O137" s="26"/>
      <c r="P137" s="26">
        <f>+D$11+D$12*F137+D$13*F137^2</f>
        <v>9.9479188092477085E-7</v>
      </c>
      <c r="Q137" s="33">
        <f>+C137-15018.5</f>
        <v>27578.243479999997</v>
      </c>
      <c r="R137" s="29">
        <f>+(P137-G137)^2</f>
        <v>9.8961088635384349E-13</v>
      </c>
      <c r="S137" s="70">
        <f>S$17</f>
        <v>1</v>
      </c>
      <c r="T137" s="26"/>
      <c r="U137" s="26"/>
      <c r="V137" s="26"/>
      <c r="W137" s="26"/>
      <c r="X137" s="26"/>
      <c r="Z137">
        <f>F137</f>
        <v>0</v>
      </c>
      <c r="AA137" s="129">
        <f>AB$3+AB$4*Z137+AB$5*Z137^2+AH137</f>
        <v>-5.470847854006651E-3</v>
      </c>
      <c r="AB137" s="129">
        <f>IF(S137&lt;&gt;0,G137-AH137, -9999)</f>
        <v>1.9064628159765278E-2</v>
      </c>
      <c r="AC137" s="129">
        <f>+G137-P137</f>
        <v>-9.9479188092477085E-7</v>
      </c>
      <c r="AD137" s="129">
        <f>IF(S137&lt;&gt;0,G137-AA137, -9999)</f>
        <v>5.470847854006651E-3</v>
      </c>
      <c r="AE137" s="129">
        <f>+(G137-AA137)^2*S137</f>
        <v>2.9930176241689177E-5</v>
      </c>
      <c r="AF137">
        <f>IF(S137&lt;&gt;0,G137-P137, -9999)</f>
        <v>-9.9479188092477085E-7</v>
      </c>
      <c r="AG137" s="130"/>
      <c r="AH137">
        <f>$AB$6*($AB$11/AI137*AJ137+$AB$12)</f>
        <v>-1.9064628159765278E-2</v>
      </c>
      <c r="AI137">
        <f>1+$AB$7*COS(AL137)</f>
        <v>1.0610312626961989</v>
      </c>
      <c r="AJ137">
        <f>SIN(AL137+RADIANS($AB$9))</f>
        <v>-0.98780778259446222</v>
      </c>
      <c r="AK137">
        <f>$AB$7*SIN(AL137)</f>
        <v>2.3831547773834425E-3</v>
      </c>
      <c r="AL137">
        <f>2*ATAN(AM137)</f>
        <v>3.9028270716459763E-2</v>
      </c>
      <c r="AM137">
        <f>SQRT((1+$AB$7)/(1-$AB$7))*TAN(AN137/2)</f>
        <v>1.951661273945391E-2</v>
      </c>
      <c r="AN137" s="129">
        <f>$AU137+$AB$7*SIN(AO137)</f>
        <v>6.3198988973773371</v>
      </c>
      <c r="AO137" s="129">
        <f>$AU137+$AB$7*SIN(AP137)</f>
        <v>6.3198988972684882</v>
      </c>
      <c r="AP137" s="129">
        <f>$AU137+$AB$7*SIN(AQ137)</f>
        <v>6.3198988954851574</v>
      </c>
      <c r="AQ137" s="129">
        <f>$AU137+$AB$7*SIN(AR137)</f>
        <v>6.3198988662677547</v>
      </c>
      <c r="AR137" s="129">
        <f>$AU137+$AB$7*SIN(AS137)</f>
        <v>6.31989838758129</v>
      </c>
      <c r="AS137" s="129">
        <f>$AU137+$AB$7*SIN(AT137)</f>
        <v>6.3198905449710177</v>
      </c>
      <c r="AT137" s="129">
        <f>$AU137+$AB$7*SIN(AU137)</f>
        <v>6.3197620550583737</v>
      </c>
      <c r="AU137" s="129">
        <f>RADIANS($AB$9)+$AB$18*(F137-AB$15)</f>
        <v>6.3176570167394122</v>
      </c>
      <c r="AV137"/>
      <c r="AW137" s="95"/>
      <c r="AX137" s="101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29" customFormat="1" ht="12.75" customHeight="1">
      <c r="A138" s="67" t="s">
        <v>563</v>
      </c>
      <c r="B138" s="69" t="s">
        <v>144</v>
      </c>
      <c r="C138" s="68">
        <v>42641.402000000002</v>
      </c>
      <c r="D138" s="68" t="s">
        <v>142</v>
      </c>
      <c r="E138" s="29">
        <f>+(C138-C$7)/C$8</f>
        <v>12.996874447866851</v>
      </c>
      <c r="F138" s="29">
        <f>ROUND(2*E138,0)/2</f>
        <v>13</v>
      </c>
      <c r="G138" s="29">
        <f>+C138-(C$7+F138*C$8)</f>
        <v>-1.0739699995610863E-2</v>
      </c>
      <c r="I138" s="29">
        <f>+G138</f>
        <v>-1.0739699995610863E-2</v>
      </c>
      <c r="P138" s="29">
        <f>+D$11+D$12*F138+D$13*F138^2</f>
        <v>4.8132077008911027E-5</v>
      </c>
      <c r="Q138" s="30">
        <f>+C138-15018.5</f>
        <v>27622.902000000002</v>
      </c>
      <c r="R138" s="29">
        <f>+(P138-G138)^2</f>
        <v>1.1637732082704385E-4</v>
      </c>
      <c r="S138" s="70">
        <f>S$16</f>
        <v>0.1</v>
      </c>
      <c r="Z138">
        <f>F138</f>
        <v>13</v>
      </c>
      <c r="AA138" s="129">
        <f>AB$3+AB$4*Z138+AB$5*Z138^2+AH138</f>
        <v>-5.4455892769298027E-3</v>
      </c>
      <c r="AB138" s="129">
        <f>IF(S138&lt;&gt;0,G138-AH138, -9999)</f>
        <v>8.2657548178275454E-3</v>
      </c>
      <c r="AC138" s="129">
        <f>+G138-P138</f>
        <v>-1.0787832072619774E-2</v>
      </c>
      <c r="AD138" s="129">
        <f>IF(S138&lt;&gt;0,G138-AA138, -9999)</f>
        <v>-5.2941107186810603E-3</v>
      </c>
      <c r="AE138" s="129">
        <f>+(G138-AA138)^2*S138</f>
        <v>2.8027608301653693E-6</v>
      </c>
      <c r="AF138">
        <f>IF(S138&lt;&gt;0,G138-P138, -9999)</f>
        <v>-1.0787832072619774E-2</v>
      </c>
      <c r="AG138" s="130"/>
      <c r="AH138">
        <f>$AB$6*($AB$11/AI138*AJ138+$AB$12)</f>
        <v>-1.9005454813438408E-2</v>
      </c>
      <c r="AI138">
        <f>1+$AB$7*COS(AL138)</f>
        <v>1.0609711637449994</v>
      </c>
      <c r="AJ138">
        <f>SIN(AL138+RADIANS($AB$9))</f>
        <v>-0.9844855186358924</v>
      </c>
      <c r="AK138">
        <f>$AB$7*SIN(AL138)</f>
        <v>3.6071657247577667E-3</v>
      </c>
      <c r="AL138">
        <f>2*ATAN(AM138)</f>
        <v>5.9092951692232235E-2</v>
      </c>
      <c r="AM138">
        <f>SQRT((1+$AB$7)/(1-$AB$7))*TAN(AN138/2)</f>
        <v>2.9555076817259898E-2</v>
      </c>
      <c r="AN138" s="129">
        <f>$AU138+$AB$7*SIN(AO138)</f>
        <v>6.3387746361985213</v>
      </c>
      <c r="AO138" s="129">
        <f>$AU138+$AB$7*SIN(AP138)</f>
        <v>6.3387746360345982</v>
      </c>
      <c r="AP138" s="129">
        <f>$AU138+$AB$7*SIN(AQ138)</f>
        <v>6.3387746333466177</v>
      </c>
      <c r="AQ138" s="129">
        <f>$AU138+$AB$7*SIN(AR138)</f>
        <v>6.3387745892693825</v>
      </c>
      <c r="AR138" s="129">
        <f>$AU138+$AB$7*SIN(AS138)</f>
        <v>6.338773866495413</v>
      </c>
      <c r="AS138" s="129">
        <f>$AU138+$AB$7*SIN(AT138)</f>
        <v>6.3387620145263064</v>
      </c>
      <c r="AT138" s="129">
        <f>$AU138+$AB$7*SIN(AU138)</f>
        <v>6.3385676683368146</v>
      </c>
      <c r="AU138" s="129">
        <f>RADIANS($AB$9)+$AB$18*(F138-AB$15)</f>
        <v>6.3353811121380579</v>
      </c>
      <c r="AV138"/>
      <c r="AW138" s="95"/>
      <c r="AX138" s="101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29" customFormat="1" ht="12.75" customHeight="1">
      <c r="A139" s="17" t="s">
        <v>95</v>
      </c>
      <c r="B139" s="38"/>
      <c r="C139" s="39">
        <v>42672.334000000003</v>
      </c>
      <c r="D139" s="40"/>
      <c r="E139" s="29">
        <f>+(C139-C$7)/C$8</f>
        <v>21.998948865500623</v>
      </c>
      <c r="F139" s="29">
        <f>ROUND(2*E139,0)/2</f>
        <v>22</v>
      </c>
      <c r="G139" s="29">
        <f>+C139-(C$7+F139*C$8)</f>
        <v>-3.6117999916314147E-3</v>
      </c>
      <c r="I139" s="29">
        <f>+G139</f>
        <v>-3.6117999916314147E-3</v>
      </c>
      <c r="P139" s="29">
        <f>+D$11+D$12*F139+D$13*F139^2</f>
        <v>8.2882054513898235E-5</v>
      </c>
      <c r="Q139" s="30">
        <f>+C139-15018.5</f>
        <v>27653.834000000003</v>
      </c>
      <c r="R139" s="29">
        <f>+(P139-G139)^2</f>
        <v>1.3650675422108518E-5</v>
      </c>
      <c r="S139" s="70">
        <f>S$16</f>
        <v>0.1</v>
      </c>
      <c r="Z139">
        <f>F139</f>
        <v>22</v>
      </c>
      <c r="AA139" s="129">
        <f>AB$3+AB$4*Z139+AB$5*Z139^2+AH139</f>
        <v>-5.4231869808223244E-3</v>
      </c>
      <c r="AB139" s="129">
        <f>IF(S139&lt;&gt;0,G139-AH139, -9999)</f>
        <v>1.5348723257289223E-2</v>
      </c>
      <c r="AC139" s="129">
        <f>+G139-P139</f>
        <v>-3.6946820461453132E-3</v>
      </c>
      <c r="AD139" s="129">
        <f>IF(S139&lt;&gt;0,G139-AA139, -9999)</f>
        <v>1.8113869891909096E-3</v>
      </c>
      <c r="AE139" s="129">
        <f>+(G139-AA139)^2*S139</f>
        <v>3.2811228246101087E-7</v>
      </c>
      <c r="AF139">
        <f>IF(S139&lt;&gt;0,G139-P139, -9999)</f>
        <v>-3.6946820461453132E-3</v>
      </c>
      <c r="AG139" s="130"/>
      <c r="AH139">
        <f>$AB$6*($AB$11/AI139*AJ139+$AB$12)</f>
        <v>-1.8960523248920638E-2</v>
      </c>
      <c r="AI139">
        <f>1+$AB$7*COS(AL139)</f>
        <v>1.0609151830088539</v>
      </c>
      <c r="AJ139">
        <f>SIN(AL139+RADIANS($AB$9))</f>
        <v>-0.98195352472724362</v>
      </c>
      <c r="AK139">
        <f>$AB$7*SIN(AL139)</f>
        <v>4.4536425522538883E-3</v>
      </c>
      <c r="AL139">
        <f>2*ATAN(AM139)</f>
        <v>7.2982337038843673E-2</v>
      </c>
      <c r="AM139">
        <f>SQRT((1+$AB$7)/(1-$AB$7))*TAN(AN139/2)</f>
        <v>3.6507374430201023E-2</v>
      </c>
      <c r="AN139" s="129">
        <f>$AU139+$AB$7*SIN(AO139)</f>
        <v>6.3518417273970602</v>
      </c>
      <c r="AO139" s="129">
        <f>$AU139+$AB$7*SIN(AP139)</f>
        <v>6.351841727195624</v>
      </c>
      <c r="AP139" s="129">
        <f>$AU139+$AB$7*SIN(AQ139)</f>
        <v>6.3518417238898071</v>
      </c>
      <c r="AQ139" s="129">
        <f>$AU139+$AB$7*SIN(AR139)</f>
        <v>6.3518416696372846</v>
      </c>
      <c r="AR139" s="129">
        <f>$AU139+$AB$7*SIN(AS139)</f>
        <v>6.3518407792866061</v>
      </c>
      <c r="AS139" s="129">
        <f>$AU139+$AB$7*SIN(AT139)</f>
        <v>6.3518261675437255</v>
      </c>
      <c r="AT139" s="129">
        <f>$AU139+$AB$7*SIN(AU139)</f>
        <v>6.3515863730784572</v>
      </c>
      <c r="AU139" s="129">
        <f>RADIANS($AB$9)+$AB$18*(F139-AB$15)</f>
        <v>6.347651639721736</v>
      </c>
      <c r="AV139"/>
      <c r="AW139" s="95"/>
      <c r="AX139" s="101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29" customFormat="1" ht="12.75" customHeight="1">
      <c r="A140" s="17" t="s">
        <v>95</v>
      </c>
      <c r="B140" s="38"/>
      <c r="C140" s="39">
        <v>42727.31</v>
      </c>
      <c r="D140" s="40"/>
      <c r="E140" s="29">
        <f>+(C140-C$7)/C$8</f>
        <v>37.99849765587237</v>
      </c>
      <c r="F140" s="29">
        <f>ROUND(2*E140,0)/2</f>
        <v>38</v>
      </c>
      <c r="G140" s="29">
        <f>+C140-(C$7+F140*C$8)</f>
        <v>-5.1622000028146431E-3</v>
      </c>
      <c r="I140" s="29">
        <f>+G140</f>
        <v>-5.1622000028146431E-3</v>
      </c>
      <c r="P140" s="29">
        <f>+D$11+D$12*F140+D$13*F140^2</f>
        <v>1.489354941518175E-4</v>
      </c>
      <c r="Q140" s="30">
        <f>+C140-15018.5</f>
        <v>27708.809999999998</v>
      </c>
      <c r="R140" s="29">
        <f>+(P140-G140)^2</f>
        <v>2.8208160267137176E-5</v>
      </c>
      <c r="S140" s="70">
        <f>S$16</f>
        <v>0.1</v>
      </c>
      <c r="Z140">
        <f>F140</f>
        <v>38</v>
      </c>
      <c r="AA140" s="129">
        <f>AB$3+AB$4*Z140+AB$5*Z140^2+AH140</f>
        <v>-5.3734605662054749E-3</v>
      </c>
      <c r="AB140" s="129">
        <f>IF(S140&lt;&gt;0,G140-AH140, -9999)</f>
        <v>1.3710464368909915E-2</v>
      </c>
      <c r="AC140" s="129">
        <f>+G140-P140</f>
        <v>-5.3111354969664609E-3</v>
      </c>
      <c r="AD140" s="129">
        <f>IF(S140&lt;&gt;0,G140-AA140, -9999)</f>
        <v>2.1126056339083182E-4</v>
      </c>
      <c r="AE140" s="129">
        <f>+(G140-AA140)^2*S140</f>
        <v>4.4631025644211673E-9</v>
      </c>
      <c r="AF140">
        <f>IF(S140&lt;&gt;0,G140-P140, -9999)</f>
        <v>-5.3111354969664609E-3</v>
      </c>
      <c r="AG140" s="130"/>
      <c r="AH140">
        <f>$AB$6*($AB$11/AI140*AJ140+$AB$12)</f>
        <v>-1.8872664371724558E-2</v>
      </c>
      <c r="AI140">
        <f>1+$AB$7*COS(AL140)</f>
        <v>1.0607866795021048</v>
      </c>
      <c r="AJ140">
        <f>SIN(AL140+RADIANS($AB$9))</f>
        <v>-0.97698570214466363</v>
      </c>
      <c r="AK140">
        <f>$AB$7*SIN(AL140)</f>
        <v>5.9560094101491256E-3</v>
      </c>
      <c r="AL140">
        <f>2*ATAN(AM140)</f>
        <v>9.7670382372914338E-2</v>
      </c>
      <c r="AM140">
        <f>SQRT((1+$AB$7)/(1-$AB$7))*TAN(AN140/2)</f>
        <v>4.8874050213275941E-2</v>
      </c>
      <c r="AN140" s="129">
        <f>$AU140+$AB$7*SIN(AO140)</f>
        <v>6.375070138200436</v>
      </c>
      <c r="AO140" s="129">
        <f>$AU140+$AB$7*SIN(AP140)</f>
        <v>6.3750701379339558</v>
      </c>
      <c r="AP140" s="129">
        <f>$AU140+$AB$7*SIN(AQ140)</f>
        <v>6.3750701335525042</v>
      </c>
      <c r="AQ140" s="129">
        <f>$AU140+$AB$7*SIN(AR140)</f>
        <v>6.3750700615129974</v>
      </c>
      <c r="AR140" s="129">
        <f>$AU140+$AB$7*SIN(AS140)</f>
        <v>6.3750688770447477</v>
      </c>
      <c r="AS140" s="129">
        <f>$AU140+$AB$7*SIN(AT140)</f>
        <v>6.3750494021236985</v>
      </c>
      <c r="AT140" s="129">
        <f>$AU140+$AB$7*SIN(AU140)</f>
        <v>6.3747292022178179</v>
      </c>
      <c r="AU140" s="129">
        <f>RADIANS($AB$9)+$AB$18*(F140-AB$15)</f>
        <v>6.3694659109816083</v>
      </c>
      <c r="AV140"/>
      <c r="AW140" s="95"/>
      <c r="AX140" s="101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29" customFormat="1" ht="12.75" customHeight="1">
      <c r="A141" s="17" t="s">
        <v>95</v>
      </c>
      <c r="B141" s="38"/>
      <c r="C141" s="39">
        <v>42727.315000000002</v>
      </c>
      <c r="D141" s="40"/>
      <c r="E141" s="29">
        <f>+(C141-C$7)/C$8</f>
        <v>37.999952795279135</v>
      </c>
      <c r="F141" s="29">
        <f>ROUND(2*E141,0)/2</f>
        <v>38</v>
      </c>
      <c r="G141" s="29">
        <f>+C141-(C$7+F141*C$8)</f>
        <v>-1.6219999815803021E-4</v>
      </c>
      <c r="I141" s="29">
        <f>+G141</f>
        <v>-1.6219999815803021E-4</v>
      </c>
      <c r="P141" s="29">
        <f>+D$11+D$12*F141+D$13*F141^2</f>
        <v>1.489354941518175E-4</v>
      </c>
      <c r="Q141" s="30">
        <f>+C141-15018.5</f>
        <v>27708.815000000002</v>
      </c>
      <c r="R141" s="29">
        <f>+(P141-G141)^2</f>
        <v>9.68052945748913E-8</v>
      </c>
      <c r="S141" s="70">
        <f>S$16</f>
        <v>0.1</v>
      </c>
      <c r="Z141">
        <f>F141</f>
        <v>38</v>
      </c>
      <c r="AA141" s="129">
        <f>AB$3+AB$4*Z141+AB$5*Z141^2+AH141</f>
        <v>-5.3734605662054749E-3</v>
      </c>
      <c r="AB141" s="129">
        <f>IF(S141&lt;&gt;0,G141-AH141, -9999)</f>
        <v>1.8710464373566528E-2</v>
      </c>
      <c r="AC141" s="129">
        <f>+G141-P141</f>
        <v>-3.1113549230984771E-4</v>
      </c>
      <c r="AD141" s="129">
        <f>IF(S141&lt;&gt;0,G141-AA141, -9999)</f>
        <v>5.2112605680474447E-3</v>
      </c>
      <c r="AE141" s="129">
        <f>+(G141-AA141)^2*S141</f>
        <v>2.7157236708086181E-6</v>
      </c>
      <c r="AF141">
        <f>IF(S141&lt;&gt;0,G141-P141, -9999)</f>
        <v>-3.1113549230984771E-4</v>
      </c>
      <c r="AG141" s="130"/>
      <c r="AH141">
        <f>$AB$6*($AB$11/AI141*AJ141+$AB$12)</f>
        <v>-1.8872664371724558E-2</v>
      </c>
      <c r="AI141">
        <f>1+$AB$7*COS(AL141)</f>
        <v>1.0607866795021048</v>
      </c>
      <c r="AJ141">
        <f>SIN(AL141+RADIANS($AB$9))</f>
        <v>-0.97698570214466363</v>
      </c>
      <c r="AK141">
        <f>$AB$7*SIN(AL141)</f>
        <v>5.9560094101491256E-3</v>
      </c>
      <c r="AL141">
        <f>2*ATAN(AM141)</f>
        <v>9.7670382372914338E-2</v>
      </c>
      <c r="AM141">
        <f>SQRT((1+$AB$7)/(1-$AB$7))*TAN(AN141/2)</f>
        <v>4.8874050213275941E-2</v>
      </c>
      <c r="AN141" s="129">
        <f>$AU141+$AB$7*SIN(AO141)</f>
        <v>6.375070138200436</v>
      </c>
      <c r="AO141" s="129">
        <f>$AU141+$AB$7*SIN(AP141)</f>
        <v>6.3750701379339558</v>
      </c>
      <c r="AP141" s="129">
        <f>$AU141+$AB$7*SIN(AQ141)</f>
        <v>6.3750701335525042</v>
      </c>
      <c r="AQ141" s="129">
        <f>$AU141+$AB$7*SIN(AR141)</f>
        <v>6.3750700615129974</v>
      </c>
      <c r="AR141" s="129">
        <f>$AU141+$AB$7*SIN(AS141)</f>
        <v>6.3750688770447477</v>
      </c>
      <c r="AS141" s="129">
        <f>$AU141+$AB$7*SIN(AT141)</f>
        <v>6.3750494021236985</v>
      </c>
      <c r="AT141" s="129">
        <f>$AU141+$AB$7*SIN(AU141)</f>
        <v>6.3747292022178179</v>
      </c>
      <c r="AU141" s="129">
        <f>RADIANS($AB$9)+$AB$18*(F141-AB$15)</f>
        <v>6.3694659109816083</v>
      </c>
      <c r="AV141"/>
      <c r="AW141" s="95"/>
      <c r="AX141" s="10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29" customFormat="1" ht="12.75" customHeight="1">
      <c r="A142" s="17" t="s">
        <v>100</v>
      </c>
      <c r="B142" s="38"/>
      <c r="C142" s="39">
        <v>42957.521999999997</v>
      </c>
      <c r="D142" s="40"/>
      <c r="E142" s="29">
        <f>+(C142-C$7)/C$8</f>
        <v>104.99660821555989</v>
      </c>
      <c r="F142" s="29">
        <f>ROUND(2*E142,0)/2</f>
        <v>105</v>
      </c>
      <c r="G142" s="29">
        <f>+C142-(C$7+F142*C$8)</f>
        <v>-1.1654499998257961E-2</v>
      </c>
      <c r="I142" s="29">
        <f>+G142</f>
        <v>-1.1654499998257961E-2</v>
      </c>
      <c r="P142" s="29">
        <f>+D$11+D$12*F142+D$13*F142^2</f>
        <v>4.8497721762296044E-4</v>
      </c>
      <c r="Q142" s="30">
        <f>+C142-15018.5</f>
        <v>27939.021999999997</v>
      </c>
      <c r="R142" s="29">
        <f>+(P142-G142)^2</f>
        <v>1.4736690707489202E-4</v>
      </c>
      <c r="S142" s="70">
        <f>S$16</f>
        <v>0.1</v>
      </c>
      <c r="Z142">
        <f>F142</f>
        <v>105</v>
      </c>
      <c r="AA142" s="129">
        <f>AB$3+AB$4*Z142+AB$5*Z142^2+AH142</f>
        <v>-5.0288516749584233E-3</v>
      </c>
      <c r="AB142" s="129">
        <f>IF(S142&lt;&gt;0,G142-AH142, -9999)</f>
        <v>6.740562619181871E-3</v>
      </c>
      <c r="AC142" s="129">
        <f>+G142-P142</f>
        <v>-1.2139477215880922E-2</v>
      </c>
      <c r="AD142" s="129">
        <f>IF(S142&lt;&gt;0,G142-AA142, -9999)</f>
        <v>-6.6256483232995378E-3</v>
      </c>
      <c r="AE142" s="129">
        <f>+(G142-AA142)^2*S142</f>
        <v>4.3899215704041976E-6</v>
      </c>
      <c r="AF142">
        <f>IF(S142&lt;&gt;0,G142-P142, -9999)</f>
        <v>-1.2139477215880922E-2</v>
      </c>
      <c r="AG142" s="130"/>
      <c r="AH142">
        <f>$AB$6*($AB$11/AI142*AJ142+$AB$12)</f>
        <v>-1.8395062617439832E-2</v>
      </c>
      <c r="AI142">
        <f>1+$AB$7*COS(AL142)</f>
        <v>1.0598486387680877</v>
      </c>
      <c r="AJ142">
        <f>SIN(AL142+RADIANS($AB$9))</f>
        <v>-0.94978649489453748</v>
      </c>
      <c r="AK142">
        <f>$AB$7*SIN(AL142)</f>
        <v>1.2191590978717578E-2</v>
      </c>
      <c r="AL142">
        <f>2*ATAN(AM142)</f>
        <v>0.20095749797664902</v>
      </c>
      <c r="AM142">
        <f>SQRT((1+$AB$7)/(1-$AB$7))*TAN(AN142/2)</f>
        <v>0.10081826392840529</v>
      </c>
      <c r="AN142" s="129">
        <f>$AU142+$AB$7*SIN(AO142)</f>
        <v>6.4722948390963939</v>
      </c>
      <c r="AO142" s="129">
        <f>$AU142+$AB$7*SIN(AP142)</f>
        <v>6.4722948385928234</v>
      </c>
      <c r="AP142" s="129">
        <f>$AU142+$AB$7*SIN(AQ142)</f>
        <v>6.4722948301984244</v>
      </c>
      <c r="AQ142" s="129">
        <f>$AU142+$AB$7*SIN(AR142)</f>
        <v>6.4722946902658549</v>
      </c>
      <c r="AR142" s="129">
        <f>$AU142+$AB$7*SIN(AS142)</f>
        <v>6.4722923576246414</v>
      </c>
      <c r="AS142" s="129">
        <f>$AU142+$AB$7*SIN(AT142)</f>
        <v>6.4722534732278891</v>
      </c>
      <c r="AT142" s="129">
        <f>$AU142+$AB$7*SIN(AU142)</f>
        <v>6.4716053251004455</v>
      </c>
      <c r="AU142" s="129">
        <f>RADIANS($AB$9)+$AB$18*(F142-AB$15)</f>
        <v>6.4608131718823234</v>
      </c>
      <c r="AV142"/>
      <c r="AW142" s="95"/>
      <c r="AX142" s="101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29" customFormat="1" ht="12.75" customHeight="1">
      <c r="A143" s="17" t="s">
        <v>100</v>
      </c>
      <c r="B143" s="38"/>
      <c r="C143" s="39">
        <v>42988.463000000003</v>
      </c>
      <c r="D143" s="40"/>
      <c r="E143" s="29">
        <f>+(C143-C$7)/C$8</f>
        <v>114.00130188412498</v>
      </c>
      <c r="F143" s="29">
        <f>ROUND(2*E143,0)/2</f>
        <v>114</v>
      </c>
      <c r="G143" s="29">
        <f>+C143-(C$7+F143*C$8)</f>
        <v>4.4734000039170496E-3</v>
      </c>
      <c r="I143" s="29">
        <f>+G143</f>
        <v>4.4734000039170496E-3</v>
      </c>
      <c r="P143" s="29">
        <f>+D$11+D$12*F143+D$13*F143^2</f>
        <v>5.3742860079222777E-4</v>
      </c>
      <c r="Q143" s="30">
        <f>+C143-15018.5</f>
        <v>27969.963000000003</v>
      </c>
      <c r="R143" s="29">
        <f>+(P143-G143)^2</f>
        <v>1.5491870886216377E-5</v>
      </c>
      <c r="S143" s="70">
        <f>S$16</f>
        <v>0.1</v>
      </c>
      <c r="Z143">
        <f>F143</f>
        <v>114</v>
      </c>
      <c r="AA143" s="129">
        <f>AB$3+AB$4*Z143+AB$5*Z143^2+AH143</f>
        <v>-4.9659682525876776E-3</v>
      </c>
      <c r="AB143" s="129">
        <f>IF(S143&lt;&gt;0,G143-AH143, -9999)</f>
        <v>2.279099695099758E-2</v>
      </c>
      <c r="AC143" s="129">
        <f>+G143-P143</f>
        <v>3.9359714031248216E-3</v>
      </c>
      <c r="AD143" s="129">
        <f>IF(S143&lt;&gt;0,G143-AA143, -9999)</f>
        <v>9.4393682565047272E-3</v>
      </c>
      <c r="AE143" s="129">
        <f>+(G143-AA143)^2*S143</f>
        <v>8.9101673081909096E-6</v>
      </c>
      <c r="AF143">
        <f>IF(S143&lt;&gt;0,G143-P143, -9999)</f>
        <v>3.9359714031248216E-3</v>
      </c>
      <c r="AG143" s="130"/>
      <c r="AH143">
        <f>$AB$6*($AB$11/AI143*AJ143+$AB$12)</f>
        <v>-1.8317596947080531E-2</v>
      </c>
      <c r="AI143">
        <f>1+$AB$7*COS(AL143)</f>
        <v>1.0596739404648112</v>
      </c>
      <c r="AJ143">
        <f>SIN(AL143+RADIANS($AB$9))</f>
        <v>-0.94535913523985404</v>
      </c>
      <c r="AK143">
        <f>$AB$7*SIN(AL143)</f>
        <v>1.3019803469621172E-2</v>
      </c>
      <c r="AL143">
        <f>2*ATAN(AM143)</f>
        <v>0.21481595452695579</v>
      </c>
      <c r="AM143">
        <f>SQRT((1+$AB$7)/(1-$AB$7))*TAN(AN143/2)</f>
        <v>0.10782292862956733</v>
      </c>
      <c r="AN143" s="129">
        <f>$AU143+$AB$7*SIN(AO143)</f>
        <v>6.4853473733153075</v>
      </c>
      <c r="AO143" s="129">
        <f>$AU143+$AB$7*SIN(AP143)</f>
        <v>6.4853473727855482</v>
      </c>
      <c r="AP143" s="129">
        <f>$AU143+$AB$7*SIN(AQ143)</f>
        <v>6.4853473639317132</v>
      </c>
      <c r="AQ143" s="129">
        <f>$AU143+$AB$7*SIN(AR143)</f>
        <v>6.4853472159581838</v>
      </c>
      <c r="AR143" s="129">
        <f>$AU143+$AB$7*SIN(AS143)</f>
        <v>6.4853447428875191</v>
      </c>
      <c r="AS143" s="129">
        <f>$AU143+$AB$7*SIN(AT143)</f>
        <v>6.4853034108256828</v>
      </c>
      <c r="AT143" s="129">
        <f>$AU143+$AB$7*SIN(AU143)</f>
        <v>6.4846126859832038</v>
      </c>
      <c r="AU143" s="129">
        <f>RADIANS($AB$9)+$AB$18*(F143-AB$15)</f>
        <v>6.4730836994660015</v>
      </c>
      <c r="AV143"/>
      <c r="AW143" s="95"/>
      <c r="AX143" s="101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29" customFormat="1" ht="12.75" customHeight="1">
      <c r="A144" s="17" t="s">
        <v>95</v>
      </c>
      <c r="B144" s="38"/>
      <c r="C144" s="39">
        <v>42988.463000000003</v>
      </c>
      <c r="D144" s="40"/>
      <c r="E144" s="29">
        <f>+(C144-C$7)/C$8</f>
        <v>114.00130188412498</v>
      </c>
      <c r="F144" s="29">
        <f>ROUND(2*E144,0)/2</f>
        <v>114</v>
      </c>
      <c r="G144" s="29">
        <f>+C144-(C$7+F144*C$8)</f>
        <v>4.4734000039170496E-3</v>
      </c>
      <c r="I144" s="29">
        <f>+G144</f>
        <v>4.4734000039170496E-3</v>
      </c>
      <c r="P144" s="29">
        <f>+D$11+D$12*F144+D$13*F144^2</f>
        <v>5.3742860079222777E-4</v>
      </c>
      <c r="Q144" s="30">
        <f>+C144-15018.5</f>
        <v>27969.963000000003</v>
      </c>
      <c r="R144" s="29">
        <f>+(P144-G144)^2</f>
        <v>1.5491870886216377E-5</v>
      </c>
      <c r="S144" s="70">
        <f>S$16</f>
        <v>0.1</v>
      </c>
      <c r="Z144">
        <f>F144</f>
        <v>114</v>
      </c>
      <c r="AA144" s="129">
        <f>AB$3+AB$4*Z144+AB$5*Z144^2+AH144</f>
        <v>-4.9659682525876776E-3</v>
      </c>
      <c r="AB144" s="129">
        <f>IF(S144&lt;&gt;0,G144-AH144, -9999)</f>
        <v>2.279099695099758E-2</v>
      </c>
      <c r="AC144" s="129">
        <f>+G144-P144</f>
        <v>3.9359714031248216E-3</v>
      </c>
      <c r="AD144" s="129">
        <f>IF(S144&lt;&gt;0,G144-AA144, -9999)</f>
        <v>9.4393682565047272E-3</v>
      </c>
      <c r="AE144" s="129">
        <f>+(G144-AA144)^2*S144</f>
        <v>8.9101673081909096E-6</v>
      </c>
      <c r="AF144">
        <f>IF(S144&lt;&gt;0,G144-P144, -9999)</f>
        <v>3.9359714031248216E-3</v>
      </c>
      <c r="AG144" s="130"/>
      <c r="AH144">
        <f>$AB$6*($AB$11/AI144*AJ144+$AB$12)</f>
        <v>-1.8317596947080531E-2</v>
      </c>
      <c r="AI144">
        <f>1+$AB$7*COS(AL144)</f>
        <v>1.0596739404648112</v>
      </c>
      <c r="AJ144">
        <f>SIN(AL144+RADIANS($AB$9))</f>
        <v>-0.94535913523985404</v>
      </c>
      <c r="AK144">
        <f>$AB$7*SIN(AL144)</f>
        <v>1.3019803469621172E-2</v>
      </c>
      <c r="AL144">
        <f>2*ATAN(AM144)</f>
        <v>0.21481595452695579</v>
      </c>
      <c r="AM144">
        <f>SQRT((1+$AB$7)/(1-$AB$7))*TAN(AN144/2)</f>
        <v>0.10782292862956733</v>
      </c>
      <c r="AN144" s="129">
        <f>$AU144+$AB$7*SIN(AO144)</f>
        <v>6.4853473733153075</v>
      </c>
      <c r="AO144" s="129">
        <f>$AU144+$AB$7*SIN(AP144)</f>
        <v>6.4853473727855482</v>
      </c>
      <c r="AP144" s="129">
        <f>$AU144+$AB$7*SIN(AQ144)</f>
        <v>6.4853473639317132</v>
      </c>
      <c r="AQ144" s="129">
        <f>$AU144+$AB$7*SIN(AR144)</f>
        <v>6.4853472159581838</v>
      </c>
      <c r="AR144" s="129">
        <f>$AU144+$AB$7*SIN(AS144)</f>
        <v>6.4853447428875191</v>
      </c>
      <c r="AS144" s="129">
        <f>$AU144+$AB$7*SIN(AT144)</f>
        <v>6.4853034108256828</v>
      </c>
      <c r="AT144" s="129">
        <f>$AU144+$AB$7*SIN(AU144)</f>
        <v>6.4846126859832038</v>
      </c>
      <c r="AU144" s="129">
        <f>RADIANS($AB$9)+$AB$18*(F144-AB$15)</f>
        <v>6.4730836994660015</v>
      </c>
      <c r="AV144"/>
      <c r="AW144" s="95"/>
      <c r="AX144" s="101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29" customFormat="1" ht="12.75" customHeight="1">
      <c r="A145" s="17" t="s">
        <v>95</v>
      </c>
      <c r="B145" s="38"/>
      <c r="C145" s="39">
        <v>43012.508999999998</v>
      </c>
      <c r="D145" s="40"/>
      <c r="E145" s="29">
        <f>+(C145-C$7)/C$8</f>
        <v>120.99935831262525</v>
      </c>
      <c r="F145" s="29">
        <f>ROUND(2*E145,0)/2</f>
        <v>121</v>
      </c>
      <c r="G145" s="29">
        <f>+C145-(C$7+F145*C$8)</f>
        <v>-2.2048999962862581E-3</v>
      </c>
      <c r="I145" s="29">
        <f>+G145</f>
        <v>-2.2048999962862581E-3</v>
      </c>
      <c r="P145" s="29">
        <f>+D$11+D$12*F145+D$13*F145^2</f>
        <v>5.7942131755334819E-4</v>
      </c>
      <c r="Q145" s="30">
        <f>+C145-15018.5</f>
        <v>27994.008999999998</v>
      </c>
      <c r="R145" s="29">
        <f>+(P145-G145)^2</f>
        <v>7.7524451787015126E-6</v>
      </c>
      <c r="S145" s="70">
        <f>S$16</f>
        <v>0.1</v>
      </c>
      <c r="Z145">
        <f>F145</f>
        <v>121</v>
      </c>
      <c r="AA145" s="129">
        <f>AB$3+AB$4*Z145+AB$5*Z145^2+AH145</f>
        <v>-4.9143727696860078E-3</v>
      </c>
      <c r="AB145" s="129">
        <f>IF(S145&lt;&gt;0,G145-AH145, -9999)</f>
        <v>1.605029719909911E-2</v>
      </c>
      <c r="AC145" s="129">
        <f>+G145-P145</f>
        <v>-2.7843213138396064E-3</v>
      </c>
      <c r="AD145" s="129">
        <f>IF(S145&lt;&gt;0,G145-AA145, -9999)</f>
        <v>2.7094727733997497E-3</v>
      </c>
      <c r="AE145" s="129">
        <f>+(G145-AA145)^2*S145</f>
        <v>7.3412427097945314E-7</v>
      </c>
      <c r="AF145">
        <f>IF(S145&lt;&gt;0,G145-P145, -9999)</f>
        <v>-2.7843213138396064E-3</v>
      </c>
      <c r="AG145" s="130"/>
      <c r="AH145">
        <f>$AB$6*($AB$11/AI145*AJ145+$AB$12)</f>
        <v>-1.8255197195385368E-2</v>
      </c>
      <c r="AI145">
        <f>1+$AB$7*COS(AL145)</f>
        <v>1.0595301831833848</v>
      </c>
      <c r="AJ145">
        <f>SIN(AL145+RADIANS($AB$9))</f>
        <v>-0.94179115716026773</v>
      </c>
      <c r="AK145">
        <f>$AB$7*SIN(AL145)</f>
        <v>1.366205486513849E-2</v>
      </c>
      <c r="AL145">
        <f>2*ATAN(AM145)</f>
        <v>0.22559150761012098</v>
      </c>
      <c r="AM145">
        <f>SQRT((1+$AB$7)/(1-$AB$7))*TAN(AN145/2)</f>
        <v>0.11327656322413576</v>
      </c>
      <c r="AN145" s="129">
        <f>$AU145+$AB$7*SIN(AO145)</f>
        <v>6.4954978154320209</v>
      </c>
      <c r="AO145" s="129">
        <f>$AU145+$AB$7*SIN(AP145)</f>
        <v>6.4954978148829783</v>
      </c>
      <c r="AP145" s="129">
        <f>$AU145+$AB$7*SIN(AQ145)</f>
        <v>6.4954978056872648</v>
      </c>
      <c r="AQ145" s="129">
        <f>$AU145+$AB$7*SIN(AR145)</f>
        <v>6.4954976516715845</v>
      </c>
      <c r="AR145" s="129">
        <f>$AU145+$AB$7*SIN(AS145)</f>
        <v>6.4954950721195353</v>
      </c>
      <c r="AS145" s="129">
        <f>$AU145+$AB$7*SIN(AT145)</f>
        <v>6.4954518683630296</v>
      </c>
      <c r="AT145" s="129">
        <f>$AU145+$AB$7*SIN(AU145)</f>
        <v>6.4947283278039354</v>
      </c>
      <c r="AU145" s="129">
        <f>RADIANS($AB$9)+$AB$18*(F145-AB$15)</f>
        <v>6.4826274431421957</v>
      </c>
      <c r="AV145"/>
      <c r="AW145" s="95"/>
      <c r="AX145" s="101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29" customFormat="1" ht="12.75" customHeight="1">
      <c r="A146" s="17" t="s">
        <v>95</v>
      </c>
      <c r="B146" s="38"/>
      <c r="C146" s="39">
        <v>43043.438999999998</v>
      </c>
      <c r="D146" s="40"/>
      <c r="E146" s="29">
        <f>+(C146-C$7)/C$8</f>
        <v>130.00085067449675</v>
      </c>
      <c r="F146" s="29">
        <f>ROUND(2*E146,0)/2</f>
        <v>130</v>
      </c>
      <c r="G146" s="29">
        <f>+C146-(C$7+F146*C$8)</f>
        <v>2.9230000000097789E-3</v>
      </c>
      <c r="I146" s="29">
        <f>+G146</f>
        <v>2.9230000000097789E-3</v>
      </c>
      <c r="P146" s="29">
        <f>+D$11+D$12*F146+D$13*F146^2</f>
        <v>6.3495120605553377E-4</v>
      </c>
      <c r="Q146" s="30">
        <f>+C146-15018.5</f>
        <v>28024.938999999998</v>
      </c>
      <c r="R146" s="29">
        <f>+(P146-G146)^2</f>
        <v>5.2351672835154758E-6</v>
      </c>
      <c r="S146" s="70">
        <f>S$16</f>
        <v>0.1</v>
      </c>
      <c r="Z146">
        <f>F146</f>
        <v>130</v>
      </c>
      <c r="AA146" s="129">
        <f>AB$3+AB$4*Z146+AB$5*Z146^2+AH146</f>
        <v>-4.8445953893959011E-3</v>
      </c>
      <c r="AB146" s="129">
        <f>IF(S146&lt;&gt;0,G146-AH146, -9999)</f>
        <v>2.1095219657624613E-2</v>
      </c>
      <c r="AC146" s="129">
        <f>+G146-P146</f>
        <v>2.2880487939542452E-3</v>
      </c>
      <c r="AD146" s="129">
        <f>IF(S146&lt;&gt;0,G146-AA146, -9999)</f>
        <v>7.76759538940568E-3</v>
      </c>
      <c r="AE146" s="129">
        <f>+(G146-AA146)^2*S146</f>
        <v>6.0335538133516383E-6</v>
      </c>
      <c r="AF146">
        <f>IF(S146&lt;&gt;0,G146-P146, -9999)</f>
        <v>2.2880487939542452E-3</v>
      </c>
      <c r="AG146" s="130"/>
      <c r="AH146">
        <f>$AB$6*($AB$11/AI146*AJ146+$AB$12)</f>
        <v>-1.8172219657614834E-2</v>
      </c>
      <c r="AI146">
        <f>1+$AB$7*COS(AL146)</f>
        <v>1.0593352622142571</v>
      </c>
      <c r="AJ146">
        <f>SIN(AL146+RADIANS($AB$9))</f>
        <v>-0.9370446775450193</v>
      </c>
      <c r="AK146">
        <f>$AB$7*SIN(AL146)</f>
        <v>1.4485203172574354E-2</v>
      </c>
      <c r="AL146">
        <f>2*ATAN(AM146)</f>
        <v>0.23944137199586657</v>
      </c>
      <c r="AM146">
        <f>SQRT((1+$AB$7)/(1-$AB$7))*TAN(AN146/2)</f>
        <v>0.12029597169402254</v>
      </c>
      <c r="AN146" s="129">
        <f>$AU146+$AB$7*SIN(AO146)</f>
        <v>6.5085463027714106</v>
      </c>
      <c r="AO146" s="129">
        <f>$AU146+$AB$7*SIN(AP146)</f>
        <v>6.5085463021990195</v>
      </c>
      <c r="AP146" s="129">
        <f>$AU146+$AB$7*SIN(AQ146)</f>
        <v>6.508546292584394</v>
      </c>
      <c r="AQ146" s="129">
        <f>$AU146+$AB$7*SIN(AR146)</f>
        <v>6.5085461310845254</v>
      </c>
      <c r="AR146" s="129">
        <f>$AU146+$AB$7*SIN(AS146)</f>
        <v>6.5085434183216151</v>
      </c>
      <c r="AS146" s="129">
        <f>$AU146+$AB$7*SIN(AT146)</f>
        <v>6.5084978514616818</v>
      </c>
      <c r="AT146" s="129">
        <f>$AU146+$AB$7*SIN(AU146)</f>
        <v>6.5077325261985006</v>
      </c>
      <c r="AU146" s="129">
        <f>RADIANS($AB$9)+$AB$18*(F146-AB$15)</f>
        <v>6.4948979707258738</v>
      </c>
      <c r="AV146"/>
      <c r="AW146" s="95"/>
      <c r="AX146" s="101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29" customFormat="1" ht="12.75" customHeight="1">
      <c r="A147" s="17" t="s">
        <v>95</v>
      </c>
      <c r="B147" s="38"/>
      <c r="C147" s="39">
        <v>43043.442000000003</v>
      </c>
      <c r="D147" s="40"/>
      <c r="E147" s="29">
        <f>+(C147-C$7)/C$8</f>
        <v>130.00172375814122</v>
      </c>
      <c r="F147" s="29">
        <f>ROUND(2*E147,0)/2</f>
        <v>130</v>
      </c>
      <c r="G147" s="29">
        <f>+C147-(C$7+F147*C$8)</f>
        <v>5.9230000042589381E-3</v>
      </c>
      <c r="I147" s="29">
        <f>+G147</f>
        <v>5.9230000042589381E-3</v>
      </c>
      <c r="P147" s="29">
        <f>+D$11+D$12*F147+D$13*F147^2</f>
        <v>6.3495120605553377E-4</v>
      </c>
      <c r="Q147" s="30">
        <f>+C147-15018.5</f>
        <v>28024.942000000003</v>
      </c>
      <c r="R147" s="29">
        <f>+(P147-G147)^2</f>
        <v>2.7963460092180469E-5</v>
      </c>
      <c r="S147" s="70">
        <f>S$16</f>
        <v>0.1</v>
      </c>
      <c r="Z147">
        <f>F147</f>
        <v>130</v>
      </c>
      <c r="AA147" s="129">
        <f>AB$3+AB$4*Z147+AB$5*Z147^2+AH147</f>
        <v>-4.8445953893959011E-3</v>
      </c>
      <c r="AB147" s="129">
        <f>IF(S147&lt;&gt;0,G147-AH147, -9999)</f>
        <v>2.4095219661873772E-2</v>
      </c>
      <c r="AC147" s="129">
        <f>+G147-P147</f>
        <v>5.2880487982034045E-3</v>
      </c>
      <c r="AD147" s="129">
        <f>IF(S147&lt;&gt;0,G147-AA147, -9999)</f>
        <v>1.0767595393654839E-2</v>
      </c>
      <c r="AE147" s="129">
        <f>+(G147-AA147)^2*S147</f>
        <v>1.1594111056145692E-5</v>
      </c>
      <c r="AF147">
        <f>IF(S147&lt;&gt;0,G147-P147, -9999)</f>
        <v>5.2880487982034045E-3</v>
      </c>
      <c r="AG147" s="130"/>
      <c r="AH147">
        <f>$AB$6*($AB$11/AI147*AJ147+$AB$12)</f>
        <v>-1.8172219657614834E-2</v>
      </c>
      <c r="AI147">
        <f>1+$AB$7*COS(AL147)</f>
        <v>1.0593352622142571</v>
      </c>
      <c r="AJ147">
        <f>SIN(AL147+RADIANS($AB$9))</f>
        <v>-0.9370446775450193</v>
      </c>
      <c r="AK147">
        <f>$AB$7*SIN(AL147)</f>
        <v>1.4485203172574354E-2</v>
      </c>
      <c r="AL147">
        <f>2*ATAN(AM147)</f>
        <v>0.23944137199586657</v>
      </c>
      <c r="AM147">
        <f>SQRT((1+$AB$7)/(1-$AB$7))*TAN(AN147/2)</f>
        <v>0.12029597169402254</v>
      </c>
      <c r="AN147" s="129">
        <f>$AU147+$AB$7*SIN(AO147)</f>
        <v>6.5085463027714106</v>
      </c>
      <c r="AO147" s="129">
        <f>$AU147+$AB$7*SIN(AP147)</f>
        <v>6.5085463021990195</v>
      </c>
      <c r="AP147" s="129">
        <f>$AU147+$AB$7*SIN(AQ147)</f>
        <v>6.508546292584394</v>
      </c>
      <c r="AQ147" s="129">
        <f>$AU147+$AB$7*SIN(AR147)</f>
        <v>6.5085461310845254</v>
      </c>
      <c r="AR147" s="129">
        <f>$AU147+$AB$7*SIN(AS147)</f>
        <v>6.5085434183216151</v>
      </c>
      <c r="AS147" s="129">
        <f>$AU147+$AB$7*SIN(AT147)</f>
        <v>6.5084978514616818</v>
      </c>
      <c r="AT147" s="129">
        <f>$AU147+$AB$7*SIN(AU147)</f>
        <v>6.5077325261985006</v>
      </c>
      <c r="AU147" s="129">
        <f>RADIANS($AB$9)+$AB$18*(F147-AB$15)</f>
        <v>6.4948979707258738</v>
      </c>
      <c r="AV147"/>
      <c r="AW147" s="95"/>
      <c r="AX147" s="101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29" customFormat="1" ht="12.75" customHeight="1">
      <c r="A148" s="17" t="s">
        <v>95</v>
      </c>
      <c r="B148" s="38"/>
      <c r="C148" s="39">
        <v>43311.445</v>
      </c>
      <c r="D148" s="40"/>
      <c r="E148" s="29">
        <f>+(C148-C$7)/C$8</f>
        <v>207.99806897180414</v>
      </c>
      <c r="F148" s="29">
        <f>ROUND(2*E148,0)/2</f>
        <v>208</v>
      </c>
      <c r="G148" s="29">
        <f>+C148-(C$7+F148*C$8)</f>
        <v>-6.6351999994367361E-3</v>
      </c>
      <c r="I148" s="29">
        <f>+G148</f>
        <v>-6.6351999994367361E-3</v>
      </c>
      <c r="P148" s="29">
        <f>+D$11+D$12*F148+D$13*F148^2</f>
        <v>1.1887475216480288E-3</v>
      </c>
      <c r="Q148" s="30">
        <f>+C148-15018.5</f>
        <v>28292.945</v>
      </c>
      <c r="R148" s="29">
        <f>+(P148-G148)^2</f>
        <v>6.121415481268844E-5</v>
      </c>
      <c r="S148" s="70">
        <f>S$16</f>
        <v>0.1</v>
      </c>
      <c r="Z148">
        <f>F148</f>
        <v>208</v>
      </c>
      <c r="AA148" s="129">
        <f>AB$3+AB$4*Z148+AB$5*Z148^2+AH148</f>
        <v>-4.0803527231115001E-3</v>
      </c>
      <c r="AB148" s="129">
        <f>IF(S148&lt;&gt;0,G148-AH148, -9999)</f>
        <v>1.0690941134661104E-2</v>
      </c>
      <c r="AC148" s="129">
        <f>+G148-P148</f>
        <v>-7.8239475210847651E-3</v>
      </c>
      <c r="AD148" s="129">
        <f>IF(S148&lt;&gt;0,G148-AA148, -9999)</f>
        <v>-2.554847276325236E-3</v>
      </c>
      <c r="AE148" s="129">
        <f>+(G148-AA148)^2*S148</f>
        <v>6.5272446053464774E-7</v>
      </c>
      <c r="AF148">
        <f>IF(S148&lt;&gt;0,G148-P148, -9999)</f>
        <v>-7.8239475210847651E-3</v>
      </c>
      <c r="AG148" s="130"/>
      <c r="AH148">
        <f>$AB$6*($AB$11/AI148*AJ148+$AB$12)</f>
        <v>-1.732614113409784E-2</v>
      </c>
      <c r="AI148">
        <f>1+$AB$7*COS(AL148)</f>
        <v>1.0571792003090259</v>
      </c>
      <c r="AJ148">
        <f>SIN(AL148+RADIANS($AB$9))</f>
        <v>-0.88860170001593752</v>
      </c>
      <c r="AK148">
        <f>$AB$7*SIN(AL148)</f>
        <v>2.1471690781251523E-2</v>
      </c>
      <c r="AL148">
        <f>2*ATAN(AM148)</f>
        <v>0.35922276552010762</v>
      </c>
      <c r="AM148">
        <f>SQRT((1+$AB$7)/(1-$AB$7))*TAN(AN148/2)</f>
        <v>0.1815680719221871</v>
      </c>
      <c r="AN148" s="129">
        <f>$AU148+$AB$7*SIN(AO148)</f>
        <v>6.6215149844400614</v>
      </c>
      <c r="AO148" s="129">
        <f>$AU148+$AB$7*SIN(AP148)</f>
        <v>6.62151498373865</v>
      </c>
      <c r="AP148" s="129">
        <f>$AU148+$AB$7*SIN(AQ148)</f>
        <v>6.6215149715646096</v>
      </c>
      <c r="AQ148" s="129">
        <f>$AU148+$AB$7*SIN(AR148)</f>
        <v>6.6215147602658719</v>
      </c>
      <c r="AR148" s="129">
        <f>$AU148+$AB$7*SIN(AS148)</f>
        <v>6.6215110928616934</v>
      </c>
      <c r="AS148" s="129">
        <f>$AU148+$AB$7*SIN(AT148)</f>
        <v>6.6214474403559773</v>
      </c>
      <c r="AT148" s="129">
        <f>$AU148+$AB$7*SIN(AU148)</f>
        <v>6.6203428961727369</v>
      </c>
      <c r="AU148" s="129">
        <f>RADIANS($AB$9)+$AB$18*(F148-AB$15)</f>
        <v>6.6012425431177508</v>
      </c>
      <c r="AV148"/>
      <c r="AW148" s="95"/>
      <c r="AX148" s="101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29" customFormat="1" ht="12.75" customHeight="1">
      <c r="A149" s="17" t="s">
        <v>100</v>
      </c>
      <c r="B149" s="38"/>
      <c r="C149" s="39">
        <v>43366.451999999997</v>
      </c>
      <c r="D149" s="40" t="s">
        <v>101</v>
      </c>
      <c r="E149" s="29">
        <f>+(C149-C$7)/C$8</f>
        <v>224.0066396264902</v>
      </c>
      <c r="F149" s="29">
        <f>ROUND(2*E149,0)/2</f>
        <v>224</v>
      </c>
      <c r="G149" s="29">
        <f>+C149-(C$7+F149*C$8)</f>
        <v>2.2814399999333546E-2</v>
      </c>
      <c r="I149" s="29">
        <f>+G149</f>
        <v>2.2814399999333546E-2</v>
      </c>
      <c r="P149" s="29">
        <f>+D$11+D$12*F149+D$13*F149^2</f>
        <v>1.3184234048329259E-3</v>
      </c>
      <c r="Q149" s="30">
        <f>+C149-15018.5</f>
        <v>28347.951999999997</v>
      </c>
      <c r="R149" s="29">
        <f>+(P149-G149)^2</f>
        <v>4.6207700975131843E-4</v>
      </c>
      <c r="S149" s="70">
        <f>S$16</f>
        <v>0.1</v>
      </c>
      <c r="Z149">
        <f>F149</f>
        <v>224</v>
      </c>
      <c r="AA149" s="129">
        <f>AB$3+AB$4*Z149+AB$5*Z149^2+AH149</f>
        <v>-3.888936357316743E-3</v>
      </c>
      <c r="AB149" s="129">
        <f>IF(S149&lt;&gt;0,G149-AH149, -9999)</f>
        <v>3.9939555508892048E-2</v>
      </c>
      <c r="AC149" s="129">
        <f>+G149-P149</f>
        <v>2.1495976594500619E-2</v>
      </c>
      <c r="AD149" s="129">
        <f>IF(S149&lt;&gt;0,G149-AA149, -9999)</f>
        <v>2.6703336356650287E-2</v>
      </c>
      <c r="AE149" s="129">
        <f>+(G149-AA149)^2*S149</f>
        <v>7.1306817257640114E-5</v>
      </c>
      <c r="AF149">
        <f>IF(S149&lt;&gt;0,G149-P149, -9999)</f>
        <v>2.1495976594500619E-2</v>
      </c>
      <c r="AG149" s="130"/>
      <c r="AH149">
        <f>$AB$6*($AB$11/AI149*AJ149+$AB$12)</f>
        <v>-1.7125155509558503E-2</v>
      </c>
      <c r="AI149">
        <f>1+$AB$7*COS(AL149)</f>
        <v>1.0566359259121034</v>
      </c>
      <c r="AJ149">
        <f>SIN(AL149+RADIANS($AB$9))</f>
        <v>-0.87709617247291327</v>
      </c>
      <c r="AK149">
        <f>$AB$7*SIN(AL149)</f>
        <v>2.2866270991662434E-2</v>
      </c>
      <c r="AL149">
        <f>2*ATAN(AM149)</f>
        <v>0.38372760016581287</v>
      </c>
      <c r="AM149">
        <f>SQRT((1+$AB$7)/(1-$AB$7))*TAN(AN149/2)</f>
        <v>0.19425326913179261</v>
      </c>
      <c r="AN149" s="129">
        <f>$AU149+$AB$7*SIN(AO149)</f>
        <v>6.6446570451558378</v>
      </c>
      <c r="AO149" s="129">
        <f>$AU149+$AB$7*SIN(AP149)</f>
        <v>6.6446570444446671</v>
      </c>
      <c r="AP149" s="129">
        <f>$AU149+$AB$7*SIN(AQ149)</f>
        <v>6.6446570319965419</v>
      </c>
      <c r="AQ149" s="129">
        <f>$AU149+$AB$7*SIN(AR149)</f>
        <v>6.6446568141082656</v>
      </c>
      <c r="AR149" s="129">
        <f>$AU149+$AB$7*SIN(AS149)</f>
        <v>6.6446530002595532</v>
      </c>
      <c r="AS149" s="129">
        <f>$AU149+$AB$7*SIN(AT149)</f>
        <v>6.6445862447267974</v>
      </c>
      <c r="AT149" s="129">
        <f>$AU149+$AB$7*SIN(AU149)</f>
        <v>6.6434180646003886</v>
      </c>
      <c r="AU149" s="129">
        <f>RADIANS($AB$9)+$AB$18*(F149-AB$15)</f>
        <v>6.6230568143776232</v>
      </c>
      <c r="AV149"/>
      <c r="AW149" s="95"/>
      <c r="AX149" s="101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29" customFormat="1" ht="12.75" customHeight="1">
      <c r="A150" s="17" t="s">
        <v>95</v>
      </c>
      <c r="B150" s="38"/>
      <c r="C150" s="39">
        <v>43483.252999999997</v>
      </c>
      <c r="D150" s="40"/>
      <c r="E150" s="29">
        <f>+(C150-C$7)/C$8</f>
        <v>257.99898716476815</v>
      </c>
      <c r="F150" s="29">
        <f>ROUND(2*E150,0)/2</f>
        <v>258</v>
      </c>
      <c r="G150" s="29">
        <f>+C150-(C$7+F150*C$8)</f>
        <v>-3.4802000009221956E-3</v>
      </c>
      <c r="I150" s="29">
        <f>+G150</f>
        <v>-3.4802000009221956E-3</v>
      </c>
      <c r="P150" s="29">
        <f>+D$11+D$12*F150+D$13*F150^2</f>
        <v>1.6121563894687524E-3</v>
      </c>
      <c r="Q150" s="30">
        <f>+C150-15018.5</f>
        <v>28464.752999999997</v>
      </c>
      <c r="R150" s="29">
        <f>+(P150-G150)^2</f>
        <v>2.5932093606755524E-5</v>
      </c>
      <c r="S150" s="70">
        <f>S$16</f>
        <v>0.1</v>
      </c>
      <c r="Z150">
        <f>F150</f>
        <v>258</v>
      </c>
      <c r="AA150" s="129">
        <f>AB$3+AB$4*Z150+AB$5*Z150^2+AH150</f>
        <v>-3.4441122463325039E-3</v>
      </c>
      <c r="AB150" s="129">
        <f>IF(S150&lt;&gt;0,G150-AH150, -9999)</f>
        <v>1.3187954895958091E-2</v>
      </c>
      <c r="AC150" s="129">
        <f>+G150-P150</f>
        <v>-5.092356390390948E-3</v>
      </c>
      <c r="AD150" s="129">
        <f>IF(S150&lt;&gt;0,G150-AA150, -9999)</f>
        <v>-3.6087754589691698E-5</v>
      </c>
      <c r="AE150" s="129">
        <f>+(G150-AA150)^2*S150</f>
        <v>1.3023260313258142E-10</v>
      </c>
      <c r="AF150">
        <f>IF(S150&lt;&gt;0,G150-P150, -9999)</f>
        <v>-5.092356390390948E-3</v>
      </c>
      <c r="AG150" s="130"/>
      <c r="AH150">
        <f>$AB$6*($AB$11/AI150*AJ150+$AB$12)</f>
        <v>-1.6668154896880286E-2</v>
      </c>
      <c r="AI150">
        <f>1+$AB$7*COS(AL150)</f>
        <v>1.0553712559494974</v>
      </c>
      <c r="AJ150">
        <f>SIN(AL150+RADIANS($AB$9))</f>
        <v>-0.85095353600275436</v>
      </c>
      <c r="AK150">
        <f>$AB$7*SIN(AL150)</f>
        <v>2.5778255712143282E-2</v>
      </c>
      <c r="AL150">
        <f>2*ATAN(AM150)</f>
        <v>0.43571228296628639</v>
      </c>
      <c r="AM150">
        <f>SQRT((1+$AB$7)/(1-$AB$7))*TAN(AN150/2)</f>
        <v>0.22136943318867272</v>
      </c>
      <c r="AN150" s="129">
        <f>$AU150+$AB$7*SIN(AO150)</f>
        <v>6.6937923082368558</v>
      </c>
      <c r="AO150" s="129">
        <f>$AU150+$AB$7*SIN(AP150)</f>
        <v>6.6937923075230641</v>
      </c>
      <c r="AP150" s="129">
        <f>$AU150+$AB$7*SIN(AQ150)</f>
        <v>6.6937922947769808</v>
      </c>
      <c r="AQ150" s="129">
        <f>$AU150+$AB$7*SIN(AR150)</f>
        <v>6.6937920671720637</v>
      </c>
      <c r="AR150" s="129">
        <f>$AU150+$AB$7*SIN(AS150)</f>
        <v>6.6937880028685948</v>
      </c>
      <c r="AS150" s="129">
        <f>$AU150+$AB$7*SIN(AT150)</f>
        <v>6.6937154284823537</v>
      </c>
      <c r="AT150" s="129">
        <f>$AU150+$AB$7*SIN(AU150)</f>
        <v>6.6924198866369604</v>
      </c>
      <c r="AU150" s="129">
        <f>RADIANS($AB$9)+$AB$18*(F150-AB$15)</f>
        <v>6.6694121408048517</v>
      </c>
      <c r="AV150"/>
      <c r="AW150" s="95"/>
      <c r="AX150" s="101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29" customFormat="1" ht="12.75" customHeight="1">
      <c r="A151" s="17" t="s">
        <v>95</v>
      </c>
      <c r="B151" s="38"/>
      <c r="C151" s="39">
        <v>43689.423000000003</v>
      </c>
      <c r="D151" s="40"/>
      <c r="E151" s="29">
        <f>+(C151-C$7)/C$8</f>
        <v>318.00020540748</v>
      </c>
      <c r="F151" s="29">
        <f>ROUND(2*E151,0)/2</f>
        <v>318</v>
      </c>
      <c r="G151" s="29">
        <f>+C151-(C$7+F151*C$8)</f>
        <v>7.0580000465270132E-4</v>
      </c>
      <c r="I151" s="29">
        <f>+G151</f>
        <v>7.0580000465270132E-4</v>
      </c>
      <c r="P151" s="29">
        <f>+D$11+D$12*F151+D$13*F151^2</f>
        <v>2.1907961113996639E-3</v>
      </c>
      <c r="Q151" s="30">
        <f>+C151-15018.5</f>
        <v>28670.923000000003</v>
      </c>
      <c r="R151" s="29">
        <f>+(P151-G151)^2</f>
        <v>2.2052134370536363E-6</v>
      </c>
      <c r="S151" s="70">
        <f>S$16</f>
        <v>0.1</v>
      </c>
      <c r="Z151">
        <f>F151</f>
        <v>318</v>
      </c>
      <c r="AA151" s="129">
        <f>AB$3+AB$4*Z151+AB$5*Z151^2+AH151</f>
        <v>-2.5363931783801419E-3</v>
      </c>
      <c r="AB151" s="129">
        <f>IF(S151&lt;&gt;0,G151-AH151, -9999)</f>
        <v>1.6471813828532293E-2</v>
      </c>
      <c r="AC151" s="129">
        <f>+G151-P151</f>
        <v>-1.4849961067469625E-3</v>
      </c>
      <c r="AD151" s="129">
        <f>IF(S151&lt;&gt;0,G151-AA151, -9999)</f>
        <v>3.2421931830328432E-3</v>
      </c>
      <c r="AE151" s="129">
        <f>+(G151-AA151)^2*S151</f>
        <v>1.0511816636104639E-6</v>
      </c>
      <c r="AF151">
        <f>IF(S151&lt;&gt;0,G151-P151, -9999)</f>
        <v>-1.4849961067469625E-3</v>
      </c>
      <c r="AG151" s="130"/>
      <c r="AH151">
        <f>$AB$6*($AB$11/AI151*AJ151+$AB$12)</f>
        <v>-1.5766013823879592E-2</v>
      </c>
      <c r="AI151">
        <f>1+$AB$7*COS(AL151)</f>
        <v>1.0527870372066137</v>
      </c>
      <c r="AJ151">
        <f>SIN(AL151+RADIANS($AB$9))</f>
        <v>-0.79945665792103138</v>
      </c>
      <c r="AK151">
        <f>$AB$7*SIN(AL151)</f>
        <v>3.0724959819875591E-2</v>
      </c>
      <c r="AL151">
        <f>2*ATAN(AM151)</f>
        <v>0.52712014781044736</v>
      </c>
      <c r="AM151">
        <f>SQRT((1+$AB$7)/(1-$AB$7))*TAN(AN151/2)</f>
        <v>0.26983718276859231</v>
      </c>
      <c r="AN151" s="129">
        <f>$AU151+$AB$7*SIN(AO151)</f>
        <v>6.7803455727263682</v>
      </c>
      <c r="AO151" s="129">
        <f>$AU151+$AB$7*SIN(AP151)</f>
        <v>6.7803455720611181</v>
      </c>
      <c r="AP151" s="129">
        <f>$AU151+$AB$7*SIN(AQ151)</f>
        <v>6.7803455596690876</v>
      </c>
      <c r="AQ151" s="129">
        <f>$AU151+$AB$7*SIN(AR151)</f>
        <v>6.7803453288350788</v>
      </c>
      <c r="AR151" s="129">
        <f>$AU151+$AB$7*SIN(AS151)</f>
        <v>6.7803410289527379</v>
      </c>
      <c r="AS151" s="129">
        <f>$AU151+$AB$7*SIN(AT151)</f>
        <v>6.7802609343213325</v>
      </c>
      <c r="AT151" s="129">
        <f>$AU151+$AB$7*SIN(AU151)</f>
        <v>6.7787696332835612</v>
      </c>
      <c r="AU151" s="129">
        <f>RADIANS($AB$9)+$AB$18*(F151-AB$15)</f>
        <v>6.7512156580293716</v>
      </c>
      <c r="AV151"/>
      <c r="AW151" s="95"/>
      <c r="AX151" s="10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29" customFormat="1" ht="12.75" customHeight="1">
      <c r="A152" s="17" t="s">
        <v>95</v>
      </c>
      <c r="B152" s="38"/>
      <c r="C152" s="39">
        <v>43713.483999999997</v>
      </c>
      <c r="D152" s="40"/>
      <c r="E152" s="29">
        <f>+(C152-C$7)/C$8</f>
        <v>325.00262725419628</v>
      </c>
      <c r="F152" s="29">
        <f>ROUND(2*E152,0)/2</f>
        <v>325</v>
      </c>
      <c r="G152" s="29">
        <f>+C152-(C$7+F152*C$8)</f>
        <v>9.0274999965913594E-3</v>
      </c>
      <c r="I152" s="29">
        <f>+G152</f>
        <v>9.0274999965913594E-3</v>
      </c>
      <c r="P152" s="29">
        <f>+D$11+D$12*F152+D$13*F152^2</f>
        <v>2.2633173393788912E-3</v>
      </c>
      <c r="Q152" s="30">
        <f>+C152-15018.5</f>
        <v>28694.983999999997</v>
      </c>
      <c r="R152" s="29">
        <f>+(P152-G152)^2</f>
        <v>4.5754167020133925E-5</v>
      </c>
      <c r="S152" s="70">
        <f>S$16</f>
        <v>0.1</v>
      </c>
      <c r="Z152">
        <f>F152</f>
        <v>325</v>
      </c>
      <c r="AA152" s="129">
        <f>AB$3+AB$4*Z152+AB$5*Z152^2+AH152</f>
        <v>-2.420575716508673E-3</v>
      </c>
      <c r="AB152" s="129">
        <f>IF(S152&lt;&gt;0,G152-AH152, -9999)</f>
        <v>2.468059782067826E-2</v>
      </c>
      <c r="AC152" s="129">
        <f>+G152-P152</f>
        <v>6.7641826572124681E-3</v>
      </c>
      <c r="AD152" s="129">
        <f>IF(S152&lt;&gt;0,G152-AA152, -9999)</f>
        <v>1.1448075713100032E-2</v>
      </c>
      <c r="AE152" s="129">
        <f>+(G152-AA152)^2*S152</f>
        <v>1.3105843753287081E-5</v>
      </c>
      <c r="AF152">
        <f>IF(S152&lt;&gt;0,G152-P152, -9999)</f>
        <v>6.7641826572124681E-3</v>
      </c>
      <c r="AG152" s="130"/>
      <c r="AH152">
        <f>$AB$6*($AB$11/AI152*AJ152+$AB$12)</f>
        <v>-1.5653097824086901E-2</v>
      </c>
      <c r="AI152">
        <f>1+$AB$7*COS(AL152)</f>
        <v>1.0524573277856946</v>
      </c>
      <c r="AJ152">
        <f>SIN(AL152+RADIANS($AB$9))</f>
        <v>-0.79302344592950902</v>
      </c>
      <c r="AK152">
        <f>$AB$7*SIN(AL152)</f>
        <v>3.1284552331295803E-2</v>
      </c>
      <c r="AL152">
        <f>2*ATAN(AM152)</f>
        <v>0.53775420385853312</v>
      </c>
      <c r="AM152">
        <f>SQRT((1+$AB$7)/(1-$AB$7))*TAN(AN152/2)</f>
        <v>0.27554960442150911</v>
      </c>
      <c r="AN152" s="129">
        <f>$AU152+$AB$7*SIN(AO152)</f>
        <v>6.7904291503234457</v>
      </c>
      <c r="AO152" s="129">
        <f>$AU152+$AB$7*SIN(AP152)</f>
        <v>6.7904291496675748</v>
      </c>
      <c r="AP152" s="129">
        <f>$AU152+$AB$7*SIN(AQ152)</f>
        <v>6.7904291373824259</v>
      </c>
      <c r="AQ152" s="129">
        <f>$AU152+$AB$7*SIN(AR152)</f>
        <v>6.7904289072686046</v>
      </c>
      <c r="AR152" s="129">
        <f>$AU152+$AB$7*SIN(AS152)</f>
        <v>6.7904245969991486</v>
      </c>
      <c r="AS152" s="129">
        <f>$AU152+$AB$7*SIN(AT152)</f>
        <v>6.7903438631095829</v>
      </c>
      <c r="AT152" s="129">
        <f>$AU152+$AB$7*SIN(AU152)</f>
        <v>6.7888323378071425</v>
      </c>
      <c r="AU152" s="129">
        <f>RADIANS($AB$9)+$AB$18*(F152-AB$15)</f>
        <v>6.7607594017055659</v>
      </c>
      <c r="AV152"/>
      <c r="AW152" s="95"/>
      <c r="AX152" s="101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29" customFormat="1" ht="12.75" customHeight="1">
      <c r="A153" s="17" t="s">
        <v>102</v>
      </c>
      <c r="B153" s="38"/>
      <c r="C153" s="39">
        <v>43723.788999999997</v>
      </c>
      <c r="D153" s="40"/>
      <c r="E153" s="29">
        <f>+(C153-C$7)/C$8</f>
        <v>328.00166956874813</v>
      </c>
      <c r="F153" s="29">
        <f>ROUND(2*E153,0)/2</f>
        <v>328</v>
      </c>
      <c r="G153" s="29">
        <f>+C153-(C$7+F153*C$8)</f>
        <v>5.7367999979760498E-3</v>
      </c>
      <c r="I153" s="29">
        <f>+G153</f>
        <v>5.7367999979760498E-3</v>
      </c>
      <c r="P153" s="29">
        <f>+D$11+D$12*F153+D$13*F153^2</f>
        <v>2.2947185432945481E-3</v>
      </c>
      <c r="Q153" s="30">
        <f>+C153-15018.5</f>
        <v>28705.288999999997</v>
      </c>
      <c r="R153" s="29">
        <f>+(P153-G153)^2</f>
        <v>1.1847924740662322E-5</v>
      </c>
      <c r="S153" s="70">
        <f>S$16</f>
        <v>0.1</v>
      </c>
      <c r="Z153">
        <f>F153</f>
        <v>328</v>
      </c>
      <c r="AA153" s="129">
        <f>AB$3+AB$4*Z153+AB$5*Z153^2+AH153</f>
        <v>-2.3703188308529678E-3</v>
      </c>
      <c r="AB153" s="129">
        <f>IF(S153&lt;&gt;0,G153-AH153, -9999)</f>
        <v>2.1341028387916558E-2</v>
      </c>
      <c r="AC153" s="129">
        <f>+G153-P153</f>
        <v>3.4420814546815017E-3</v>
      </c>
      <c r="AD153" s="129">
        <f>IF(S153&lt;&gt;0,G153-AA153, -9999)</f>
        <v>8.1071188288290175E-3</v>
      </c>
      <c r="AE153" s="129">
        <f>+(G153-AA153)^2*S153</f>
        <v>6.5725375704753988E-6</v>
      </c>
      <c r="AF153">
        <f>IF(S153&lt;&gt;0,G153-P153, -9999)</f>
        <v>3.4420814546815017E-3</v>
      </c>
      <c r="AG153" s="130"/>
      <c r="AH153">
        <f>$AB$6*($AB$11/AI153*AJ153+$AB$12)</f>
        <v>-1.5604228389940506E-2</v>
      </c>
      <c r="AI153">
        <f>1+$AB$7*COS(AL153)</f>
        <v>1.0523142702623507</v>
      </c>
      <c r="AJ153">
        <f>SIN(AL153+RADIANS($AB$9))</f>
        <v>-0.79024011652331416</v>
      </c>
      <c r="AK153">
        <f>$AB$7*SIN(AL153)</f>
        <v>3.1523191144031133E-2</v>
      </c>
      <c r="AL153">
        <f>2*ATAN(AM153)</f>
        <v>0.54230960636267045</v>
      </c>
      <c r="AM153">
        <f>SQRT((1+$AB$7)/(1-$AB$7))*TAN(AN153/2)</f>
        <v>0.27800178930792763</v>
      </c>
      <c r="AN153" s="129">
        <f>$AU153+$AB$7*SIN(AO153)</f>
        <v>6.7947497115024262</v>
      </c>
      <c r="AO153" s="129">
        <f>$AU153+$AB$7*SIN(AP153)</f>
        <v>6.7947497108507768</v>
      </c>
      <c r="AP153" s="129">
        <f>$AU153+$AB$7*SIN(AQ153)</f>
        <v>6.7947496986152007</v>
      </c>
      <c r="AQ153" s="129">
        <f>$AU153+$AB$7*SIN(AR153)</f>
        <v>6.7947494688761525</v>
      </c>
      <c r="AR153" s="129">
        <f>$AU153+$AB$7*SIN(AS153)</f>
        <v>6.7947451552287719</v>
      </c>
      <c r="AS153" s="129">
        <f>$AU153+$AB$7*SIN(AT153)</f>
        <v>6.7946641628664288</v>
      </c>
      <c r="AT153" s="129">
        <f>$AU153+$AB$7*SIN(AU153)</f>
        <v>6.7931441454685668</v>
      </c>
      <c r="AU153" s="129">
        <f>RADIANS($AB$9)+$AB$18*(F153-AB$15)</f>
        <v>6.7648495775667925</v>
      </c>
      <c r="AV153"/>
      <c r="AW153" s="95"/>
      <c r="AX153" s="101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29" customFormat="1" ht="12.75" customHeight="1">
      <c r="A154" s="148" t="s">
        <v>1005</v>
      </c>
      <c r="B154" s="148" t="s">
        <v>73</v>
      </c>
      <c r="C154" s="149">
        <v>43723.792099999999</v>
      </c>
      <c r="D154" s="150">
        <v>1.9E-3</v>
      </c>
      <c r="E154" s="29">
        <f>+(C154-C$7)/C$8</f>
        <v>328.00257175517999</v>
      </c>
      <c r="F154" s="29">
        <f>ROUND(2*E154,0)/2</f>
        <v>328</v>
      </c>
      <c r="G154" s="29">
        <f>+C154-(C$7+F154*C$8)</f>
        <v>8.8367999996989965E-3</v>
      </c>
      <c r="K154" s="29">
        <f>+G154</f>
        <v>8.8367999996989965E-3</v>
      </c>
      <c r="O154" s="29">
        <f ca="1">+C$11+C$12*F154</f>
        <v>3.3070584865136379E-2</v>
      </c>
      <c r="P154" s="29">
        <f>+D$11+D$12*F154+D$13*F154^2</f>
        <v>2.2947185432945481E-3</v>
      </c>
      <c r="Q154" s="30">
        <f>+C154-15018.5</f>
        <v>28705.292099999999</v>
      </c>
      <c r="R154" s="29">
        <f>+(P154-G154)^2</f>
        <v>4.2798829782230956E-5</v>
      </c>
      <c r="S154" s="70">
        <f>S$18</f>
        <v>1</v>
      </c>
      <c r="Z154">
        <f>F154</f>
        <v>328</v>
      </c>
      <c r="AA154" s="129">
        <f>AB$3+AB$4*Z154+AB$5*Z154^2+AH154</f>
        <v>-2.3703188308529678E-3</v>
      </c>
      <c r="AB154" s="129">
        <f>IF(S154&lt;&gt;0,G154-AH154, -9999)</f>
        <v>2.4441028389639505E-2</v>
      </c>
      <c r="AC154" s="129">
        <f>+G154-P154</f>
        <v>6.5420814564044489E-3</v>
      </c>
      <c r="AD154" s="129">
        <f>IF(S154&lt;&gt;0,G154-AA154, -9999)</f>
        <v>1.1207118830551964E-2</v>
      </c>
      <c r="AE154" s="129">
        <f>+(G154-AA154)^2*S154</f>
        <v>1.2559951248211244E-4</v>
      </c>
      <c r="AF154">
        <f>IF(S154&lt;&gt;0,G154-P154, -9999)</f>
        <v>6.5420814564044489E-3</v>
      </c>
      <c r="AG154" s="130"/>
      <c r="AH154">
        <f>$AB$6*($AB$11/AI154*AJ154+$AB$12)</f>
        <v>-1.5604228389940506E-2</v>
      </c>
      <c r="AI154">
        <f>1+$AB$7*COS(AL154)</f>
        <v>1.0523142702623507</v>
      </c>
      <c r="AJ154">
        <f>SIN(AL154+RADIANS($AB$9))</f>
        <v>-0.79024011652331416</v>
      </c>
      <c r="AK154">
        <f>$AB$7*SIN(AL154)</f>
        <v>3.1523191144031133E-2</v>
      </c>
      <c r="AL154">
        <f>2*ATAN(AM154)</f>
        <v>0.54230960636267045</v>
      </c>
      <c r="AM154">
        <f>SQRT((1+$AB$7)/(1-$AB$7))*TAN(AN154/2)</f>
        <v>0.27800178930792763</v>
      </c>
      <c r="AN154" s="129">
        <f>$AU154+$AB$7*SIN(AO154)</f>
        <v>6.7947497115024262</v>
      </c>
      <c r="AO154" s="129">
        <f>$AU154+$AB$7*SIN(AP154)</f>
        <v>6.7947497108507768</v>
      </c>
      <c r="AP154" s="129">
        <f>$AU154+$AB$7*SIN(AQ154)</f>
        <v>6.7947496986152007</v>
      </c>
      <c r="AQ154" s="129">
        <f>$AU154+$AB$7*SIN(AR154)</f>
        <v>6.7947494688761525</v>
      </c>
      <c r="AR154" s="129">
        <f>$AU154+$AB$7*SIN(AS154)</f>
        <v>6.7947451552287719</v>
      </c>
      <c r="AS154" s="129">
        <f>$AU154+$AB$7*SIN(AT154)</f>
        <v>6.7946641628664288</v>
      </c>
      <c r="AT154" s="129">
        <f>$AU154+$AB$7*SIN(AU154)</f>
        <v>6.7931441454685668</v>
      </c>
      <c r="AU154" s="129">
        <f>RADIANS($AB$9)+$AB$18*(F154-AB$15)</f>
        <v>6.7648495775667925</v>
      </c>
      <c r="AV154"/>
      <c r="AW154" s="95"/>
      <c r="AX154" s="101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29" customFormat="1" ht="12.75" customHeight="1">
      <c r="A155" s="17" t="s">
        <v>95</v>
      </c>
      <c r="B155" s="38"/>
      <c r="C155" s="39">
        <v>43830.307000000001</v>
      </c>
      <c r="D155" s="40"/>
      <c r="E155" s="29">
        <f>+(C155-C$7)/C$8</f>
        <v>359.00137740585933</v>
      </c>
      <c r="F155" s="29">
        <f>ROUND(2*E155,0)/2</f>
        <v>359</v>
      </c>
      <c r="G155" s="29">
        <f>+C155-(C$7+F155*C$8)</f>
        <v>4.7329000008176081E-3</v>
      </c>
      <c r="I155" s="29">
        <f>+G155</f>
        <v>4.7329000008176081E-3</v>
      </c>
      <c r="P155" s="29">
        <f>+D$11+D$12*F155+D$13*F155^2</f>
        <v>2.6304641248011155E-3</v>
      </c>
      <c r="Q155" s="30">
        <f>+C155-15018.5</f>
        <v>28811.807000000001</v>
      </c>
      <c r="R155" s="29">
        <f>+(P155-G155)^2</f>
        <v>4.4202366127612369E-6</v>
      </c>
      <c r="S155" s="70">
        <f>S$16</f>
        <v>0.1</v>
      </c>
      <c r="Z155">
        <f>F155</f>
        <v>359</v>
      </c>
      <c r="AA155" s="129">
        <f>AB$3+AB$4*Z155+AB$5*Z155^2+AH155</f>
        <v>-1.829476867182777E-3</v>
      </c>
      <c r="AB155" s="129">
        <f>IF(S155&lt;&gt;0,G155-AH155, -9999)</f>
        <v>1.9815681493363192E-2</v>
      </c>
      <c r="AC155" s="129">
        <f>+G155-P155</f>
        <v>2.1024358760164926E-3</v>
      </c>
      <c r="AD155" s="129">
        <f>IF(S155&lt;&gt;0,G155-AA155, -9999)</f>
        <v>6.5623768680003851E-3</v>
      </c>
      <c r="AE155" s="129">
        <f>+(G155-AA155)^2*S155</f>
        <v>4.3064790157666546E-6</v>
      </c>
      <c r="AF155">
        <f>IF(S155&lt;&gt;0,G155-P155, -9999)</f>
        <v>2.1024358760164926E-3</v>
      </c>
      <c r="AG155" s="130"/>
      <c r="AH155">
        <f>$AB$6*($AB$11/AI155*AJ155+$AB$12)</f>
        <v>-1.5082781492545584E-2</v>
      </c>
      <c r="AI155">
        <f>1+$AB$7*COS(AL155)</f>
        <v>1.0507755193151611</v>
      </c>
      <c r="AJ155">
        <f>SIN(AL155+RADIANS($AB$9))</f>
        <v>-0.76057781136977698</v>
      </c>
      <c r="AK155">
        <f>$AB$7*SIN(AL155)</f>
        <v>3.3946149873897241E-2</v>
      </c>
      <c r="AL155">
        <f>2*ATAN(AM155)</f>
        <v>0.5893077180649855</v>
      </c>
      <c r="AM155">
        <f>SQRT((1+$AB$7)/(1-$AB$7))*TAN(AN155/2)</f>
        <v>0.30348815780866889</v>
      </c>
      <c r="AN155" s="129">
        <f>$AU155+$AB$7*SIN(AO155)</f>
        <v>6.8393602192906462</v>
      </c>
      <c r="AO155" s="129">
        <f>$AU155+$AB$7*SIN(AP155)</f>
        <v>6.8393602186888645</v>
      </c>
      <c r="AP155" s="129">
        <f>$AU155+$AB$7*SIN(AQ155)</f>
        <v>6.8393602070876183</v>
      </c>
      <c r="AQ155" s="129">
        <f>$AU155+$AB$7*SIN(AR155)</f>
        <v>6.8393599834369976</v>
      </c>
      <c r="AR155" s="129">
        <f>$AU155+$AB$7*SIN(AS155)</f>
        <v>6.8393556718715063</v>
      </c>
      <c r="AS155" s="129">
        <f>$AU155+$AB$7*SIN(AT155)</f>
        <v>6.8392725552148841</v>
      </c>
      <c r="AT155" s="129">
        <f>$AU155+$AB$7*SIN(AU155)</f>
        <v>6.8376711028198809</v>
      </c>
      <c r="AU155" s="129">
        <f>RADIANS($AB$9)+$AB$18*(F155-AB$15)</f>
        <v>6.8071147281327944</v>
      </c>
      <c r="AV155"/>
      <c r="AW155" s="95"/>
      <c r="AX155" s="101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29" customFormat="1" ht="12.75" customHeight="1">
      <c r="A156" s="17" t="s">
        <v>103</v>
      </c>
      <c r="B156" s="38"/>
      <c r="C156" s="39">
        <v>44122.377999999997</v>
      </c>
      <c r="D156" s="40"/>
      <c r="E156" s="29">
        <f>+(C156-C$7)/C$8</f>
        <v>444.00218166140763</v>
      </c>
      <c r="F156" s="29">
        <f>ROUND(2*E156,0)/2</f>
        <v>444</v>
      </c>
      <c r="G156" s="29">
        <f>+C156-(C$7+F156*C$8)</f>
        <v>7.496400001400616E-3</v>
      </c>
      <c r="I156" s="29">
        <f>+G156</f>
        <v>7.496400001400616E-3</v>
      </c>
      <c r="P156" s="29">
        <f>+D$11+D$12*F156+D$13*F156^2</f>
        <v>3.6564528989208043E-3</v>
      </c>
      <c r="Q156" s="30">
        <f>+C156-15018.5</f>
        <v>29103.877999999997</v>
      </c>
      <c r="R156" s="29">
        <f>+(P156-G156)^2</f>
        <v>1.4745193749843103E-5</v>
      </c>
      <c r="S156" s="70">
        <f>S$16</f>
        <v>0.1</v>
      </c>
      <c r="Z156">
        <f>F156</f>
        <v>444</v>
      </c>
      <c r="AA156" s="129">
        <f>AB$3+AB$4*Z156+AB$5*Z156^2+AH156</f>
        <v>-1.5350198133901559E-4</v>
      </c>
      <c r="AB156" s="129">
        <f>IF(S156&lt;&gt;0,G156-AH156, -9999)</f>
        <v>2.1003704032736513E-2</v>
      </c>
      <c r="AC156" s="129">
        <f>+G156-P156</f>
        <v>3.8399471024798118E-3</v>
      </c>
      <c r="AD156" s="129">
        <f>IF(S156&lt;&gt;0,G156-AA156, -9999)</f>
        <v>7.6499019827396316E-3</v>
      </c>
      <c r="AE156" s="129">
        <f>+(G156-AA156)^2*S156</f>
        <v>5.8521000345523749E-6</v>
      </c>
      <c r="AF156">
        <f>IF(S156&lt;&gt;0,G156-P156, -9999)</f>
        <v>3.8399471024798118E-3</v>
      </c>
      <c r="AG156" s="130"/>
      <c r="AH156">
        <f>$AB$6*($AB$11/AI156*AJ156+$AB$12)</f>
        <v>-1.3507304031335899E-2</v>
      </c>
      <c r="AI156">
        <f>1+$AB$7*COS(AL156)</f>
        <v>1.0460224976415669</v>
      </c>
      <c r="AJ156">
        <f>SIN(AL156+RADIANS($AB$9))</f>
        <v>-0.67139789513911552</v>
      </c>
      <c r="AK156">
        <f>$AB$7*SIN(AL156)</f>
        <v>4.0155001728518977E-2</v>
      </c>
      <c r="AL156">
        <f>2*ATAN(AM156)</f>
        <v>0.71741691088019155</v>
      </c>
      <c r="AM156">
        <f>SQRT((1+$AB$7)/(1-$AB$7))*TAN(AN156/2)</f>
        <v>0.37492903786448273</v>
      </c>
      <c r="AN156" s="129">
        <f>$AU156+$AB$7*SIN(AO156)</f>
        <v>6.9613196509743762</v>
      </c>
      <c r="AO156" s="129">
        <f>$AU156+$AB$7*SIN(AP156)</f>
        <v>6.9613196505450601</v>
      </c>
      <c r="AP156" s="129">
        <f>$AU156+$AB$7*SIN(AQ156)</f>
        <v>6.961319641518978</v>
      </c>
      <c r="AQ156" s="129">
        <f>$AU156+$AB$7*SIN(AR156)</f>
        <v>6.9613194517518311</v>
      </c>
      <c r="AR156" s="129">
        <f>$AU156+$AB$7*SIN(AS156)</f>
        <v>6.9613154620349178</v>
      </c>
      <c r="AS156" s="129">
        <f>$AU156+$AB$7*SIN(AT156)</f>
        <v>6.9612315840929737</v>
      </c>
      <c r="AT156" s="129">
        <f>$AU156+$AB$7*SIN(AU156)</f>
        <v>6.9594694825760026</v>
      </c>
      <c r="AU156" s="129">
        <f>RADIANS($AB$9)+$AB$18*(F156-AB$15)</f>
        <v>6.9230030442008657</v>
      </c>
      <c r="AV156"/>
      <c r="AW156" s="95"/>
      <c r="AX156" s="101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29" customFormat="1" ht="12.75" customHeight="1">
      <c r="A157" s="17" t="s">
        <v>104</v>
      </c>
      <c r="B157" s="38"/>
      <c r="C157" s="39">
        <v>44146.417999999998</v>
      </c>
      <c r="D157" s="40"/>
      <c r="E157" s="29">
        <f>+(C157-C$7)/C$8</f>
        <v>450.9984919226232</v>
      </c>
      <c r="F157" s="29">
        <f>ROUND(2*E157,0)/2</f>
        <v>451</v>
      </c>
      <c r="G157" s="29">
        <f>+C157-(C$7+F157*C$8)</f>
        <v>-5.1819000000250526E-3</v>
      </c>
      <c r="I157" s="29">
        <f>+G157</f>
        <v>-5.1819000000250526E-3</v>
      </c>
      <c r="P157" s="29">
        <f>+D$11+D$12*F157+D$13*F157^2</f>
        <v>3.7478299720641551E-3</v>
      </c>
      <c r="Q157" s="30">
        <f>+C157-15018.5</f>
        <v>29127.917999999998</v>
      </c>
      <c r="R157" s="29">
        <f>+(P157-G157)^2</f>
        <v>7.9740077374428335E-5</v>
      </c>
      <c r="S157" s="70">
        <f>S$16</f>
        <v>0.1</v>
      </c>
      <c r="Z157">
        <f>F157</f>
        <v>451</v>
      </c>
      <c r="AA157" s="129">
        <f>AB$3+AB$4*Z157+AB$5*Z157^2+AH157</f>
        <v>-3.4590832239337482E-6</v>
      </c>
      <c r="AB157" s="129">
        <f>IF(S157&lt;&gt;0,G157-AH157, -9999)</f>
        <v>8.1867278996368264E-3</v>
      </c>
      <c r="AC157" s="129">
        <f>+G157-P157</f>
        <v>-8.9297299720892086E-3</v>
      </c>
      <c r="AD157" s="129">
        <f>IF(S157&lt;&gt;0,G157-AA157, -9999)</f>
        <v>-5.1784409168011188E-3</v>
      </c>
      <c r="AE157" s="129">
        <f>+(G157-AA157)^2*S157</f>
        <v>2.6816250328800012E-6</v>
      </c>
      <c r="AF157">
        <f>IF(S157&lt;&gt;0,G157-P157, -9999)</f>
        <v>-8.9297299720892086E-3</v>
      </c>
      <c r="AG157" s="130"/>
      <c r="AH157">
        <f>$AB$6*($AB$11/AI157*AJ157+$AB$12)</f>
        <v>-1.3368627899661879E-2</v>
      </c>
      <c r="AI157">
        <f>1+$AB$7*COS(AL157)</f>
        <v>1.0455984680895272</v>
      </c>
      <c r="AJ157">
        <f>SIN(AL157+RADIANS($AB$9))</f>
        <v>-0.66358184990306202</v>
      </c>
      <c r="AK157">
        <f>$AB$7*SIN(AL157)</f>
        <v>4.0635872832680345E-2</v>
      </c>
      <c r="AL157">
        <f>2*ATAN(AM157)</f>
        <v>0.72791378100039517</v>
      </c>
      <c r="AM157">
        <f>SQRT((1+$AB$7)/(1-$AB$7))*TAN(AN157/2)</f>
        <v>0.38092711283197028</v>
      </c>
      <c r="AN157" s="129">
        <f>$AU157+$AB$7*SIN(AO157)</f>
        <v>6.9713379752015827</v>
      </c>
      <c r="AO157" s="129">
        <f>$AU157+$AB$7*SIN(AP157)</f>
        <v>6.9713379747873176</v>
      </c>
      <c r="AP157" s="129">
        <f>$AU157+$AB$7*SIN(AQ157)</f>
        <v>6.9713379660063692</v>
      </c>
      <c r="AQ157" s="129">
        <f>$AU157+$AB$7*SIN(AR157)</f>
        <v>6.9713377798815204</v>
      </c>
      <c r="AR157" s="129">
        <f>$AU157+$AB$7*SIN(AS157)</f>
        <v>6.9713338347040974</v>
      </c>
      <c r="AS157" s="129">
        <f>$AU157+$AB$7*SIN(AT157)</f>
        <v>6.9712502141409542</v>
      </c>
      <c r="AT157" s="129">
        <f>$AU157+$AB$7*SIN(AU157)</f>
        <v>6.9694791720027434</v>
      </c>
      <c r="AU157" s="129">
        <f>RADIANS($AB$9)+$AB$18*(F157-AB$15)</f>
        <v>6.9325467878770599</v>
      </c>
      <c r="AV157"/>
      <c r="AW157" s="95"/>
      <c r="AX157" s="101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29" customFormat="1" ht="12.75" customHeight="1">
      <c r="A158" s="17" t="s">
        <v>103</v>
      </c>
      <c r="B158" s="38"/>
      <c r="C158" s="39">
        <v>44153.292999999998</v>
      </c>
      <c r="D158" s="40"/>
      <c r="E158" s="29">
        <f>+(C158-C$7)/C$8</f>
        <v>452.99930860506305</v>
      </c>
      <c r="F158" s="29">
        <f>ROUND(2*E158,0)/2</f>
        <v>453</v>
      </c>
      <c r="G158" s="29">
        <f>+C158-(C$7+F158*C$8)</f>
        <v>-2.3757000017212704E-3</v>
      </c>
      <c r="I158" s="29">
        <f>+G158</f>
        <v>-2.3757000017212704E-3</v>
      </c>
      <c r="P158" s="29">
        <f>+D$11+D$12*F158+D$13*F158^2</f>
        <v>3.7741301138312774E-3</v>
      </c>
      <c r="Q158" s="30">
        <f>+C158-15018.5</f>
        <v>29134.792999999998</v>
      </c>
      <c r="R158" s="29">
        <f>+(P158-G158)^2</f>
        <v>3.7820410450157065E-5</v>
      </c>
      <c r="S158" s="70">
        <f>S$16</f>
        <v>0.1</v>
      </c>
      <c r="Z158">
        <f>F158</f>
        <v>453</v>
      </c>
      <c r="AA158" s="129">
        <f>AB$3+AB$4*Z158+AB$5*Z158^2+AH158</f>
        <v>3.9733317598612469E-5</v>
      </c>
      <c r="AB158" s="129">
        <f>IF(S158&lt;&gt;0,G158-AH158, -9999)</f>
        <v>1.0953069525329411E-2</v>
      </c>
      <c r="AC158" s="129">
        <f>+G158-P158</f>
        <v>-6.1498301155525478E-3</v>
      </c>
      <c r="AD158" s="129">
        <f>IF(S158&lt;&gt;0,G158-AA158, -9999)</f>
        <v>-2.4154333193198829E-3</v>
      </c>
      <c r="AE158" s="129">
        <f>+(G158-AA158)^2*S158</f>
        <v>5.834318120080667E-7</v>
      </c>
      <c r="AF158">
        <f>IF(S158&lt;&gt;0,G158-P158, -9999)</f>
        <v>-6.1498301155525478E-3</v>
      </c>
      <c r="AG158" s="130"/>
      <c r="AH158">
        <f>$AB$6*($AB$11/AI158*AJ158+$AB$12)</f>
        <v>-1.3328769527050682E-2</v>
      </c>
      <c r="AI158">
        <f>1+$AB$7*COS(AL158)</f>
        <v>1.0454764558447835</v>
      </c>
      <c r="AJ158">
        <f>SIN(AL158+RADIANS($AB$9))</f>
        <v>-0.66133640284976614</v>
      </c>
      <c r="AK158">
        <f>$AB$7*SIN(AL158)</f>
        <v>4.0772373205184648E-2</v>
      </c>
      <c r="AL158">
        <f>2*ATAN(AM158)</f>
        <v>0.73091131894828143</v>
      </c>
      <c r="AM158">
        <f>SQRT((1+$AB$7)/(1-$AB$7))*TAN(AN158/2)</f>
        <v>0.38264434306511952</v>
      </c>
      <c r="AN158" s="129">
        <f>$AU158+$AB$7*SIN(AO158)</f>
        <v>6.974199605309555</v>
      </c>
      <c r="AO158" s="129">
        <f>$AU158+$AB$7*SIN(AP158)</f>
        <v>6.9741996048995842</v>
      </c>
      <c r="AP158" s="129">
        <f>$AU158+$AB$7*SIN(AQ158)</f>
        <v>6.9741995961891394</v>
      </c>
      <c r="AQ158" s="129">
        <f>$AU158+$AB$7*SIN(AR158)</f>
        <v>6.9741994111225178</v>
      </c>
      <c r="AR158" s="129">
        <f>$AU158+$AB$7*SIN(AS158)</f>
        <v>6.9741954791078644</v>
      </c>
      <c r="AS158" s="129">
        <f>$AU158+$AB$7*SIN(AT158)</f>
        <v>6.9741119406505065</v>
      </c>
      <c r="AT158" s="129">
        <f>$AU158+$AB$7*SIN(AU158)</f>
        <v>6.9723384672587994</v>
      </c>
      <c r="AU158" s="129">
        <f>RADIANS($AB$9)+$AB$18*(F158-AB$15)</f>
        <v>6.9352735717845437</v>
      </c>
      <c r="AV158"/>
      <c r="AW158" s="95"/>
      <c r="AX158" s="101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29" customFormat="1" ht="12.75" customHeight="1">
      <c r="A159" s="17" t="s">
        <v>103</v>
      </c>
      <c r="B159" s="38"/>
      <c r="C159" s="39">
        <v>44208.281000000003</v>
      </c>
      <c r="D159" s="40"/>
      <c r="E159" s="29">
        <f>+(C159-C$7)/C$8</f>
        <v>469.00234973001062</v>
      </c>
      <c r="F159" s="29">
        <f>ROUND(2*E159,0)/2</f>
        <v>469</v>
      </c>
      <c r="G159" s="29">
        <f>+C159-(C$7+F159*C$8)</f>
        <v>8.0739000040921383E-3</v>
      </c>
      <c r="I159" s="29">
        <f>+G159</f>
        <v>8.0739000040921383E-3</v>
      </c>
      <c r="P159" s="29">
        <f>+D$11+D$12*F159+D$13*F159^2</f>
        <v>3.9876097533011719E-3</v>
      </c>
      <c r="Q159" s="30">
        <f>+C159-15018.5</f>
        <v>29189.781000000003</v>
      </c>
      <c r="R159" s="29">
        <f>+(P159-G159)^2</f>
        <v>1.66977680137093E-5</v>
      </c>
      <c r="S159" s="70">
        <f>S$16</f>
        <v>0.1</v>
      </c>
      <c r="Z159">
        <f>F159</f>
        <v>469</v>
      </c>
      <c r="AA159" s="129">
        <f>AB$3+AB$4*Z159+AB$5*Z159^2+AH159</f>
        <v>3.9038354222057162E-4</v>
      </c>
      <c r="AB159" s="129">
        <f>IF(S159&lt;&gt;0,G159-AH159, -9999)</f>
        <v>2.1080073622719769E-2</v>
      </c>
      <c r="AC159" s="129">
        <f>+G159-P159</f>
        <v>4.0862902507909664E-3</v>
      </c>
      <c r="AD159" s="129">
        <f>IF(S159&lt;&gt;0,G159-AA159, -9999)</f>
        <v>7.6835164618715666E-3</v>
      </c>
      <c r="AE159" s="129">
        <f>+(G159-AA159)^2*S159</f>
        <v>5.9036425219851358E-6</v>
      </c>
      <c r="AF159">
        <f>IF(S159&lt;&gt;0,G159-P159, -9999)</f>
        <v>4.0862902507909664E-3</v>
      </c>
      <c r="AG159" s="130"/>
      <c r="AH159">
        <f>$AB$6*($AB$11/AI159*AJ159+$AB$12)</f>
        <v>-1.3006173618627631E-2</v>
      </c>
      <c r="AI159">
        <f>1+$AB$7*COS(AL159)</f>
        <v>1.044486803496949</v>
      </c>
      <c r="AJ159">
        <f>SIN(AL159+RADIANS($AB$9))</f>
        <v>-0.64318005925479527</v>
      </c>
      <c r="AK159">
        <f>$AB$7*SIN(AL159)</f>
        <v>4.1849955407494178E-2</v>
      </c>
      <c r="AL159">
        <f>2*ATAN(AM159)</f>
        <v>0.75486622409392412</v>
      </c>
      <c r="AM159">
        <f>SQRT((1+$AB$7)/(1-$AB$7))*TAN(AN159/2)</f>
        <v>0.39643937840773191</v>
      </c>
      <c r="AN159" s="129">
        <f>$AU159+$AB$7*SIN(AO159)</f>
        <v>6.9970805186809883</v>
      </c>
      <c r="AO159" s="129">
        <f>$AU159+$AB$7*SIN(AP159)</f>
        <v>6.9970805183051787</v>
      </c>
      <c r="AP159" s="129">
        <f>$AU159+$AB$7*SIN(AQ159)</f>
        <v>6.9970805101643609</v>
      </c>
      <c r="AQ159" s="129">
        <f>$AU159+$AB$7*SIN(AR159)</f>
        <v>6.9970803338173502</v>
      </c>
      <c r="AR159" s="129">
        <f>$AU159+$AB$7*SIN(AS159)</f>
        <v>6.9970765137818365</v>
      </c>
      <c r="AS159" s="129">
        <f>$AU159+$AB$7*SIN(AT159)</f>
        <v>6.996993767132623</v>
      </c>
      <c r="AT159" s="129">
        <f>$AU159+$AB$7*SIN(AU159)</f>
        <v>6.9952028257254808</v>
      </c>
      <c r="AU159" s="129">
        <f>RADIANS($AB$9)+$AB$18*(F159-AB$15)</f>
        <v>6.9570878430444161</v>
      </c>
      <c r="AV159"/>
      <c r="AW159" s="95"/>
      <c r="AX159" s="101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29" customFormat="1" ht="12.75" customHeight="1">
      <c r="A160" s="17" t="s">
        <v>105</v>
      </c>
      <c r="B160" s="38"/>
      <c r="C160" s="39">
        <v>44438.487000000001</v>
      </c>
      <c r="D160" s="40"/>
      <c r="E160" s="29">
        <f>+(C160-C$7)/C$8</f>
        <v>535.99871412241134</v>
      </c>
      <c r="F160" s="29">
        <f>ROUND(2*E160,0)/2</f>
        <v>536</v>
      </c>
      <c r="G160" s="29">
        <f>+C160-(C$7+F160*C$8)</f>
        <v>-4.4183999925735407E-3</v>
      </c>
      <c r="I160" s="29">
        <f>+G160</f>
        <v>-4.4183999925735407E-3</v>
      </c>
      <c r="P160" s="29">
        <f>+D$11+D$12*F160+D$13*F160^2</f>
        <v>4.940998688568711E-3</v>
      </c>
      <c r="Q160" s="30">
        <f>+C160-15018.5</f>
        <v>29419.987000000001</v>
      </c>
      <c r="R160" s="29">
        <f>+(P160-G160)^2</f>
        <v>8.7598343672567317E-5</v>
      </c>
      <c r="S160" s="70">
        <f>S$16</f>
        <v>0.1</v>
      </c>
      <c r="Z160">
        <f>F160</f>
        <v>536</v>
      </c>
      <c r="AA160" s="129">
        <f>AB$3+AB$4*Z160+AB$5*Z160^2+AH160</f>
        <v>1.9535972075129821E-3</v>
      </c>
      <c r="AB160" s="129">
        <f>IF(S160&lt;&gt;0,G160-AH160, -9999)</f>
        <v>7.1687242338574608E-3</v>
      </c>
      <c r="AC160" s="129">
        <f>+G160-P160</f>
        <v>-9.3593986811422517E-3</v>
      </c>
      <c r="AD160" s="129">
        <f>IF(S160&lt;&gt;0,G160-AA160, -9999)</f>
        <v>-6.3719972000865228E-3</v>
      </c>
      <c r="AE160" s="129">
        <f>+(G160-AA160)^2*S160</f>
        <v>4.0602348317910487E-6</v>
      </c>
      <c r="AF160">
        <f>IF(S160&lt;&gt;0,G160-P160, -9999)</f>
        <v>-9.3593986811422517E-3</v>
      </c>
      <c r="AG160" s="130"/>
      <c r="AH160">
        <f>$AB$6*($AB$11/AI160*AJ160+$AB$12)</f>
        <v>-1.1587124226431001E-2</v>
      </c>
      <c r="AI160">
        <f>1+$AB$7*COS(AL160)</f>
        <v>1.0400956906091212</v>
      </c>
      <c r="AJ160">
        <f>SIN(AL160+RADIANS($AB$9))</f>
        <v>-0.56368710572882097</v>
      </c>
      <c r="AK160">
        <f>$AB$7*SIN(AL160)</f>
        <v>4.6074179836032125E-2</v>
      </c>
      <c r="AL160">
        <f>2*ATAN(AM160)</f>
        <v>0.85466743439316739</v>
      </c>
      <c r="AM160">
        <f>SQRT((1+$AB$7)/(1-$AB$7))*TAN(AN160/2)</f>
        <v>0.45539786645441432</v>
      </c>
      <c r="AN160" s="129">
        <f>$AU160+$AB$7*SIN(AO160)</f>
        <v>7.0926504200984315</v>
      </c>
      <c r="AO160" s="129">
        <f>$AU160+$AB$7*SIN(AP160)</f>
        <v>7.0926504198557083</v>
      </c>
      <c r="AP160" s="129">
        <f>$AU160+$AB$7*SIN(AQ160)</f>
        <v>7.0926504140953313</v>
      </c>
      <c r="AQ160" s="129">
        <f>$AU160+$AB$7*SIN(AR160)</f>
        <v>7.0926502773884206</v>
      </c>
      <c r="AR160" s="129">
        <f>$AU160+$AB$7*SIN(AS160)</f>
        <v>7.0926470330265134</v>
      </c>
      <c r="AS160" s="129">
        <f>$AU160+$AB$7*SIN(AT160)</f>
        <v>7.0925700402757492</v>
      </c>
      <c r="AT160" s="129">
        <f>$AU160+$AB$7*SIN(AU160)</f>
        <v>7.0907447269277588</v>
      </c>
      <c r="AU160" s="129">
        <f>RADIANS($AB$9)+$AB$18*(F160-AB$15)</f>
        <v>7.0484351039451312</v>
      </c>
      <c r="AV160"/>
      <c r="AW160" s="95"/>
      <c r="AX160" s="101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29" customFormat="1" ht="12.75" customHeight="1">
      <c r="A161" s="17" t="s">
        <v>102</v>
      </c>
      <c r="B161" s="38"/>
      <c r="C161" s="39">
        <v>44448.805</v>
      </c>
      <c r="D161" s="40"/>
      <c r="E161" s="29">
        <f>+(C161-C$7)/C$8</f>
        <v>539.00153979941683</v>
      </c>
      <c r="F161" s="29">
        <f>ROUND(2*E161,0)/2</f>
        <v>539</v>
      </c>
      <c r="G161" s="29">
        <f>+C161-(C$7+F161*C$8)</f>
        <v>5.2909000005456619E-3</v>
      </c>
      <c r="I161" s="29">
        <f>+G161</f>
        <v>5.2909000005456619E-3</v>
      </c>
      <c r="P161" s="29">
        <f>+D$11+D$12*F161+D$13*F161^2</f>
        <v>4.9859324888436541E-3</v>
      </c>
      <c r="Q161" s="30">
        <f>+C161-15018.5</f>
        <v>29430.305</v>
      </c>
      <c r="R161" s="29">
        <f>+(P161-G161)^2</f>
        <v>9.3005183193714245E-8</v>
      </c>
      <c r="S161" s="70">
        <f>S$16</f>
        <v>0.1</v>
      </c>
      <c r="Z161">
        <f>F161</f>
        <v>539</v>
      </c>
      <c r="AA161" s="129">
        <f>AB$3+AB$4*Z161+AB$5*Z161^2+AH161</f>
        <v>2.0270254841875182E-3</v>
      </c>
      <c r="AB161" s="129">
        <f>IF(S161&lt;&gt;0,G161-AH161, -9999)</f>
        <v>1.6812058841336752E-2</v>
      </c>
      <c r="AC161" s="129">
        <f>+G161-P161</f>
        <v>3.0496751170200776E-4</v>
      </c>
      <c r="AD161" s="129">
        <f>IF(S161&lt;&gt;0,G161-AA161, -9999)</f>
        <v>3.2638745163581437E-3</v>
      </c>
      <c r="AE161" s="129">
        <f>+(G161-AA161)^2*S161</f>
        <v>1.0652876858532107E-6</v>
      </c>
      <c r="AF161">
        <f>IF(S161&lt;&gt;0,G161-P161, -9999)</f>
        <v>3.0496751170200776E-4</v>
      </c>
      <c r="AG161" s="130"/>
      <c r="AH161">
        <f>$AB$6*($AB$11/AI161*AJ161+$AB$12)</f>
        <v>-1.152115884079109E-2</v>
      </c>
      <c r="AI161">
        <f>1+$AB$7*COS(AL161)</f>
        <v>1.0398903221873297</v>
      </c>
      <c r="AJ161">
        <f>SIN(AL161+RADIANS($AB$9))</f>
        <v>-0.5600069271517949</v>
      </c>
      <c r="AK161">
        <f>$AB$7*SIN(AL161)</f>
        <v>4.6252098858067241E-2</v>
      </c>
      <c r="AL161">
        <f>2*ATAN(AM161)</f>
        <v>0.85911618042704663</v>
      </c>
      <c r="AM161">
        <f>SQRT((1+$AB$7)/(1-$AB$7))*TAN(AN161/2)</f>
        <v>0.45808627372294819</v>
      </c>
      <c r="AN161" s="129">
        <f>$AU161+$AB$7*SIN(AO161)</f>
        <v>7.0969201026585758</v>
      </c>
      <c r="AO161" s="129">
        <f>$AU161+$AB$7*SIN(AP161)</f>
        <v>7.096920102421242</v>
      </c>
      <c r="AP161" s="129">
        <f>$AU161+$AB$7*SIN(AQ161)</f>
        <v>7.0969200967633697</v>
      </c>
      <c r="AQ161" s="129">
        <f>$AU161+$AB$7*SIN(AR161)</f>
        <v>7.0969199618835974</v>
      </c>
      <c r="AR161" s="129">
        <f>$AU161+$AB$7*SIN(AS161)</f>
        <v>7.0969167464483629</v>
      </c>
      <c r="AS161" s="129">
        <f>$AU161+$AB$7*SIN(AT161)</f>
        <v>7.0968400960610456</v>
      </c>
      <c r="AT161" s="129">
        <f>$AU161+$AB$7*SIN(AU161)</f>
        <v>7.0950147200551212</v>
      </c>
      <c r="AU161" s="129">
        <f>RADIANS($AB$9)+$AB$18*(F161-AB$15)</f>
        <v>7.0525252798063569</v>
      </c>
      <c r="AV161"/>
      <c r="AW161" s="95"/>
      <c r="AX161" s="10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29" customFormat="1" ht="12.75" customHeight="1">
      <c r="A162" s="17" t="s">
        <v>105</v>
      </c>
      <c r="B162" s="38"/>
      <c r="C162" s="39">
        <v>44469.417999999998</v>
      </c>
      <c r="D162" s="40"/>
      <c r="E162" s="29">
        <f>+(C162-C$7)/C$8</f>
        <v>545.00049751216284</v>
      </c>
      <c r="F162" s="29">
        <f>ROUND(2*E162,0)/2</f>
        <v>545</v>
      </c>
      <c r="G162" s="29">
        <f>+C162-(C$7+F162*C$8)</f>
        <v>1.7095000002882443E-3</v>
      </c>
      <c r="I162" s="29">
        <f>+G162</f>
        <v>1.7095000002882443E-3</v>
      </c>
      <c r="P162" s="29">
        <f>+D$11+D$12*F162+D$13*F162^2</f>
        <v>5.0763773091434643E-3</v>
      </c>
      <c r="Q162" s="30">
        <f>+C162-15018.5</f>
        <v>29450.917999999998</v>
      </c>
      <c r="R162" s="29">
        <f>+(P162-G162)^2</f>
        <v>1.1335862812884167E-5</v>
      </c>
      <c r="S162" s="70">
        <f>S$16</f>
        <v>0.1</v>
      </c>
      <c r="Z162">
        <f>F162</f>
        <v>545</v>
      </c>
      <c r="AA162" s="129">
        <f>AB$3+AB$4*Z162+AB$5*Z162^2+AH162</f>
        <v>2.1747305693776732E-3</v>
      </c>
      <c r="AB162" s="129">
        <f>IF(S162&lt;&gt;0,G162-AH162, -9999)</f>
        <v>1.3098138679928702E-2</v>
      </c>
      <c r="AC162" s="129">
        <f>+G162-P162</f>
        <v>-3.3668773088552199E-3</v>
      </c>
      <c r="AD162" s="129">
        <f>IF(S162&lt;&gt;0,G162-AA162, -9999)</f>
        <v>-4.6523056908942886E-4</v>
      </c>
      <c r="AE162" s="129">
        <f>+(G162-AA162)^2*S162</f>
        <v>2.1643948241527384E-8</v>
      </c>
      <c r="AF162">
        <f>IF(S162&lt;&gt;0,G162-P162, -9999)</f>
        <v>-3.3668773088552199E-3</v>
      </c>
      <c r="AG162" s="130"/>
      <c r="AH162">
        <f>$AB$6*($AB$11/AI162*AJ162+$AB$12)</f>
        <v>-1.1388638679640458E-2</v>
      </c>
      <c r="AI162">
        <f>1+$AB$7*COS(AL162)</f>
        <v>1.0394774672980109</v>
      </c>
      <c r="AJ162">
        <f>SIN(AL162+RADIANS($AB$9))</f>
        <v>-0.55261779815556789</v>
      </c>
      <c r="AK162">
        <f>$AB$7*SIN(AL162)</f>
        <v>4.6604978582978462E-2</v>
      </c>
      <c r="AL162">
        <f>2*ATAN(AM162)</f>
        <v>0.86800838725234941</v>
      </c>
      <c r="AM162">
        <f>SQRT((1+$AB$7)/(1-$AB$7))*TAN(AN162/2)</f>
        <v>0.46347637449543722</v>
      </c>
      <c r="AN162" s="129">
        <f>$AU162+$AB$7*SIN(AO162)</f>
        <v>7.1054569311050191</v>
      </c>
      <c r="AO162" s="129">
        <f>$AU162+$AB$7*SIN(AP162)</f>
        <v>7.105456930878284</v>
      </c>
      <c r="AP162" s="129">
        <f>$AU162+$AB$7*SIN(AQ162)</f>
        <v>7.1054569254235984</v>
      </c>
      <c r="AQ162" s="129">
        <f>$AU162+$AB$7*SIN(AR162)</f>
        <v>7.1054567941972691</v>
      </c>
      <c r="AR162" s="129">
        <f>$AU162+$AB$7*SIN(AS162)</f>
        <v>7.1054536372198216</v>
      </c>
      <c r="AS162" s="129">
        <f>$AU162+$AB$7*SIN(AT162)</f>
        <v>7.1053776914680871</v>
      </c>
      <c r="AT162" s="129">
        <f>$AU162+$AB$7*SIN(AU162)</f>
        <v>7.1035525708302654</v>
      </c>
      <c r="AU162" s="129">
        <f>RADIANS($AB$9)+$AB$18*(F162-AB$15)</f>
        <v>7.0607056315288084</v>
      </c>
      <c r="AV162"/>
      <c r="AW162" s="95"/>
      <c r="AX162" s="101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29" customFormat="1" ht="12.75" customHeight="1">
      <c r="A163" s="148" t="s">
        <v>1005</v>
      </c>
      <c r="B163" s="148" t="s">
        <v>73</v>
      </c>
      <c r="C163" s="149">
        <v>44472.836900000002</v>
      </c>
      <c r="D163" s="150">
        <v>6.1999999999999998E-3</v>
      </c>
      <c r="E163" s="29">
        <f>+(C163-C$7)/C$8</f>
        <v>545.9954927347959</v>
      </c>
      <c r="F163" s="29">
        <f>ROUND(2*E163,0)/2</f>
        <v>546</v>
      </c>
      <c r="G163" s="29">
        <f>+C163-(C$7+F163*C$8)</f>
        <v>-1.5487399992707651E-2</v>
      </c>
      <c r="K163" s="29">
        <f>+G163</f>
        <v>-1.5487399992707651E-2</v>
      </c>
      <c r="O163" s="29">
        <f ca="1">+C$11+C$12*F163</f>
        <v>3.5355228051003572E-2</v>
      </c>
      <c r="P163" s="29">
        <f>+D$11+D$12*F163+D$13*F163^2</f>
        <v>5.0915262706424961E-3</v>
      </c>
      <c r="Q163" s="30">
        <f>+C163-15018.5</f>
        <v>29454.336900000002</v>
      </c>
      <c r="R163" s="29">
        <f>+(P163-G163)^2</f>
        <v>4.2349220615240247E-4</v>
      </c>
      <c r="S163" s="70">
        <f>S$18</f>
        <v>1</v>
      </c>
      <c r="Z163">
        <f>F163</f>
        <v>546</v>
      </c>
      <c r="AA163" s="129">
        <f>AB$3+AB$4*Z163+AB$5*Z163^2+AH163</f>
        <v>2.1994574839333102E-3</v>
      </c>
      <c r="AB163" s="129">
        <f>IF(S163&lt;&gt;0,G163-AH163, -9999)</f>
        <v>-4.1209238144719468E-3</v>
      </c>
      <c r="AC163" s="129">
        <f>+G163-P163</f>
        <v>-2.0578926263350148E-2</v>
      </c>
      <c r="AD163" s="129">
        <f>IF(S163&lt;&gt;0,G163-AA163, -9999)</f>
        <v>-1.7686857476640963E-2</v>
      </c>
      <c r="AE163" s="129">
        <f>+(G163-AA163)^2*S163</f>
        <v>3.1282492739901035E-4</v>
      </c>
      <c r="AF163">
        <f>IF(S163&lt;&gt;0,G163-P163, -9999)</f>
        <v>-2.0578926263350148E-2</v>
      </c>
      <c r="AG163" s="130"/>
      <c r="AH163">
        <f>$AB$6*($AB$11/AI163*AJ163+$AB$12)</f>
        <v>-1.1366476178235704E-2</v>
      </c>
      <c r="AI163">
        <f>1+$AB$7*COS(AL163)</f>
        <v>1.0394083858683307</v>
      </c>
      <c r="AJ163">
        <f>SIN(AL163+RADIANS($AB$9))</f>
        <v>-0.5513825862189714</v>
      </c>
      <c r="AK163">
        <f>$AB$7*SIN(AL163)</f>
        <v>4.6663407250630035E-2</v>
      </c>
      <c r="AL163">
        <f>2*ATAN(AM163)</f>
        <v>0.86948973415098185</v>
      </c>
      <c r="AM163">
        <f>SQRT((1+$AB$7)/(1-$AB$7))*TAN(AN163/2)</f>
        <v>0.46437646141804068</v>
      </c>
      <c r="AN163" s="129">
        <f>$AU163+$AB$7*SIN(AO163)</f>
        <v>7.1068794057702256</v>
      </c>
      <c r="AO163" s="129">
        <f>$AU163+$AB$7*SIN(AP163)</f>
        <v>7.1068794055452331</v>
      </c>
      <c r="AP163" s="129">
        <f>$AU163+$AB$7*SIN(AQ163)</f>
        <v>7.1068794001241642</v>
      </c>
      <c r="AQ163" s="129">
        <f>$AU163+$AB$7*SIN(AR163)</f>
        <v>7.106879269506404</v>
      </c>
      <c r="AR163" s="129">
        <f>$AU163+$AB$7*SIN(AS163)</f>
        <v>7.1068761223467316</v>
      </c>
      <c r="AS163" s="129">
        <f>$AU163+$AB$7*SIN(AT163)</f>
        <v>7.1068002965802268</v>
      </c>
      <c r="AT163" s="129">
        <f>$AU163+$AB$7*SIN(AU163)</f>
        <v>7.1049752678450231</v>
      </c>
      <c r="AU163" s="129">
        <f>RADIANS($AB$9)+$AB$18*(F163-AB$15)</f>
        <v>7.0620690234825503</v>
      </c>
      <c r="AV163"/>
      <c r="AW163" s="95"/>
      <c r="AX163" s="101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29" customFormat="1" ht="12.75" customHeight="1">
      <c r="A164" s="17" t="s">
        <v>102</v>
      </c>
      <c r="B164" s="38"/>
      <c r="C164" s="39">
        <v>44472.853000000003</v>
      </c>
      <c r="D164" s="40"/>
      <c r="E164" s="29">
        <f>+(C164-C$7)/C$8</f>
        <v>546.00017828368152</v>
      </c>
      <c r="F164" s="29">
        <f>ROUND(2*E164,0)/2</f>
        <v>546</v>
      </c>
      <c r="G164" s="29">
        <f>+C164-(C$7+F164*C$8)</f>
        <v>6.1260000802576542E-4</v>
      </c>
      <c r="I164" s="29">
        <f>+G164</f>
        <v>6.1260000802576542E-4</v>
      </c>
      <c r="P164" s="29">
        <f>+D$11+D$12*F164+D$13*F164^2</f>
        <v>5.0915262706424961E-3</v>
      </c>
      <c r="Q164" s="30">
        <f>+C164-15018.5</f>
        <v>29454.353000000003</v>
      </c>
      <c r="R164" s="29">
        <f>+(P164-G164)^2</f>
        <v>2.0060780465957874E-5</v>
      </c>
      <c r="S164" s="70">
        <f>S$16</f>
        <v>0.1</v>
      </c>
      <c r="Z164">
        <f>F164</f>
        <v>546</v>
      </c>
      <c r="AA164" s="129">
        <f>AB$3+AB$4*Z164+AB$5*Z164^2+AH164</f>
        <v>2.1994574839333102E-3</v>
      </c>
      <c r="AB164" s="129">
        <f>IF(S164&lt;&gt;0,G164-AH164, -9999)</f>
        <v>1.197907618626147E-2</v>
      </c>
      <c r="AC164" s="129">
        <f>+G164-P164</f>
        <v>-4.4789262626167307E-3</v>
      </c>
      <c r="AD164" s="129">
        <f>IF(S164&lt;&gt;0,G164-AA164, -9999)</f>
        <v>-1.5868574759075448E-3</v>
      </c>
      <c r="AE164" s="129">
        <f>+(G164-AA164)^2*S164</f>
        <v>2.5181166488436643E-7</v>
      </c>
      <c r="AF164">
        <f>IF(S164&lt;&gt;0,G164-P164, -9999)</f>
        <v>-4.4789262626167307E-3</v>
      </c>
      <c r="AG164" s="130"/>
      <c r="AH164">
        <f>$AB$6*($AB$11/AI164*AJ164+$AB$12)</f>
        <v>-1.1366476178235704E-2</v>
      </c>
      <c r="AI164">
        <f>1+$AB$7*COS(AL164)</f>
        <v>1.0394083858683307</v>
      </c>
      <c r="AJ164">
        <f>SIN(AL164+RADIANS($AB$9))</f>
        <v>-0.5513825862189714</v>
      </c>
      <c r="AK164">
        <f>$AB$7*SIN(AL164)</f>
        <v>4.6663407250630035E-2</v>
      </c>
      <c r="AL164">
        <f>2*ATAN(AM164)</f>
        <v>0.86948973415098185</v>
      </c>
      <c r="AM164">
        <f>SQRT((1+$AB$7)/(1-$AB$7))*TAN(AN164/2)</f>
        <v>0.46437646141804068</v>
      </c>
      <c r="AN164" s="129">
        <f>$AU164+$AB$7*SIN(AO164)</f>
        <v>7.1068794057702256</v>
      </c>
      <c r="AO164" s="129">
        <f>$AU164+$AB$7*SIN(AP164)</f>
        <v>7.1068794055452331</v>
      </c>
      <c r="AP164" s="129">
        <f>$AU164+$AB$7*SIN(AQ164)</f>
        <v>7.1068794001241642</v>
      </c>
      <c r="AQ164" s="129">
        <f>$AU164+$AB$7*SIN(AR164)</f>
        <v>7.106879269506404</v>
      </c>
      <c r="AR164" s="129">
        <f>$AU164+$AB$7*SIN(AS164)</f>
        <v>7.1068761223467316</v>
      </c>
      <c r="AS164" s="129">
        <f>$AU164+$AB$7*SIN(AT164)</f>
        <v>7.1068002965802268</v>
      </c>
      <c r="AT164" s="129">
        <f>$AU164+$AB$7*SIN(AU164)</f>
        <v>7.1049752678450231</v>
      </c>
      <c r="AU164" s="129">
        <f>RADIANS($AB$9)+$AB$18*(F164-AB$15)</f>
        <v>7.0620690234825503</v>
      </c>
      <c r="AV164"/>
      <c r="AW164" s="95"/>
      <c r="AX164" s="101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29" customFormat="1" ht="12.75" customHeight="1">
      <c r="A165" s="17" t="s">
        <v>102</v>
      </c>
      <c r="B165" s="38"/>
      <c r="C165" s="39">
        <v>44479.73</v>
      </c>
      <c r="D165" s="40"/>
      <c r="E165" s="29">
        <f>+(C165-C$7)/C$8</f>
        <v>548.00157702188369</v>
      </c>
      <c r="F165" s="29">
        <f>ROUND(2*E165,0)/2</f>
        <v>548</v>
      </c>
      <c r="G165" s="29">
        <f>+C165-(C$7+F165*C$8)</f>
        <v>5.4188000067370012E-3</v>
      </c>
      <c r="I165" s="29">
        <f>+G165</f>
        <v>5.4188000067370012E-3</v>
      </c>
      <c r="P165" s="29">
        <f>+D$11+D$12*F165+D$13*F165^2</f>
        <v>5.1218883291683295E-3</v>
      </c>
      <c r="Q165" s="30">
        <f>+C165-15018.5</f>
        <v>29461.230000000003</v>
      </c>
      <c r="R165" s="29">
        <f>+(P165-G165)^2</f>
        <v>8.8156544276642866E-8</v>
      </c>
      <c r="S165" s="70">
        <f>S$16</f>
        <v>0.1</v>
      </c>
      <c r="Z165">
        <f>F165</f>
        <v>548</v>
      </c>
      <c r="AA165" s="129">
        <f>AB$3+AB$4*Z165+AB$5*Z165^2+AH165</f>
        <v>2.2490046253047079E-3</v>
      </c>
      <c r="AB165" s="129">
        <f>IF(S165&lt;&gt;0,G165-AH165, -9999)</f>
        <v>1.6740886663455322E-2</v>
      </c>
      <c r="AC165" s="129">
        <f>+G165-P165</f>
        <v>2.9691167756867171E-4</v>
      </c>
      <c r="AD165" s="129">
        <f>IF(S165&lt;&gt;0,G165-AA165, -9999)</f>
        <v>3.1697953814322933E-3</v>
      </c>
      <c r="AE165" s="129">
        <f>+(G165-AA165)^2*S165</f>
        <v>1.0047602760149497E-6</v>
      </c>
      <c r="AF165">
        <f>IF(S165&lt;&gt;0,G165-P165, -9999)</f>
        <v>2.9691167756867171E-4</v>
      </c>
      <c r="AG165" s="130"/>
      <c r="AH165">
        <f>$AB$6*($AB$11/AI165*AJ165+$AB$12)</f>
        <v>-1.1322086656718322E-2</v>
      </c>
      <c r="AI165">
        <f>1+$AB$7*COS(AL165)</f>
        <v>1.0392699913860981</v>
      </c>
      <c r="AJ165">
        <f>SIN(AL165+RADIANS($AB$9))</f>
        <v>-0.54890902940692787</v>
      </c>
      <c r="AK165">
        <f>$AB$7*SIN(AL165)</f>
        <v>4.6779934047849837E-2</v>
      </c>
      <c r="AL165">
        <f>2*ATAN(AM165)</f>
        <v>0.87245183672821114</v>
      </c>
      <c r="AM165">
        <f>SQRT((1+$AB$7)/(1-$AB$7))*TAN(AN165/2)</f>
        <v>0.4661781351953721</v>
      </c>
      <c r="AN165" s="129">
        <f>$AU165+$AB$7*SIN(AO165)</f>
        <v>7.1097240712231216</v>
      </c>
      <c r="AO165" s="129">
        <f>$AU165+$AB$7*SIN(AP165)</f>
        <v>7.1097240710015939</v>
      </c>
      <c r="AP165" s="129">
        <f>$AU165+$AB$7*SIN(AQ165)</f>
        <v>7.1097240656475371</v>
      </c>
      <c r="AQ165" s="129">
        <f>$AU165+$AB$7*SIN(AR165)</f>
        <v>7.1097239362464517</v>
      </c>
      <c r="AR165" s="129">
        <f>$AU165+$AB$7*SIN(AS165)</f>
        <v>7.1097208087837194</v>
      </c>
      <c r="AS165" s="129">
        <f>$AU165+$AB$7*SIN(AT165)</f>
        <v>7.1096452251427822</v>
      </c>
      <c r="AT165" s="129">
        <f>$AU165+$AB$7*SIN(AU165)</f>
        <v>7.1078204224972623</v>
      </c>
      <c r="AU165" s="129">
        <f>RADIANS($AB$9)+$AB$18*(F165-AB$15)</f>
        <v>7.064795807390035</v>
      </c>
      <c r="AV165"/>
      <c r="AW165" s="95"/>
      <c r="AX165" s="101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29" customFormat="1" ht="12.75" customHeight="1">
      <c r="A166" s="148" t="s">
        <v>1005</v>
      </c>
      <c r="B166" s="148" t="s">
        <v>73</v>
      </c>
      <c r="C166" s="149">
        <v>44479.732400000001</v>
      </c>
      <c r="D166" s="150">
        <v>1.2999999999999999E-3</v>
      </c>
      <c r="E166" s="29">
        <f>+(C166-C$7)/C$8</f>
        <v>548.00227548879764</v>
      </c>
      <c r="F166" s="29">
        <f>ROUND(2*E166,0)/2</f>
        <v>548</v>
      </c>
      <c r="G166" s="29">
        <f>+C166-(C$7+F166*C$8)</f>
        <v>7.8188000043155625E-3</v>
      </c>
      <c r="K166" s="29">
        <f>+G166</f>
        <v>7.8188000043155625E-3</v>
      </c>
      <c r="O166" s="29">
        <f ca="1">+C$11+C$12*F166</f>
        <v>3.5376188080231713E-2</v>
      </c>
      <c r="P166" s="29">
        <f>+D$11+D$12*F166+D$13*F166^2</f>
        <v>5.1218883291683295E-3</v>
      </c>
      <c r="Q166" s="30">
        <f>+C166-15018.5</f>
        <v>29461.232400000001</v>
      </c>
      <c r="R166" s="29">
        <f>+(P166-G166)^2</f>
        <v>7.2733325835454541E-6</v>
      </c>
      <c r="S166" s="70">
        <f>S$18</f>
        <v>1</v>
      </c>
      <c r="Z166">
        <f>F166</f>
        <v>548</v>
      </c>
      <c r="AA166" s="129">
        <f>AB$3+AB$4*Z166+AB$5*Z166^2+AH166</f>
        <v>2.2490046253047079E-3</v>
      </c>
      <c r="AB166" s="129">
        <f>IF(S166&lt;&gt;0,G166-AH166, -9999)</f>
        <v>1.9140886661033883E-2</v>
      </c>
      <c r="AC166" s="129">
        <f>+G166-P166</f>
        <v>2.696911675147233E-3</v>
      </c>
      <c r="AD166" s="129">
        <f>IF(S166&lt;&gt;0,G166-AA166, -9999)</f>
        <v>5.5697953790108546E-3</v>
      </c>
      <c r="AE166" s="129">
        <f>+(G166-AA166)^2*S166</f>
        <v>3.1022620564050669E-5</v>
      </c>
      <c r="AF166">
        <f>IF(S166&lt;&gt;0,G166-P166, -9999)</f>
        <v>2.696911675147233E-3</v>
      </c>
      <c r="AG166" s="130"/>
      <c r="AH166">
        <f>$AB$6*($AB$11/AI166*AJ166+$AB$12)</f>
        <v>-1.1322086656718322E-2</v>
      </c>
      <c r="AI166">
        <f>1+$AB$7*COS(AL166)</f>
        <v>1.0392699913860981</v>
      </c>
      <c r="AJ166">
        <f>SIN(AL166+RADIANS($AB$9))</f>
        <v>-0.54890902940692787</v>
      </c>
      <c r="AK166">
        <f>$AB$7*SIN(AL166)</f>
        <v>4.6779934047849837E-2</v>
      </c>
      <c r="AL166">
        <f>2*ATAN(AM166)</f>
        <v>0.87245183672821114</v>
      </c>
      <c r="AM166">
        <f>SQRT((1+$AB$7)/(1-$AB$7))*TAN(AN166/2)</f>
        <v>0.4661781351953721</v>
      </c>
      <c r="AN166" s="129">
        <f>$AU166+$AB$7*SIN(AO166)</f>
        <v>7.1097240712231216</v>
      </c>
      <c r="AO166" s="129">
        <f>$AU166+$AB$7*SIN(AP166)</f>
        <v>7.1097240710015939</v>
      </c>
      <c r="AP166" s="129">
        <f>$AU166+$AB$7*SIN(AQ166)</f>
        <v>7.1097240656475371</v>
      </c>
      <c r="AQ166" s="129">
        <f>$AU166+$AB$7*SIN(AR166)</f>
        <v>7.1097239362464517</v>
      </c>
      <c r="AR166" s="129">
        <f>$AU166+$AB$7*SIN(AS166)</f>
        <v>7.1097208087837194</v>
      </c>
      <c r="AS166" s="129">
        <f>$AU166+$AB$7*SIN(AT166)</f>
        <v>7.1096452251427822</v>
      </c>
      <c r="AT166" s="129">
        <f>$AU166+$AB$7*SIN(AU166)</f>
        <v>7.1078204224972623</v>
      </c>
      <c r="AU166" s="129">
        <f>RADIANS($AB$9)+$AB$18*(F166-AB$15)</f>
        <v>7.064795807390035</v>
      </c>
      <c r="AV166"/>
      <c r="AW166" s="95"/>
      <c r="AX166" s="101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29" customFormat="1" ht="12.75" customHeight="1">
      <c r="A167" s="17" t="s">
        <v>104</v>
      </c>
      <c r="B167" s="38"/>
      <c r="C167" s="39">
        <v>44524.368999999999</v>
      </c>
      <c r="D167" s="40"/>
      <c r="E167" s="29">
        <f>+(C167-C$7)/C$8</f>
        <v>560.99277060550924</v>
      </c>
      <c r="F167" s="29">
        <f>ROUND(2*E167,0)/2</f>
        <v>561</v>
      </c>
      <c r="G167" s="29">
        <f>+C167-(C$7+F167*C$8)</f>
        <v>-2.484089999779826E-2</v>
      </c>
      <c r="I167" s="29">
        <f>+G167</f>
        <v>-2.484089999779826E-2</v>
      </c>
      <c r="P167" s="29">
        <f>+D$11+D$12*F167+D$13*F167^2</f>
        <v>5.3213261142387447E-3</v>
      </c>
      <c r="Q167" s="30">
        <f>+C167-15018.5</f>
        <v>29505.868999999999</v>
      </c>
      <c r="R167" s="29">
        <f>+(P167-G167)^2</f>
        <v>9.0975988403364696E-4</v>
      </c>
      <c r="S167" s="70">
        <f>S$16</f>
        <v>0.1</v>
      </c>
      <c r="Z167">
        <f>F167</f>
        <v>561</v>
      </c>
      <c r="AA167" s="129">
        <f>AB$3+AB$4*Z167+AB$5*Z167^2+AH167</f>
        <v>2.5740670575268975E-3</v>
      </c>
      <c r="AB167" s="129">
        <f>IF(S167&lt;&gt;0,G167-AH167, -9999)</f>
        <v>-1.3809415453802806E-2</v>
      </c>
      <c r="AC167" s="129">
        <f>+G167-P167</f>
        <v>-3.0162226112037005E-2</v>
      </c>
      <c r="AD167" s="129">
        <f>IF(S167&lt;&gt;0,G167-AA167, -9999)</f>
        <v>-2.741496705532516E-2</v>
      </c>
      <c r="AE167" s="129">
        <f>+(G167-AA167)^2*S167</f>
        <v>7.5158041864456388E-5</v>
      </c>
      <c r="AF167">
        <f>IF(S167&lt;&gt;0,G167-P167, -9999)</f>
        <v>-3.0162226112037005E-2</v>
      </c>
      <c r="AG167" s="130"/>
      <c r="AH167">
        <f>$AB$6*($AB$11/AI167*AJ167+$AB$12)</f>
        <v>-1.1031484543995454E-2</v>
      </c>
      <c r="AI167">
        <f>1+$AB$7*COS(AL167)</f>
        <v>1.0383630015049925</v>
      </c>
      <c r="AJ167">
        <f>SIN(AL167+RADIANS($AB$9))</f>
        <v>-0.53273084152194372</v>
      </c>
      <c r="AK167">
        <f>$AB$7*SIN(AL167)</f>
        <v>4.7526566975885545E-2</v>
      </c>
      <c r="AL167">
        <f>2*ATAN(AM167)</f>
        <v>0.89168618236898134</v>
      </c>
      <c r="AM167">
        <f>SQRT((1+$AB$7)/(1-$AB$7))*TAN(AN167/2)</f>
        <v>0.47793841940276999</v>
      </c>
      <c r="AN167" s="129">
        <f>$AU167+$AB$7*SIN(AO167)</f>
        <v>7.128205116216888</v>
      </c>
      <c r="AO167" s="129">
        <f>$AU167+$AB$7*SIN(AP167)</f>
        <v>7.1282051160171918</v>
      </c>
      <c r="AP167" s="129">
        <f>$AU167+$AB$7*SIN(AQ167)</f>
        <v>7.1282051110910665</v>
      </c>
      <c r="AQ167" s="129">
        <f>$AU167+$AB$7*SIN(AR167)</f>
        <v>7.1282049895733568</v>
      </c>
      <c r="AR167" s="129">
        <f>$AU167+$AB$7*SIN(AS167)</f>
        <v>7.128201991978127</v>
      </c>
      <c r="AS167" s="129">
        <f>$AU167+$AB$7*SIN(AT167)</f>
        <v>7.1281280505941966</v>
      </c>
      <c r="AT167" s="129">
        <f>$AU167+$AB$7*SIN(AU167)</f>
        <v>7.1263060909995017</v>
      </c>
      <c r="AU167" s="129">
        <f>RADIANS($AB$9)+$AB$18*(F167-AB$15)</f>
        <v>7.0825199027886807</v>
      </c>
      <c r="AV167"/>
      <c r="AW167" s="95"/>
      <c r="AX167" s="101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29" customFormat="1" ht="12.75" customHeight="1">
      <c r="A168" s="17" t="s">
        <v>106</v>
      </c>
      <c r="B168" s="38"/>
      <c r="C168" s="39">
        <v>44524.392999999996</v>
      </c>
      <c r="D168" s="40"/>
      <c r="E168" s="29">
        <f>+(C168-C$7)/C$8</f>
        <v>560.99975527465449</v>
      </c>
      <c r="F168" s="29">
        <f>ROUND(2*E168,0)/2</f>
        <v>561</v>
      </c>
      <c r="G168" s="29">
        <f>+C168-(C$7+F168*C$8)</f>
        <v>-8.409000001847744E-4</v>
      </c>
      <c r="I168" s="29">
        <f>+G168</f>
        <v>-8.409000001847744E-4</v>
      </c>
      <c r="P168" s="29">
        <f>+D$11+D$12*F168+D$13*F168^2</f>
        <v>5.3213261142387447E-3</v>
      </c>
      <c r="Q168" s="30">
        <f>+C168-15018.5</f>
        <v>29505.892999999996</v>
      </c>
      <c r="R168" s="29">
        <f>+(P168-G168)^2</f>
        <v>3.7973030685283182E-5</v>
      </c>
      <c r="S168" s="70">
        <f>S$16</f>
        <v>0.1</v>
      </c>
      <c r="Z168">
        <f>F168</f>
        <v>561</v>
      </c>
      <c r="AA168" s="129">
        <f>AB$3+AB$4*Z168+AB$5*Z168^2+AH168</f>
        <v>2.5740670575268975E-3</v>
      </c>
      <c r="AB168" s="129">
        <f>IF(S168&lt;&gt;0,G168-AH168, -9999)</f>
        <v>1.019058454381068E-2</v>
      </c>
      <c r="AC168" s="129">
        <f>+G168-P168</f>
        <v>-6.1622261144235191E-3</v>
      </c>
      <c r="AD168" s="129">
        <f>IF(S168&lt;&gt;0,G168-AA168, -9999)</f>
        <v>-3.4149670577116719E-3</v>
      </c>
      <c r="AE168" s="129">
        <f>+(G168-AA168)^2*S168</f>
        <v>1.1662000005255915E-6</v>
      </c>
      <c r="AF168">
        <f>IF(S168&lt;&gt;0,G168-P168, -9999)</f>
        <v>-6.1622261144235191E-3</v>
      </c>
      <c r="AG168" s="130"/>
      <c r="AH168">
        <f>$AB$6*($AB$11/AI168*AJ168+$AB$12)</f>
        <v>-1.1031484543995454E-2</v>
      </c>
      <c r="AI168">
        <f>1+$AB$7*COS(AL168)</f>
        <v>1.0383630015049925</v>
      </c>
      <c r="AJ168">
        <f>SIN(AL168+RADIANS($AB$9))</f>
        <v>-0.53273084152194372</v>
      </c>
      <c r="AK168">
        <f>$AB$7*SIN(AL168)</f>
        <v>4.7526566975885545E-2</v>
      </c>
      <c r="AL168">
        <f>2*ATAN(AM168)</f>
        <v>0.89168618236898134</v>
      </c>
      <c r="AM168">
        <f>SQRT((1+$AB$7)/(1-$AB$7))*TAN(AN168/2)</f>
        <v>0.47793841940276999</v>
      </c>
      <c r="AN168" s="129">
        <f>$AU168+$AB$7*SIN(AO168)</f>
        <v>7.128205116216888</v>
      </c>
      <c r="AO168" s="129">
        <f>$AU168+$AB$7*SIN(AP168)</f>
        <v>7.1282051160171918</v>
      </c>
      <c r="AP168" s="129">
        <f>$AU168+$AB$7*SIN(AQ168)</f>
        <v>7.1282051110910665</v>
      </c>
      <c r="AQ168" s="129">
        <f>$AU168+$AB$7*SIN(AR168)</f>
        <v>7.1282049895733568</v>
      </c>
      <c r="AR168" s="129">
        <f>$AU168+$AB$7*SIN(AS168)</f>
        <v>7.128201991978127</v>
      </c>
      <c r="AS168" s="129">
        <f>$AU168+$AB$7*SIN(AT168)</f>
        <v>7.1281280505941966</v>
      </c>
      <c r="AT168" s="129">
        <f>$AU168+$AB$7*SIN(AU168)</f>
        <v>7.1263060909995017</v>
      </c>
      <c r="AU168" s="129">
        <f>RADIANS($AB$9)+$AB$18*(F168-AB$15)</f>
        <v>7.0825199027886807</v>
      </c>
      <c r="AV168"/>
      <c r="AW168" s="95"/>
      <c r="AX168" s="101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29" customFormat="1" ht="12.75" customHeight="1">
      <c r="A169" s="17" t="s">
        <v>106</v>
      </c>
      <c r="B169" s="38"/>
      <c r="C169" s="39">
        <v>44555.322</v>
      </c>
      <c r="D169" s="40"/>
      <c r="E169" s="29">
        <f>+(C169-C$7)/C$8</f>
        <v>570.00095660864588</v>
      </c>
      <c r="F169" s="29">
        <f>ROUND(2*E169,0)/2</f>
        <v>570</v>
      </c>
      <c r="G169" s="29">
        <f>+C169-(C$7+F169*C$8)</f>
        <v>3.2869999995455146E-3</v>
      </c>
      <c r="I169" s="29">
        <f>+G169</f>
        <v>3.2869999995455146E-3</v>
      </c>
      <c r="P169" s="29">
        <f>+D$11+D$12*F169+D$13*F169^2</f>
        <v>5.4615148993961832E-3</v>
      </c>
      <c r="Q169" s="30">
        <f>+C169-15018.5</f>
        <v>29536.822</v>
      </c>
      <c r="R169" s="29">
        <f>+(P169-G169)^2</f>
        <v>4.7285150496725632E-6</v>
      </c>
      <c r="S169" s="70">
        <f>S$16</f>
        <v>0.1</v>
      </c>
      <c r="Z169">
        <f>F169</f>
        <v>570</v>
      </c>
      <c r="AA169" s="129">
        <f>AB$3+AB$4*Z169+AB$5*Z169^2+AH169</f>
        <v>2.8021218257171156E-3</v>
      </c>
      <c r="AB169" s="129">
        <f>IF(S169&lt;&gt;0,G169-AH169, -9999)</f>
        <v>1.4115237106843847E-2</v>
      </c>
      <c r="AC169" s="129">
        <f>+G169-P169</f>
        <v>-2.1745148998506686E-3</v>
      </c>
      <c r="AD169" s="129">
        <f>IF(S169&lt;&gt;0,G169-AA169, -9999)</f>
        <v>4.8487817382839894E-4</v>
      </c>
      <c r="AE169" s="129">
        <f>+(G169-AA169)^2*S169</f>
        <v>2.3510684345516306E-8</v>
      </c>
      <c r="AF169">
        <f>IF(S169&lt;&gt;0,G169-P169, -9999)</f>
        <v>-2.1745148998506686E-3</v>
      </c>
      <c r="AG169" s="130"/>
      <c r="AH169">
        <f>$AB$6*($AB$11/AI169*AJ169+$AB$12)</f>
        <v>-1.0828237107298333E-2</v>
      </c>
      <c r="AI169">
        <f>1+$AB$7*COS(AL169)</f>
        <v>1.0377277011735759</v>
      </c>
      <c r="AJ169">
        <f>SIN(AL169+RADIANS($AB$9))</f>
        <v>-0.52143162013693722</v>
      </c>
      <c r="AK169">
        <f>$AB$7*SIN(AL169)</f>
        <v>4.8032437135156467E-2</v>
      </c>
      <c r="AL169">
        <f>2*ATAN(AM169)</f>
        <v>0.9049824902918483</v>
      </c>
      <c r="AM169">
        <f>SQRT((1+$AB$7)/(1-$AB$7))*TAN(AN169/2)</f>
        <v>0.48613133174582679</v>
      </c>
      <c r="AN169" s="129">
        <f>$AU169+$AB$7*SIN(AO169)</f>
        <v>7.1409901810303893</v>
      </c>
      <c r="AO169" s="129">
        <f>$AU169+$AB$7*SIN(AP169)</f>
        <v>7.1409901808450842</v>
      </c>
      <c r="AP169" s="129">
        <f>$AU169+$AB$7*SIN(AQ169)</f>
        <v>7.1409901762067767</v>
      </c>
      <c r="AQ169" s="129">
        <f>$AU169+$AB$7*SIN(AR169)</f>
        <v>7.140990060106696</v>
      </c>
      <c r="AR169" s="129">
        <f>$AU169+$AB$7*SIN(AS169)</f>
        <v>7.1409871540455745</v>
      </c>
      <c r="AS169" s="129">
        <f>$AU169+$AB$7*SIN(AT169)</f>
        <v>7.1409144166120626</v>
      </c>
      <c r="AT169" s="129">
        <f>$AU169+$AB$7*SIN(AU169)</f>
        <v>7.1390958181618931</v>
      </c>
      <c r="AU169" s="129">
        <f>RADIANS($AB$9)+$AB$18*(F169-AB$15)</f>
        <v>7.0947904303723597</v>
      </c>
      <c r="AV169" s="129"/>
      <c r="AW169" s="95"/>
      <c r="AX169" s="101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29" customFormat="1" ht="12.75" customHeight="1">
      <c r="A170" s="17" t="s">
        <v>107</v>
      </c>
      <c r="B170" s="38"/>
      <c r="C170" s="39">
        <v>44586.248</v>
      </c>
      <c r="D170" s="40"/>
      <c r="E170" s="29">
        <f>+(C170-C$7)/C$8</f>
        <v>579.0012848589929</v>
      </c>
      <c r="F170" s="29">
        <f>ROUND(2*E170,0)/2</f>
        <v>579</v>
      </c>
      <c r="G170" s="29">
        <f>+C170-(C$7+F170*C$8)</f>
        <v>4.4149000023026019E-3</v>
      </c>
      <c r="I170" s="29">
        <f>+G170</f>
        <v>4.4149000023026019E-3</v>
      </c>
      <c r="P170" s="29">
        <f>+D$11+D$12*F170+D$13*F170^2</f>
        <v>5.6034353438033889E-3</v>
      </c>
      <c r="Q170" s="30">
        <f>+C170-15018.5</f>
        <v>29567.748</v>
      </c>
      <c r="R170" s="29">
        <f>+(P170-G170)^2</f>
        <v>1.4126162579963922E-6</v>
      </c>
      <c r="S170" s="70">
        <f>S$16</f>
        <v>0.1</v>
      </c>
      <c r="Z170">
        <f>F170</f>
        <v>579</v>
      </c>
      <c r="AA170" s="129">
        <f>AB$3+AB$4*Z170+AB$5*Z170^2+AH170</f>
        <v>3.0325973629256337E-3</v>
      </c>
      <c r="AB170" s="129">
        <f>IF(S170&lt;&gt;0,G170-AH170, -9999)</f>
        <v>1.5038246329796338E-2</v>
      </c>
      <c r="AC170" s="129">
        <f>+G170-P170</f>
        <v>-1.188535341500787E-3</v>
      </c>
      <c r="AD170" s="129">
        <f>IF(S170&lt;&gt;0,G170-AA170, -9999)</f>
        <v>1.3823026393769682E-3</v>
      </c>
      <c r="AE170" s="129">
        <f>+(G170-AA170)^2*S170</f>
        <v>1.910760586828533E-7</v>
      </c>
      <c r="AF170">
        <f>IF(S170&lt;&gt;0,G170-P170, -9999)</f>
        <v>-1.188535341500787E-3</v>
      </c>
      <c r="AG170" s="130"/>
      <c r="AH170">
        <f>$AB$6*($AB$11/AI170*AJ170+$AB$12)</f>
        <v>-1.0623346327493736E-2</v>
      </c>
      <c r="AI170">
        <f>1+$AB$7*COS(AL170)</f>
        <v>1.0370865242381808</v>
      </c>
      <c r="AJ170">
        <f>SIN(AL170+RADIANS($AB$9))</f>
        <v>-0.51005427491944755</v>
      </c>
      <c r="AK170">
        <f>$AB$7*SIN(AL170)</f>
        <v>4.8529209481674246E-2</v>
      </c>
      <c r="AL170">
        <f>2*ATAN(AM170)</f>
        <v>0.91826245257101058</v>
      </c>
      <c r="AM170">
        <f>SQRT((1+$AB$7)/(1-$AB$7))*TAN(AN170/2)</f>
        <v>0.494367203240061</v>
      </c>
      <c r="AN170" s="129">
        <f>$AU170+$AB$7*SIN(AO170)</f>
        <v>7.1537673848464074</v>
      </c>
      <c r="AO170" s="129">
        <f>$AU170+$AB$7*SIN(AP170)</f>
        <v>7.1537673846748859</v>
      </c>
      <c r="AP170" s="129">
        <f>$AU170+$AB$7*SIN(AQ170)</f>
        <v>7.1537673803168333</v>
      </c>
      <c r="AQ170" s="129">
        <f>$AU170+$AB$7*SIN(AR170)</f>
        <v>7.1537672695866208</v>
      </c>
      <c r="AR170" s="129">
        <f>$AU170+$AB$7*SIN(AS170)</f>
        <v>7.1537644561375444</v>
      </c>
      <c r="AS170" s="129">
        <f>$AU170+$AB$7*SIN(AT170)</f>
        <v>7.1536929747719427</v>
      </c>
      <c r="AT170" s="129">
        <f>$AU170+$AB$7*SIN(AU170)</f>
        <v>7.1518788745297348</v>
      </c>
      <c r="AU170" s="129">
        <f>RADIANS($AB$9)+$AB$18*(F170-AB$15)</f>
        <v>7.1070609579560369</v>
      </c>
      <c r="AV170"/>
      <c r="AW170" s="95"/>
      <c r="AX170" s="101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29" customFormat="1" ht="12.75" customHeight="1">
      <c r="A171" s="17" t="s">
        <v>108</v>
      </c>
      <c r="B171" s="38"/>
      <c r="C171" s="39">
        <v>44847.387000000002</v>
      </c>
      <c r="D171" s="40"/>
      <c r="E171" s="29">
        <f>+(C171-C$7)/C$8</f>
        <v>655.00001469690949</v>
      </c>
      <c r="F171" s="29">
        <f>ROUND(2*E171,0)/2</f>
        <v>655</v>
      </c>
      <c r="G171" s="29">
        <f>+C171-(C$7+F171*C$8)</f>
        <v>5.050000618211925E-5</v>
      </c>
      <c r="I171" s="29">
        <f>+G171</f>
        <v>5.050000618211925E-5</v>
      </c>
      <c r="P171" s="29">
        <f>+D$11+D$12*F171+D$13*F171^2</f>
        <v>6.8709272370289926E-3</v>
      </c>
      <c r="Q171" s="30">
        <f>+C171-15018.5</f>
        <v>29828.887000000002</v>
      </c>
      <c r="R171" s="29">
        <f>+(P171-G171)^2</f>
        <v>4.6518227611277547E-5</v>
      </c>
      <c r="S171" s="70">
        <f>S$16</f>
        <v>0.1</v>
      </c>
      <c r="Z171">
        <f>F171</f>
        <v>655</v>
      </c>
      <c r="AA171" s="129">
        <f>AB$3+AB$4*Z171+AB$5*Z171^2+AH171</f>
        <v>5.0700741658935202E-3</v>
      </c>
      <c r="AB171" s="129">
        <f>IF(S171&lt;&gt;0,G171-AH171, -9999)</f>
        <v>8.8834196511553398E-3</v>
      </c>
      <c r="AC171" s="129">
        <f>+G171-P171</f>
        <v>-6.8204272308468733E-3</v>
      </c>
      <c r="AD171" s="129">
        <f>IF(S171&lt;&gt;0,G171-AA171, -9999)</f>
        <v>-5.019574159711401E-3</v>
      </c>
      <c r="AE171" s="129">
        <f>+(G171-AA171)^2*S171</f>
        <v>2.5196124744842417E-6</v>
      </c>
      <c r="AF171">
        <f>IF(S171&lt;&gt;0,G171-P171, -9999)</f>
        <v>-6.8204272308468733E-3</v>
      </c>
      <c r="AG171" s="130"/>
      <c r="AH171">
        <f>$AB$6*($AB$11/AI171*AJ171+$AB$12)</f>
        <v>-8.8329196449732205E-3</v>
      </c>
      <c r="AI171">
        <f>1+$AB$7*COS(AL171)</f>
        <v>1.0314578977329485</v>
      </c>
      <c r="AJ171">
        <f>SIN(AL171+RADIANS($AB$9))</f>
        <v>-0.41120535298908972</v>
      </c>
      <c r="AK171">
        <f>$AB$7*SIN(AL171)</f>
        <v>5.2353558839956141E-2</v>
      </c>
      <c r="AL171">
        <f>2*ATAN(AM171)</f>
        <v>1.0297343512118657</v>
      </c>
      <c r="AM171">
        <f>SQRT((1+$AB$7)/(1-$AB$7))*TAN(AN171/2)</f>
        <v>0.56576623878972765</v>
      </c>
      <c r="AN171" s="129">
        <f>$AU171+$AB$7*SIN(AO171)</f>
        <v>7.2613408387841192</v>
      </c>
      <c r="AO171" s="129">
        <f>$AU171+$AB$7*SIN(AP171)</f>
        <v>7.2613408387039975</v>
      </c>
      <c r="AP171" s="129">
        <f>$AU171+$AB$7*SIN(AQ171)</f>
        <v>7.2613408363554424</v>
      </c>
      <c r="AQ171" s="129">
        <f>$AU171+$AB$7*SIN(AR171)</f>
        <v>7.2613407675135511</v>
      </c>
      <c r="AR171" s="129">
        <f>$AU171+$AB$7*SIN(AS171)</f>
        <v>7.2613387495924604</v>
      </c>
      <c r="AS171" s="129">
        <f>$AU171+$AB$7*SIN(AT171)</f>
        <v>7.2612796021675683</v>
      </c>
      <c r="AT171" s="129">
        <f>$AU171+$AB$7*SIN(AU171)</f>
        <v>7.259548228672454</v>
      </c>
      <c r="AU171" s="129">
        <f>RADIANS($AB$9)+$AB$18*(F171-AB$15)</f>
        <v>7.2106787464404301</v>
      </c>
      <c r="AV171"/>
      <c r="AW171" s="95"/>
      <c r="AX171" s="10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29" customFormat="1" ht="12.75" customHeight="1">
      <c r="A172" s="17" t="s">
        <v>108</v>
      </c>
      <c r="B172" s="38"/>
      <c r="C172" s="39">
        <v>44878.300999999999</v>
      </c>
      <c r="D172" s="40"/>
      <c r="E172" s="29">
        <f>+(C172-C$7)/C$8</f>
        <v>663.99685061268269</v>
      </c>
      <c r="F172" s="29">
        <f>ROUND(2*E172,0)/2</f>
        <v>664</v>
      </c>
      <c r="G172" s="29">
        <f>+C172-(C$7+F172*C$8)</f>
        <v>-1.0821600000781473E-2</v>
      </c>
      <c r="I172" s="29">
        <f>+G172</f>
        <v>-1.0821600000781473E-2</v>
      </c>
      <c r="P172" s="29">
        <f>+D$11+D$12*F172+D$13*F172^2</f>
        <v>7.0292022410173242E-3</v>
      </c>
      <c r="Q172" s="30">
        <f>+C172-15018.5</f>
        <v>29859.800999999999</v>
      </c>
      <c r="R172" s="29">
        <f>+(P172-G172)^2</f>
        <v>3.1865114067580887E-4</v>
      </c>
      <c r="S172" s="70">
        <f>S$16</f>
        <v>0.1</v>
      </c>
      <c r="Z172">
        <f>F172</f>
        <v>664</v>
      </c>
      <c r="AA172" s="129">
        <f>AB$3+AB$4*Z172+AB$5*Z172^2+AH172</f>
        <v>5.3215257559439105E-3</v>
      </c>
      <c r="AB172" s="129">
        <f>IF(S172&lt;&gt;0,G172-AH172, -9999)</f>
        <v>-2.2072048326302919E-3</v>
      </c>
      <c r="AC172" s="129">
        <f>+G172-P172</f>
        <v>-1.7850802241798795E-2</v>
      </c>
      <c r="AD172" s="129">
        <f>IF(S172&lt;&gt;0,G172-AA172, -9999)</f>
        <v>-1.6143125756725385E-2</v>
      </c>
      <c r="AE172" s="129">
        <f>+(G172-AA172)^2*S172</f>
        <v>2.6060050919745055E-5</v>
      </c>
      <c r="AF172">
        <f>IF(S172&lt;&gt;0,G172-P172, -9999)</f>
        <v>-1.7850802241798795E-2</v>
      </c>
      <c r="AG172" s="130"/>
      <c r="AH172">
        <f>$AB$6*($AB$11/AI172*AJ172+$AB$12)</f>
        <v>-8.6143951681511809E-3</v>
      </c>
      <c r="AI172">
        <f>1+$AB$7*COS(AL172)</f>
        <v>1.0307683677781581</v>
      </c>
      <c r="AJ172">
        <f>SIN(AL172+RADIANS($AB$9))</f>
        <v>-0.39921149864881256</v>
      </c>
      <c r="AK172">
        <f>$AB$7*SIN(AL172)</f>
        <v>5.2761747481043592E-2</v>
      </c>
      <c r="AL172">
        <f>2*ATAN(AM172)</f>
        <v>1.0428536596922839</v>
      </c>
      <c r="AM172">
        <f>SQRT((1+$AB$7)/(1-$AB$7))*TAN(AN172/2)</f>
        <v>0.57445796384623016</v>
      </c>
      <c r="AN172" s="129">
        <f>$AU172+$AB$7*SIN(AO172)</f>
        <v>7.2740405215508188</v>
      </c>
      <c r="AO172" s="129">
        <f>$AU172+$AB$7*SIN(AP172)</f>
        <v>7.2740405214786321</v>
      </c>
      <c r="AP172" s="129">
        <f>$AU172+$AB$7*SIN(AQ172)</f>
        <v>7.274040519321793</v>
      </c>
      <c r="AQ172" s="129">
        <f>$AU172+$AB$7*SIN(AR172)</f>
        <v>7.2740404548790689</v>
      </c>
      <c r="AR172" s="129">
        <f>$AU172+$AB$7*SIN(AS172)</f>
        <v>7.2740385294411372</v>
      </c>
      <c r="AS172" s="129">
        <f>$AU172+$AB$7*SIN(AT172)</f>
        <v>7.2739810032732315</v>
      </c>
      <c r="AT172" s="129">
        <f>$AU172+$AB$7*SIN(AU172)</f>
        <v>7.2722646210331403</v>
      </c>
      <c r="AU172" s="129">
        <f>RADIANS($AB$9)+$AB$18*(F172-AB$15)</f>
        <v>7.2229492740241081</v>
      </c>
      <c r="AV172" s="129"/>
      <c r="AW172" s="95"/>
      <c r="AX172" s="101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29" customFormat="1" ht="12.75" customHeight="1">
      <c r="A173" s="17" t="s">
        <v>108</v>
      </c>
      <c r="B173" s="38"/>
      <c r="C173" s="39">
        <v>44878.322</v>
      </c>
      <c r="D173" s="40"/>
      <c r="E173" s="29">
        <f>+(C173-C$7)/C$8</f>
        <v>664.00296219818563</v>
      </c>
      <c r="F173" s="29">
        <f>ROUND(2*E173,0)/2</f>
        <v>664</v>
      </c>
      <c r="G173" s="29">
        <f>+C173-(C$7+F173*C$8)</f>
        <v>1.0178399999858811E-2</v>
      </c>
      <c r="I173" s="29">
        <f>+G173</f>
        <v>1.0178399999858811E-2</v>
      </c>
      <c r="P173" s="29">
        <f>+D$11+D$12*F173+D$13*F173^2</f>
        <v>7.0292022410173242E-3</v>
      </c>
      <c r="Q173" s="30">
        <f>+C173-15018.5</f>
        <v>29859.822</v>
      </c>
      <c r="R173" s="29">
        <f>+(P173-G173)^2</f>
        <v>9.9174465242922457E-6</v>
      </c>
      <c r="S173" s="70">
        <f>S$16</f>
        <v>0.1</v>
      </c>
      <c r="Z173">
        <f>F173</f>
        <v>664</v>
      </c>
      <c r="AA173" s="129">
        <f>AB$3+AB$4*Z173+AB$5*Z173^2+AH173</f>
        <v>5.3215257559439105E-3</v>
      </c>
      <c r="AB173" s="129">
        <f>IF(S173&lt;&gt;0,G173-AH173, -9999)</f>
        <v>1.8792795168009992E-2</v>
      </c>
      <c r="AC173" s="129">
        <f>+G173-P173</f>
        <v>3.1491977588414873E-3</v>
      </c>
      <c r="AD173" s="129">
        <f>IF(S173&lt;&gt;0,G173-AA173, -9999)</f>
        <v>4.856874243914901E-3</v>
      </c>
      <c r="AE173" s="129">
        <f>+(G173-AA173)^2*S173</f>
        <v>2.3589227421203944E-6</v>
      </c>
      <c r="AF173">
        <f>IF(S173&lt;&gt;0,G173-P173, -9999)</f>
        <v>3.1491977588414873E-3</v>
      </c>
      <c r="AG173" s="130"/>
      <c r="AH173">
        <f>$AB$6*($AB$11/AI173*AJ173+$AB$12)</f>
        <v>-8.6143951681511809E-3</v>
      </c>
      <c r="AI173">
        <f>1+$AB$7*COS(AL173)</f>
        <v>1.0307683677781581</v>
      </c>
      <c r="AJ173">
        <f>SIN(AL173+RADIANS($AB$9))</f>
        <v>-0.39921149864881256</v>
      </c>
      <c r="AK173">
        <f>$AB$7*SIN(AL173)</f>
        <v>5.2761747481043592E-2</v>
      </c>
      <c r="AL173">
        <f>2*ATAN(AM173)</f>
        <v>1.0428536596922839</v>
      </c>
      <c r="AM173">
        <f>SQRT((1+$AB$7)/(1-$AB$7))*TAN(AN173/2)</f>
        <v>0.57445796384623016</v>
      </c>
      <c r="AN173" s="129">
        <f>$AU173+$AB$7*SIN(AO173)</f>
        <v>7.2740405215508188</v>
      </c>
      <c r="AO173" s="129">
        <f>$AU173+$AB$7*SIN(AP173)</f>
        <v>7.2740405214786321</v>
      </c>
      <c r="AP173" s="129">
        <f>$AU173+$AB$7*SIN(AQ173)</f>
        <v>7.274040519321793</v>
      </c>
      <c r="AQ173" s="129">
        <f>$AU173+$AB$7*SIN(AR173)</f>
        <v>7.2740404548790689</v>
      </c>
      <c r="AR173" s="129">
        <f>$AU173+$AB$7*SIN(AS173)</f>
        <v>7.2740385294411372</v>
      </c>
      <c r="AS173" s="129">
        <f>$AU173+$AB$7*SIN(AT173)</f>
        <v>7.2739810032732315</v>
      </c>
      <c r="AT173" s="129">
        <f>$AU173+$AB$7*SIN(AU173)</f>
        <v>7.2722646210331403</v>
      </c>
      <c r="AU173" s="129">
        <f>RADIANS($AB$9)+$AB$18*(F173-AB$15)</f>
        <v>7.2229492740241081</v>
      </c>
      <c r="AV173"/>
      <c r="AW173" s="95"/>
      <c r="AX173" s="101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29" customFormat="1" ht="12.75" customHeight="1">
      <c r="A174" s="17" t="s">
        <v>109</v>
      </c>
      <c r="B174" s="38"/>
      <c r="C174" s="39">
        <v>44902.366999999998</v>
      </c>
      <c r="D174" s="40"/>
      <c r="E174" s="29">
        <f>+(C174-C$7)/C$8</f>
        <v>671.00072759880584</v>
      </c>
      <c r="F174" s="29">
        <f>ROUND(2*E174,0)/2</f>
        <v>671</v>
      </c>
      <c r="G174" s="29">
        <f>+C174-(C$7+F174*C$8)</f>
        <v>2.5001000030897558E-3</v>
      </c>
      <c r="I174" s="29">
        <f>+G174</f>
        <v>2.5001000030897558E-3</v>
      </c>
      <c r="P174" s="29">
        <f>+D$11+D$12*F174+D$13*F174^2</f>
        <v>7.1535022184154966E-3</v>
      </c>
      <c r="Q174" s="30">
        <f>+C174-15018.5</f>
        <v>29883.866999999998</v>
      </c>
      <c r="R174" s="29">
        <f>+(P174-G174)^2</f>
        <v>2.1654152177598512E-5</v>
      </c>
      <c r="S174" s="70">
        <f>S$16</f>
        <v>0.1</v>
      </c>
      <c r="Z174">
        <f>F174</f>
        <v>671</v>
      </c>
      <c r="AA174" s="129">
        <f>AB$3+AB$4*Z174+AB$5*Z174^2+AH174</f>
        <v>5.5184969056248107E-3</v>
      </c>
      <c r="AB174" s="129">
        <f>IF(S174&lt;&gt;0,G174-AH174, -9999)</f>
        <v>1.0943671478157471E-2</v>
      </c>
      <c r="AC174" s="129">
        <f>+G174-P174</f>
        <v>-4.6534022153257408E-3</v>
      </c>
      <c r="AD174" s="129">
        <f>IF(S174&lt;&gt;0,G174-AA174, -9999)</f>
        <v>-3.018396902535055E-3</v>
      </c>
      <c r="AE174" s="129">
        <f>+(G174-AA174)^2*S174</f>
        <v>9.110719861233214E-7</v>
      </c>
      <c r="AF174">
        <f>IF(S174&lt;&gt;0,G174-P174, -9999)</f>
        <v>-4.6534022153257408E-3</v>
      </c>
      <c r="AG174" s="130"/>
      <c r="AH174">
        <f>$AB$6*($AB$11/AI174*AJ174+$AB$12)</f>
        <v>-8.4435714750677147E-3</v>
      </c>
      <c r="AI174">
        <f>1+$AB$7*COS(AL174)</f>
        <v>1.030229044774293</v>
      </c>
      <c r="AJ174">
        <f>SIN(AL174+RADIANS($AB$9))</f>
        <v>-0.38984653424229587</v>
      </c>
      <c r="AK174">
        <f>$AB$7*SIN(AL174)</f>
        <v>5.3072585249064219E-2</v>
      </c>
      <c r="AL174">
        <f>2*ATAN(AM174)</f>
        <v>1.0530454060108647</v>
      </c>
      <c r="AM174">
        <f>SQRT((1+$AB$7)/(1-$AB$7))*TAN(AN174/2)</f>
        <v>0.58125544263623685</v>
      </c>
      <c r="AN174" s="129">
        <f>$AU174+$AB$7*SIN(AO174)</f>
        <v>7.2839121652450105</v>
      </c>
      <c r="AO174" s="129">
        <f>$AU174+$AB$7*SIN(AP174)</f>
        <v>7.2839121651785987</v>
      </c>
      <c r="AP174" s="129">
        <f>$AU174+$AB$7*SIN(AQ174)</f>
        <v>7.2839121631638832</v>
      </c>
      <c r="AQ174" s="129">
        <f>$AU174+$AB$7*SIN(AR174)</f>
        <v>7.2839121020435451</v>
      </c>
      <c r="AR174" s="129">
        <f>$AU174+$AB$7*SIN(AS174)</f>
        <v>7.2839102478414191</v>
      </c>
      <c r="AS174" s="129">
        <f>$AU174+$AB$7*SIN(AT174)</f>
        <v>7.2838539996290956</v>
      </c>
      <c r="AT174" s="129">
        <f>$AU174+$AB$7*SIN(AU174)</f>
        <v>7.2821500184109791</v>
      </c>
      <c r="AU174" s="129">
        <f>RADIANS($AB$9)+$AB$18*(F174-AB$15)</f>
        <v>7.2324930177003024</v>
      </c>
      <c r="AV174" s="129"/>
      <c r="AW174" s="95"/>
      <c r="AX174" s="101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29" customFormat="1" ht="12.75" customHeight="1">
      <c r="A175" s="17" t="s">
        <v>104</v>
      </c>
      <c r="B175" s="38"/>
      <c r="C175" s="39">
        <v>44933.292999999998</v>
      </c>
      <c r="D175" s="40"/>
      <c r="E175" s="29">
        <f>+(C175-C$7)/C$8</f>
        <v>680.00105584915275</v>
      </c>
      <c r="F175" s="29">
        <f>ROUND(2*E175,0)/2</f>
        <v>680</v>
      </c>
      <c r="G175" s="29">
        <f>+C175-(C$7+F175*C$8)</f>
        <v>3.6279999985708855E-3</v>
      </c>
      <c r="I175" s="29">
        <f>+G175</f>
        <v>3.6279999985708855E-3</v>
      </c>
      <c r="P175" s="29">
        <f>+D$11+D$12*F175+D$13*F175^2</f>
        <v>7.3148557277367479E-3</v>
      </c>
      <c r="Q175" s="30">
        <f>+C175-15018.5</f>
        <v>29914.792999999998</v>
      </c>
      <c r="R175" s="29">
        <f>+(P175-G175)^2</f>
        <v>1.3592905167683144E-5</v>
      </c>
      <c r="S175" s="70">
        <f>S$16</f>
        <v>0.1</v>
      </c>
      <c r="Z175">
        <f>F175</f>
        <v>680</v>
      </c>
      <c r="AA175" s="129">
        <f>AB$3+AB$4*Z175+AB$5*Z175^2+AH175</f>
        <v>5.7735104010499839E-3</v>
      </c>
      <c r="AB175" s="129">
        <f>IF(S175&lt;&gt;0,G175-AH175, -9999)</f>
        <v>1.1850867181949906E-2</v>
      </c>
      <c r="AC175" s="129">
        <f>+G175-P175</f>
        <v>-3.6868557291658624E-3</v>
      </c>
      <c r="AD175" s="129">
        <f>IF(S175&lt;&gt;0,G175-AA175, -9999)</f>
        <v>-2.1455104024790984E-3</v>
      </c>
      <c r="AE175" s="129">
        <f>+(G175-AA175)^2*S175</f>
        <v>4.6032148871460234E-7</v>
      </c>
      <c r="AF175">
        <f>IF(S175&lt;&gt;0,G175-P175, -9999)</f>
        <v>-3.6868557291658624E-3</v>
      </c>
      <c r="AG175" s="130"/>
      <c r="AH175">
        <f>$AB$6*($AB$11/AI175*AJ175+$AB$12)</f>
        <v>-8.2228671833790203E-3</v>
      </c>
      <c r="AI175">
        <f>1+$AB$7*COS(AL175)</f>
        <v>1.0295318637911866</v>
      </c>
      <c r="AJ175">
        <f>SIN(AL175+RADIANS($AB$9))</f>
        <v>-0.37776105200729232</v>
      </c>
      <c r="AK175">
        <f>$AB$7*SIN(AL175)</f>
        <v>5.3463664988515389E-2</v>
      </c>
      <c r="AL175">
        <f>2*ATAN(AM175)</f>
        <v>1.0661333648901123</v>
      </c>
      <c r="AM175">
        <f>SQRT((1+$AB$7)/(1-$AB$7))*TAN(AN175/2)</f>
        <v>0.59004391151779711</v>
      </c>
      <c r="AN175" s="129">
        <f>$AU175+$AB$7*SIN(AO175)</f>
        <v>7.2965966654939063</v>
      </c>
      <c r="AO175" s="129">
        <f>$AU175+$AB$7*SIN(AP175)</f>
        <v>7.2965966654344285</v>
      </c>
      <c r="AP175" s="129">
        <f>$AU175+$AB$7*SIN(AQ175)</f>
        <v>7.2965966635934905</v>
      </c>
      <c r="AQ175" s="129">
        <f>$AU175+$AB$7*SIN(AR175)</f>
        <v>7.2965966066130346</v>
      </c>
      <c r="AR175" s="129">
        <f>$AU175+$AB$7*SIN(AS175)</f>
        <v>7.2965948429645913</v>
      </c>
      <c r="AS175" s="129">
        <f>$AU175+$AB$7*SIN(AT175)</f>
        <v>7.2965402573141489</v>
      </c>
      <c r="AT175" s="129">
        <f>$AU175+$AB$7*SIN(AU175)</f>
        <v>7.2948531648729187</v>
      </c>
      <c r="AU175" s="129">
        <f>RADIANS($AB$9)+$AB$18*(F175-AB$15)</f>
        <v>7.2447635452839805</v>
      </c>
      <c r="AV175"/>
      <c r="AW175" s="95"/>
      <c r="AX175" s="101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29" customFormat="1" ht="12.75" customHeight="1">
      <c r="A176" s="17" t="s">
        <v>110</v>
      </c>
      <c r="B176" s="38"/>
      <c r="C176" s="39">
        <v>45077.614999999998</v>
      </c>
      <c r="D176" s="40"/>
      <c r="E176" s="29">
        <f>+(C176-C$7)/C$8</f>
        <v>722.00278170269314</v>
      </c>
      <c r="F176" s="29">
        <f>ROUND(2*E176,0)/2</f>
        <v>722</v>
      </c>
      <c r="G176" s="29">
        <f>+C176-(C$7+F176*C$8)</f>
        <v>9.558199999446515E-3</v>
      </c>
      <c r="I176" s="29">
        <f>+G176</f>
        <v>9.558199999446515E-3</v>
      </c>
      <c r="P176" s="29">
        <f>+D$11+D$12*F176+D$13*F176^2</f>
        <v>8.0907351546494997E-3</v>
      </c>
      <c r="Q176" s="30">
        <f>+C176-15018.5</f>
        <v>30059.114999999998</v>
      </c>
      <c r="R176" s="29">
        <f>+(P176-G176)^2</f>
        <v>2.1534530707151279E-6</v>
      </c>
      <c r="S176" s="70">
        <f>S$16</f>
        <v>0.1</v>
      </c>
      <c r="Z176">
        <f>F176</f>
        <v>722</v>
      </c>
      <c r="AA176" s="129">
        <f>AB$3+AB$4*Z176+AB$5*Z176^2+AH176</f>
        <v>6.9887131328805318E-3</v>
      </c>
      <c r="AB176" s="129">
        <f>IF(S176&lt;&gt;0,G176-AH176, -9999)</f>
        <v>1.6736253366586094E-2</v>
      </c>
      <c r="AC176" s="129">
        <f>+G176-P176</f>
        <v>1.4674648447970152E-3</v>
      </c>
      <c r="AD176" s="129">
        <f>IF(S176&lt;&gt;0,G176-AA176, -9999)</f>
        <v>2.5694868665659832E-3</v>
      </c>
      <c r="AE176" s="129">
        <f>+(G176-AA176)^2*S176</f>
        <v>6.6022627574550754E-7</v>
      </c>
      <c r="AF176">
        <f>IF(S176&lt;&gt;0,G176-P176, -9999)</f>
        <v>1.4674648447970152E-3</v>
      </c>
      <c r="AG176" s="130"/>
      <c r="AH176">
        <f>$AB$6*($AB$11/AI176*AJ176+$AB$12)</f>
        <v>-7.1780533671395811E-3</v>
      </c>
      <c r="AI176">
        <f>1+$AB$7*COS(AL176)</f>
        <v>1.0262264563780104</v>
      </c>
      <c r="AJ176">
        <f>SIN(AL176+RADIANS($AB$9))</f>
        <v>-0.32076415240797157</v>
      </c>
      <c r="AK176">
        <f>$AB$7*SIN(AL176)</f>
        <v>5.516037924849429E-2</v>
      </c>
      <c r="AL176">
        <f>2*ATAN(AM176)</f>
        <v>1.1269741808277973</v>
      </c>
      <c r="AM176">
        <f>SQRT((1+$AB$7)/(1-$AB$7))*TAN(AN176/2)</f>
        <v>0.63181794436317651</v>
      </c>
      <c r="AN176" s="129">
        <f>$AU176+$AB$7*SIN(AO176)</f>
        <v>7.3556763444825757</v>
      </c>
      <c r="AO176" s="129">
        <f>$AU176+$AB$7*SIN(AP176)</f>
        <v>7.3556763444487219</v>
      </c>
      <c r="AP176" s="129">
        <f>$AU176+$AB$7*SIN(AQ176)</f>
        <v>7.3556763432890113</v>
      </c>
      <c r="AQ176" s="129">
        <f>$AU176+$AB$7*SIN(AR176)</f>
        <v>7.3556763035611583</v>
      </c>
      <c r="AR176" s="129">
        <f>$AU176+$AB$7*SIN(AS176)</f>
        <v>7.3556749426175685</v>
      </c>
      <c r="AS176" s="129">
        <f>$AU176+$AB$7*SIN(AT176)</f>
        <v>7.3556283232904764</v>
      </c>
      <c r="AT176" s="129">
        <f>$AU176+$AB$7*SIN(AU176)</f>
        <v>7.3540337751878937</v>
      </c>
      <c r="AU176" s="129">
        <f>RADIANS($AB$9)+$AB$18*(F176-AB$15)</f>
        <v>7.3020260073411452</v>
      </c>
      <c r="AV176"/>
      <c r="AW176" s="95"/>
      <c r="AX176" s="101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29" customFormat="1" ht="12.75" customHeight="1">
      <c r="A177" s="17" t="s">
        <v>111</v>
      </c>
      <c r="B177" s="38"/>
      <c r="C177" s="39">
        <v>45163.512000000002</v>
      </c>
      <c r="D177" s="40"/>
      <c r="E177" s="29">
        <f>+(C177-C$7)/C$8</f>
        <v>747.00120360400933</v>
      </c>
      <c r="F177" s="29">
        <f>ROUND(2*E177,0)/2</f>
        <v>747</v>
      </c>
      <c r="G177" s="29">
        <f>+C177-(C$7+F177*C$8)</f>
        <v>4.135700008191634E-3</v>
      </c>
      <c r="I177" s="29">
        <f>+G177</f>
        <v>4.135700008191634E-3</v>
      </c>
      <c r="P177" s="29">
        <f>+D$11+D$12*F177+D$13*F177^2</f>
        <v>8.5704726483616864E-3</v>
      </c>
      <c r="Q177" s="30">
        <f>+C177-15018.5</f>
        <v>30145.012000000002</v>
      </c>
      <c r="R177" s="29">
        <f>+(P177-G177)^2</f>
        <v>1.9667208370000856E-5</v>
      </c>
      <c r="S177" s="70">
        <f>S$16</f>
        <v>0.1</v>
      </c>
      <c r="Z177">
        <f>F177</f>
        <v>747</v>
      </c>
      <c r="AA177" s="129">
        <f>AB$3+AB$4*Z177+AB$5*Z177^2+AH177</f>
        <v>7.7305640726176147E-3</v>
      </c>
      <c r="AB177" s="129">
        <f>IF(S177&lt;&gt;0,G177-AH177, -9999)</f>
        <v>1.0681362609164139E-2</v>
      </c>
      <c r="AC177" s="129">
        <f>+G177-P177</f>
        <v>-4.4347726401700524E-3</v>
      </c>
      <c r="AD177" s="129">
        <f>IF(S177&lt;&gt;0,G177-AA177, -9999)</f>
        <v>-3.5948640644259807E-3</v>
      </c>
      <c r="AE177" s="129">
        <f>+(G177-AA177)^2*S177</f>
        <v>1.2923047641701283E-6</v>
      </c>
      <c r="AF177">
        <f>IF(S177&lt;&gt;0,G177-P177, -9999)</f>
        <v>-4.4347726401700524E-3</v>
      </c>
      <c r="AG177" s="130"/>
      <c r="AH177">
        <f>$AB$6*($AB$11/AI177*AJ177+$AB$12)</f>
        <v>-6.545662600972506E-3</v>
      </c>
      <c r="AI177">
        <f>1+$AB$7*COS(AL177)</f>
        <v>1.02422257117745</v>
      </c>
      <c r="AJ177">
        <f>SIN(AL177+RADIANS($AB$9))</f>
        <v>-0.28643951273290513</v>
      </c>
      <c r="AK177">
        <f>$AB$7*SIN(AL177)</f>
        <v>5.6069256268821442E-2</v>
      </c>
      <c r="AL177">
        <f>2*ATAN(AM177)</f>
        <v>1.1630017814752762</v>
      </c>
      <c r="AM177">
        <f>SQRT((1+$AB$7)/(1-$AB$7))*TAN(AN177/2)</f>
        <v>0.65731570347458823</v>
      </c>
      <c r="AN177" s="129">
        <f>$AU177+$AB$7*SIN(AO177)</f>
        <v>7.3907518354876682</v>
      </c>
      <c r="AO177" s="129">
        <f>$AU177+$AB$7*SIN(AP177)</f>
        <v>7.3907518354644761</v>
      </c>
      <c r="AP177" s="129">
        <f>$AU177+$AB$7*SIN(AQ177)</f>
        <v>7.3907518346147159</v>
      </c>
      <c r="AQ177" s="129">
        <f>$AU177+$AB$7*SIN(AR177)</f>
        <v>7.3907518034788202</v>
      </c>
      <c r="AR177" s="129">
        <f>$AU177+$AB$7*SIN(AS177)</f>
        <v>7.3907506626361954</v>
      </c>
      <c r="AS177" s="129">
        <f>$AU177+$AB$7*SIN(AT177)</f>
        <v>7.3907088631016498</v>
      </c>
      <c r="AT177" s="129">
        <f>$AU177+$AB$7*SIN(AU177)</f>
        <v>7.3891797663779926</v>
      </c>
      <c r="AU177" s="129">
        <f>RADIANS($AB$9)+$AB$18*(F177-AB$15)</f>
        <v>7.3361108061846956</v>
      </c>
      <c r="AV177"/>
      <c r="AW177" s="95"/>
      <c r="AX177" s="101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29" customFormat="1" ht="12.75" customHeight="1">
      <c r="A178" s="17" t="s">
        <v>102</v>
      </c>
      <c r="B178" s="38"/>
      <c r="C178" s="39">
        <v>45173.824999999997</v>
      </c>
      <c r="D178" s="40"/>
      <c r="E178" s="29">
        <f>+(C178-C$7)/C$8</f>
        <v>750.00257414160808</v>
      </c>
      <c r="F178" s="29">
        <f>ROUND(2*E178,0)/2</f>
        <v>750</v>
      </c>
      <c r="G178" s="29">
        <f>+C178-(C$7+F178*C$8)</f>
        <v>8.8449999966542237E-3</v>
      </c>
      <c r="I178" s="29">
        <f>+G178</f>
        <v>8.8449999966542237E-3</v>
      </c>
      <c r="P178" s="29">
        <f>+D$11+D$12*F178+D$13*F178^2</f>
        <v>8.6289390449959171E-3</v>
      </c>
      <c r="Q178" s="30">
        <f>+C178-15018.5</f>
        <v>30155.324999999997</v>
      </c>
      <c r="R178" s="29">
        <f>+(P178-G178)^2</f>
        <v>4.668233483149307E-8</v>
      </c>
      <c r="S178" s="70">
        <f>S$16</f>
        <v>0.1</v>
      </c>
      <c r="Z178">
        <f>F178</f>
        <v>750</v>
      </c>
      <c r="AA178" s="129">
        <f>AB$3+AB$4*Z178+AB$5*Z178^2+AH178</f>
        <v>7.8204618988158541E-3</v>
      </c>
      <c r="AB178" s="129">
        <f>IF(S178&lt;&gt;0,G178-AH178, -9999)</f>
        <v>1.5314303101988428E-2</v>
      </c>
      <c r="AC178" s="129">
        <f>+G178-P178</f>
        <v>2.1606095165830654E-4</v>
      </c>
      <c r="AD178" s="129">
        <f>IF(S178&lt;&gt;0,G178-AA178, -9999)</f>
        <v>1.0245380978383695E-3</v>
      </c>
      <c r="AE178" s="129">
        <f>+(G178-AA178)^2*S178</f>
        <v>1.0496783139222644E-7</v>
      </c>
      <c r="AF178">
        <f>IF(S178&lt;&gt;0,G178-P178, -9999)</f>
        <v>2.1606095165830654E-4</v>
      </c>
      <c r="AG178" s="130"/>
      <c r="AH178">
        <f>$AB$6*($AB$11/AI178*AJ178+$AB$12)</f>
        <v>-6.4693031053342041E-3</v>
      </c>
      <c r="AI178">
        <f>1+$AB$7*COS(AL178)</f>
        <v>1.023980473448336</v>
      </c>
      <c r="AJ178">
        <f>SIN(AL178+RADIANS($AB$9))</f>
        <v>-0.28230378945325035</v>
      </c>
      <c r="AK178">
        <f>$AB$7*SIN(AL178)</f>
        <v>5.617322623972254E-2</v>
      </c>
      <c r="AL178">
        <f>2*ATAN(AM178)</f>
        <v>1.1673156089721006</v>
      </c>
      <c r="AM178">
        <f>SQRT((1+$AB$7)/(1-$AB$7))*TAN(AN178/2)</f>
        <v>0.66040893215633301</v>
      </c>
      <c r="AN178" s="129">
        <f>$AU178+$AB$7*SIN(AO178)</f>
        <v>7.3949562755679681</v>
      </c>
      <c r="AO178" s="129">
        <f>$AU178+$AB$7*SIN(AP178)</f>
        <v>7.3949562755458587</v>
      </c>
      <c r="AP178" s="129">
        <f>$AU178+$AB$7*SIN(AQ178)</f>
        <v>7.3949562747288624</v>
      </c>
      <c r="AQ178" s="129">
        <f>$AU178+$AB$7*SIN(AR178)</f>
        <v>7.3949562445390944</v>
      </c>
      <c r="AR178" s="129">
        <f>$AU178+$AB$7*SIN(AS178)</f>
        <v>7.3949551289628985</v>
      </c>
      <c r="AS178" s="129">
        <f>$AU178+$AB$7*SIN(AT178)</f>
        <v>7.3949139078131747</v>
      </c>
      <c r="AT178" s="129">
        <f>$AU178+$AB$7*SIN(AU178)</f>
        <v>7.3933931661227232</v>
      </c>
      <c r="AU178" s="129">
        <f>RADIANS($AB$9)+$AB$18*(F178-AB$15)</f>
        <v>7.3402009820459213</v>
      </c>
      <c r="AV178"/>
      <c r="AW178" s="95"/>
      <c r="AX178" s="101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29" customFormat="1" ht="12.75" customHeight="1">
      <c r="A179" s="148" t="s">
        <v>1005</v>
      </c>
      <c r="B179" s="148" t="s">
        <v>73</v>
      </c>
      <c r="C179" s="149">
        <v>45173.825559999997</v>
      </c>
      <c r="D179" s="150">
        <v>5.0000000000000001E-4</v>
      </c>
      <c r="E179" s="29">
        <f>+(C179-C$7)/C$8</f>
        <v>750.00273711722161</v>
      </c>
      <c r="F179" s="29">
        <f>ROUND(2*E179,0)/2</f>
        <v>750</v>
      </c>
      <c r="G179" s="29">
        <f>+C179-(C$7+F179*C$8)</f>
        <v>9.404999997059349E-3</v>
      </c>
      <c r="K179" s="29">
        <f>+G179</f>
        <v>9.404999997059349E-3</v>
      </c>
      <c r="O179" s="29">
        <f ca="1">+C$11+C$12*F179</f>
        <v>3.749315103227379E-2</v>
      </c>
      <c r="P179" s="29">
        <f>+D$11+D$12*F179+D$13*F179^2</f>
        <v>8.6289390449959171E-3</v>
      </c>
      <c r="Q179" s="30">
        <f>+C179-15018.5</f>
        <v>30155.325559999997</v>
      </c>
      <c r="R179" s="29">
        <f>+(P179-G179)^2</f>
        <v>6.0227060131760031E-7</v>
      </c>
      <c r="S179" s="70">
        <f>S$18</f>
        <v>1</v>
      </c>
      <c r="Z179">
        <f>F179</f>
        <v>750</v>
      </c>
      <c r="AA179" s="129">
        <f>AB$3+AB$4*Z179+AB$5*Z179^2+AH179</f>
        <v>7.8204618988158541E-3</v>
      </c>
      <c r="AB179" s="129">
        <f>IF(S179&lt;&gt;0,G179-AH179, -9999)</f>
        <v>1.5874303102393551E-2</v>
      </c>
      <c r="AC179" s="129">
        <f>+G179-P179</f>
        <v>7.7606095206343186E-4</v>
      </c>
      <c r="AD179" s="129">
        <f>IF(S179&lt;&gt;0,G179-AA179, -9999)</f>
        <v>1.5845380982434949E-3</v>
      </c>
      <c r="AE179" s="129">
        <f>+(G179-AA179)^2*S179</f>
        <v>2.5107609847851115E-6</v>
      </c>
      <c r="AF179">
        <f>IF(S179&lt;&gt;0,G179-P179, -9999)</f>
        <v>7.7606095206343186E-4</v>
      </c>
      <c r="AG179" s="130"/>
      <c r="AH179">
        <f>$AB$6*($AB$11/AI179*AJ179+$AB$12)</f>
        <v>-6.4693031053342041E-3</v>
      </c>
      <c r="AI179">
        <f>1+$AB$7*COS(AL179)</f>
        <v>1.023980473448336</v>
      </c>
      <c r="AJ179">
        <f>SIN(AL179+RADIANS($AB$9))</f>
        <v>-0.28230378945325035</v>
      </c>
      <c r="AK179">
        <f>$AB$7*SIN(AL179)</f>
        <v>5.617322623972254E-2</v>
      </c>
      <c r="AL179">
        <f>2*ATAN(AM179)</f>
        <v>1.1673156089721006</v>
      </c>
      <c r="AM179">
        <f>SQRT((1+$AB$7)/(1-$AB$7))*TAN(AN179/2)</f>
        <v>0.66040893215633301</v>
      </c>
      <c r="AN179" s="129">
        <f>$AU179+$AB$7*SIN(AO179)</f>
        <v>7.3949562755679681</v>
      </c>
      <c r="AO179" s="129">
        <f>$AU179+$AB$7*SIN(AP179)</f>
        <v>7.3949562755458587</v>
      </c>
      <c r="AP179" s="129">
        <f>$AU179+$AB$7*SIN(AQ179)</f>
        <v>7.3949562747288624</v>
      </c>
      <c r="AQ179" s="129">
        <f>$AU179+$AB$7*SIN(AR179)</f>
        <v>7.3949562445390944</v>
      </c>
      <c r="AR179" s="129">
        <f>$AU179+$AB$7*SIN(AS179)</f>
        <v>7.3949551289628985</v>
      </c>
      <c r="AS179" s="129">
        <f>$AU179+$AB$7*SIN(AT179)</f>
        <v>7.3949139078131747</v>
      </c>
      <c r="AT179" s="129">
        <f>$AU179+$AB$7*SIN(AU179)</f>
        <v>7.3933931661227232</v>
      </c>
      <c r="AU179" s="129">
        <f>RADIANS($AB$9)+$AB$18*(F179-AB$15)</f>
        <v>7.3402009820459213</v>
      </c>
      <c r="AV179"/>
      <c r="AW179" s="95"/>
      <c r="AX179" s="101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29" customFormat="1" ht="12.75" customHeight="1">
      <c r="A180" s="17" t="s">
        <v>112</v>
      </c>
      <c r="B180" s="38"/>
      <c r="C180" s="39">
        <v>45541.495999999999</v>
      </c>
      <c r="D180" s="40"/>
      <c r="E180" s="29">
        <f>+(C180-C$7)/C$8</f>
        <v>857.00508620696985</v>
      </c>
      <c r="F180" s="29">
        <f>ROUND(2*E180,0)/2</f>
        <v>857</v>
      </c>
      <c r="G180" s="29">
        <f>+C180-(C$7+F180*C$8)</f>
        <v>1.7476699998951517E-2</v>
      </c>
      <c r="I180" s="29">
        <f>+G180</f>
        <v>1.7476699998951517E-2</v>
      </c>
      <c r="P180" s="29">
        <f>+D$11+D$12*F180+D$13*F180^2</f>
        <v>1.084005305192391E-2</v>
      </c>
      <c r="Q180" s="30">
        <f>+C180-15018.5</f>
        <v>30522.995999999999</v>
      </c>
      <c r="R180" s="29">
        <f>+(P180-G180)^2</f>
        <v>4.4045082699490853E-5</v>
      </c>
      <c r="S180" s="70">
        <f>S$16</f>
        <v>0.1</v>
      </c>
      <c r="Z180">
        <f>F180</f>
        <v>857</v>
      </c>
      <c r="AA180" s="129">
        <f>AB$3+AB$4*Z180+AB$5*Z180^2+AH180</f>
        <v>1.1135264874071991E-2</v>
      </c>
      <c r="AB180" s="129">
        <f>IF(S180&lt;&gt;0,G180-AH180, -9999)</f>
        <v>2.1170550604003031E-2</v>
      </c>
      <c r="AC180" s="129">
        <f>+G180-P180</f>
        <v>6.6366469470276069E-3</v>
      </c>
      <c r="AD180" s="129">
        <f>IF(S180&lt;&gt;0,G180-AA180, -9999)</f>
        <v>6.3414351248795263E-3</v>
      </c>
      <c r="AE180" s="129">
        <f>+(G180-AA180)^2*S180</f>
        <v>4.0213799443055809E-6</v>
      </c>
      <c r="AF180">
        <f>IF(S180&lt;&gt;0,G180-P180, -9999)</f>
        <v>6.6366469470276069E-3</v>
      </c>
      <c r="AG180" s="130"/>
      <c r="AH180">
        <f>$AB$6*($AB$11/AI180*AJ180+$AB$12)</f>
        <v>-3.6938506050515152E-3</v>
      </c>
      <c r="AI180">
        <f>1+$AB$7*COS(AL180)</f>
        <v>1.0151682592415714</v>
      </c>
      <c r="AJ180">
        <f>SIN(AL180+RADIANS($AB$9))</f>
        <v>-0.13328584254645837</v>
      </c>
      <c r="AK180">
        <f>$AB$7*SIN(AL180)</f>
        <v>5.9164333551269557E-2</v>
      </c>
      <c r="AL180">
        <f>2*ATAN(AM180)</f>
        <v>1.3198266706788049</v>
      </c>
      <c r="AM180">
        <f>SQRT((1+$AB$7)/(1-$AB$7))*TAN(AN180/2)</f>
        <v>0.77596605603158397</v>
      </c>
      <c r="AN180" s="129">
        <f>$AU180+$AB$7*SIN(AO180)</f>
        <v>7.5442554348246329</v>
      </c>
      <c r="AO180" s="129">
        <f>$AU180+$AB$7*SIN(AP180)</f>
        <v>7.5442554348220368</v>
      </c>
      <c r="AP180" s="129">
        <f>$AU180+$AB$7*SIN(AQ180)</f>
        <v>7.5442554346825981</v>
      </c>
      <c r="AQ180" s="129">
        <f>$AU180+$AB$7*SIN(AR180)</f>
        <v>7.5442554271924607</v>
      </c>
      <c r="AR180" s="129">
        <f>$AU180+$AB$7*SIN(AS180)</f>
        <v>7.5442550248514264</v>
      </c>
      <c r="AS180" s="129">
        <f>$AU180+$AB$7*SIN(AT180)</f>
        <v>7.5442334133980653</v>
      </c>
      <c r="AT180" s="129">
        <f>$AU180+$AB$7*SIN(AU180)</f>
        <v>7.543074706465724</v>
      </c>
      <c r="AU180" s="129">
        <f>RADIANS($AB$9)+$AB$18*(F180-AB$15)</f>
        <v>7.4860839210963164</v>
      </c>
      <c r="AV180"/>
      <c r="AW180" s="95"/>
      <c r="AX180" s="101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29" customFormat="1" ht="12.75" customHeight="1">
      <c r="A181" s="16" t="s">
        <v>113</v>
      </c>
      <c r="B181" s="52"/>
      <c r="C181" s="16">
        <v>45544.924599999998</v>
      </c>
      <c r="D181" s="16">
        <v>8.9999999999999998E-4</v>
      </c>
      <c r="E181" s="29">
        <f>+(C181-C$7)/C$8</f>
        <v>858.00290440004801</v>
      </c>
      <c r="F181" s="29">
        <f>ROUND(2*E181,0)/2</f>
        <v>858</v>
      </c>
      <c r="G181" s="29">
        <f>+C181-(C$7+F181*C$8)</f>
        <v>9.979800001019612E-3</v>
      </c>
      <c r="K181" s="29">
        <f>+G181</f>
        <v>9.979800001019612E-3</v>
      </c>
      <c r="P181" s="29">
        <f>+D$11+D$12*F181+D$13*F181^2</f>
        <v>1.0861872108310931E-2</v>
      </c>
      <c r="Q181" s="30">
        <f>+C181-15018.5</f>
        <v>30526.424599999998</v>
      </c>
      <c r="R181" s="29">
        <f>+(P181-G181)^2</f>
        <v>7.780512024613487E-7</v>
      </c>
      <c r="S181" s="70">
        <f>S$18</f>
        <v>1</v>
      </c>
      <c r="Z181">
        <f>F181</f>
        <v>858</v>
      </c>
      <c r="AA181" s="129">
        <f>AB$3+AB$4*Z181+AB$5*Z181^2+AH181</f>
        <v>1.1167132348663412E-2</v>
      </c>
      <c r="AB181" s="129">
        <f>IF(S181&lt;&gt;0,G181-AH181, -9999)</f>
        <v>1.3647342074064867E-2</v>
      </c>
      <c r="AC181" s="129">
        <f>+G181-P181</f>
        <v>-8.820721072913193E-4</v>
      </c>
      <c r="AD181" s="129">
        <f>IF(S181&lt;&gt;0,G181-AA181, -9999)</f>
        <v>-1.1873323476438002E-3</v>
      </c>
      <c r="AE181" s="129">
        <f>+(G181-AA181)^2*S181</f>
        <v>1.409758103761338E-6</v>
      </c>
      <c r="AF181">
        <f>IF(S181&lt;&gt;0,G181-P181, -9999)</f>
        <v>-8.820721072913193E-4</v>
      </c>
      <c r="AG181" s="130"/>
      <c r="AH181">
        <f>$AB$6*($AB$11/AI181*AJ181+$AB$12)</f>
        <v>-3.6675420730452545E-3</v>
      </c>
      <c r="AI181">
        <f>1+$AB$7*COS(AL181)</f>
        <v>1.0150846538576688</v>
      </c>
      <c r="AJ181">
        <f>SIN(AL181+RADIANS($AB$9))</f>
        <v>-0.13188546688014496</v>
      </c>
      <c r="AK181">
        <f>$AB$7*SIN(AL181)</f>
        <v>5.918570495465706E-2</v>
      </c>
      <c r="AL181">
        <f>2*ATAN(AM181)</f>
        <v>1.3212395197331996</v>
      </c>
      <c r="AM181">
        <f>SQRT((1+$AB$7)/(1-$AB$7))*TAN(AN181/2)</f>
        <v>0.77709845616698126</v>
      </c>
      <c r="AN181" s="129">
        <f>$AU181+$AB$7*SIN(AO181)</f>
        <v>7.5456446324634765</v>
      </c>
      <c r="AO181" s="129">
        <f>$AU181+$AB$7*SIN(AP181)</f>
        <v>7.5456446324609452</v>
      </c>
      <c r="AP181" s="129">
        <f>$AU181+$AB$7*SIN(AQ181)</f>
        <v>7.5456446323243744</v>
      </c>
      <c r="AQ181" s="129">
        <f>$AU181+$AB$7*SIN(AR181)</f>
        <v>7.5456446249563687</v>
      </c>
      <c r="AR181" s="129">
        <f>$AU181+$AB$7*SIN(AS181)</f>
        <v>7.5456442274497997</v>
      </c>
      <c r="AS181" s="129">
        <f>$AU181+$AB$7*SIN(AT181)</f>
        <v>7.5456227825632265</v>
      </c>
      <c r="AT181" s="129">
        <f>$AU181+$AB$7*SIN(AU181)</f>
        <v>7.5444679949409519</v>
      </c>
      <c r="AU181" s="129">
        <f>RADIANS($AB$9)+$AB$18*(F181-AB$15)</f>
        <v>7.4874473130500583</v>
      </c>
      <c r="AV181"/>
      <c r="AW181" s="95"/>
      <c r="AX181" s="10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29" customFormat="1" ht="12.75" customHeight="1">
      <c r="A182" s="17" t="s">
        <v>114</v>
      </c>
      <c r="B182" s="38"/>
      <c r="C182" s="39">
        <v>45603.343999999997</v>
      </c>
      <c r="D182" s="40"/>
      <c r="E182" s="29">
        <f>+(C182-C$7)/C$8</f>
        <v>875.00457859613914</v>
      </c>
      <c r="F182" s="29">
        <f>ROUND(2*E182,0)/2</f>
        <v>875</v>
      </c>
      <c r="G182" s="29">
        <f>+C182-(C$7+F182*C$8)</f>
        <v>1.5732500003650784E-2</v>
      </c>
      <c r="I182" s="29">
        <f>+G182</f>
        <v>1.5732500003650784E-2</v>
      </c>
      <c r="P182" s="29">
        <f>+D$11+D$12*F182+D$13*F182^2</f>
        <v>1.1236066978806528E-2</v>
      </c>
      <c r="Q182" s="30">
        <f>+C182-15018.5</f>
        <v>30584.843999999997</v>
      </c>
      <c r="R182" s="29">
        <f>+(P182-G182)^2</f>
        <v>2.0217909946910068E-5</v>
      </c>
      <c r="S182" s="70">
        <f>S$16</f>
        <v>0.1</v>
      </c>
      <c r="Z182">
        <f>F182</f>
        <v>875</v>
      </c>
      <c r="AA182" s="129">
        <f>AB$3+AB$4*Z182+AB$5*Z182^2+AH182</f>
        <v>1.1711055976513139E-2</v>
      </c>
      <c r="AB182" s="129">
        <f>IF(S182&lt;&gt;0,G182-AH182, -9999)</f>
        <v>1.8952088943958913E-2</v>
      </c>
      <c r="AC182" s="129">
        <f>+G182-P182</f>
        <v>4.4964330248442562E-3</v>
      </c>
      <c r="AD182" s="129">
        <f>IF(S182&lt;&gt;0,G182-AA182, -9999)</f>
        <v>4.0214440271376453E-3</v>
      </c>
      <c r="AE182" s="129">
        <f>+(G182-AA182)^2*S182</f>
        <v>1.6172012063401044E-6</v>
      </c>
      <c r="AF182">
        <f>IF(S182&lt;&gt;0,G182-P182, -9999)</f>
        <v>4.4964330248442562E-3</v>
      </c>
      <c r="AG182" s="130"/>
      <c r="AH182">
        <f>$AB$6*($AB$11/AI182*AJ182+$AB$12)</f>
        <v>-3.2195889403081298E-3</v>
      </c>
      <c r="AI182">
        <f>1+$AB$7*COS(AL182)</f>
        <v>1.0136610127191685</v>
      </c>
      <c r="AJ182">
        <f>SIN(AL182+RADIANS($AB$9))</f>
        <v>-0.10807650413174792</v>
      </c>
      <c r="AK182">
        <f>$AB$7*SIN(AL182)</f>
        <v>5.9530422344143644E-2</v>
      </c>
      <c r="AL182">
        <f>2*ATAN(AM182)</f>
        <v>1.3452223253273896</v>
      </c>
      <c r="AM182">
        <f>SQRT((1+$AB$7)/(1-$AB$7))*TAN(AN182/2)</f>
        <v>0.79651309731692932</v>
      </c>
      <c r="AN182" s="129">
        <f>$AU182+$AB$7*SIN(AO182)</f>
        <v>7.5692434679410718</v>
      </c>
      <c r="AO182" s="129">
        <f>$AU182+$AB$7*SIN(AP182)</f>
        <v>7.5692434679394527</v>
      </c>
      <c r="AP182" s="129">
        <f>$AU182+$AB$7*SIN(AQ182)</f>
        <v>7.5692434678450935</v>
      </c>
      <c r="AQ182" s="129">
        <f>$AU182+$AB$7*SIN(AR182)</f>
        <v>7.5692434623453817</v>
      </c>
      <c r="AR182" s="129">
        <f>$AU182+$AB$7*SIN(AS182)</f>
        <v>7.5692431417958215</v>
      </c>
      <c r="AS182" s="129">
        <f>$AU182+$AB$7*SIN(AT182)</f>
        <v>7.5692244592367253</v>
      </c>
      <c r="AT182" s="129">
        <f>$AU182+$AB$7*SIN(AU182)</f>
        <v>7.5681376376349503</v>
      </c>
      <c r="AU182" s="129">
        <f>RADIANS($AB$9)+$AB$18*(F182-AB$15)</f>
        <v>7.5106249762636725</v>
      </c>
      <c r="AV182"/>
      <c r="AW182" s="95"/>
      <c r="AX182" s="101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29" customFormat="1" ht="12.75" customHeight="1">
      <c r="A183" s="17" t="s">
        <v>102</v>
      </c>
      <c r="B183" s="38"/>
      <c r="C183" s="39">
        <v>45905.726000000002</v>
      </c>
      <c r="D183" s="40"/>
      <c r="E183" s="29">
        <f>+(C183-C$7)/C$8</f>
        <v>963.00617133352819</v>
      </c>
      <c r="F183" s="29">
        <f>ROUND(2*E183,0)/2</f>
        <v>963</v>
      </c>
      <c r="G183" s="29">
        <f>+C183-(C$7+F183*C$8)</f>
        <v>2.1205300006840844E-2</v>
      </c>
      <c r="I183" s="29">
        <f>+G183</f>
        <v>2.1205300006840844E-2</v>
      </c>
      <c r="P183" s="29">
        <f>+D$11+D$12*F183+D$13*F183^2</f>
        <v>1.3271844432959964E-2</v>
      </c>
      <c r="Q183" s="30">
        <f>+C183-15018.5</f>
        <v>30887.226000000002</v>
      </c>
      <c r="R183" s="29">
        <f>+(P183-G183)^2</f>
        <v>6.2939717342741592E-5</v>
      </c>
      <c r="S183" s="70">
        <f>S$16</f>
        <v>0.1</v>
      </c>
      <c r="Z183">
        <f>F183</f>
        <v>963</v>
      </c>
      <c r="AA183" s="129">
        <f>AB$3+AB$4*Z183+AB$5*Z183^2+AH183</f>
        <v>1.4583831620059074E-2</v>
      </c>
      <c r="AB183" s="129">
        <f>IF(S183&lt;&gt;0,G183-AH183, -9999)</f>
        <v>2.2093243819360911E-2</v>
      </c>
      <c r="AC183" s="129">
        <f>+G183-P183</f>
        <v>7.9334555738808793E-3</v>
      </c>
      <c r="AD183" s="129">
        <f>IF(S183&lt;&gt;0,G183-AA183, -9999)</f>
        <v>6.62146838678177E-3</v>
      </c>
      <c r="AE183" s="129">
        <f>+(G183-AA183)^2*S183</f>
        <v>4.3843843597150377E-6</v>
      </c>
      <c r="AF183">
        <f>IF(S183&lt;&gt;0,G183-P183, -9999)</f>
        <v>7.9334555738808793E-3</v>
      </c>
      <c r="AG183" s="130"/>
      <c r="AH183">
        <f>$AB$6*($AB$11/AI183*AJ183+$AB$12)</f>
        <v>-8.8794381252006868E-4</v>
      </c>
      <c r="AI183">
        <f>1+$AB$7*COS(AL183)</f>
        <v>1.0062498387675189</v>
      </c>
      <c r="AJ183">
        <f>SIN(AL183+RADIANS($AB$9))</f>
        <v>1.4780121846001566E-2</v>
      </c>
      <c r="AK183">
        <f>$AB$7*SIN(AL183)</f>
        <v>6.0757172155766245E-2</v>
      </c>
      <c r="AL183">
        <f>2*ATAN(AM183)</f>
        <v>1.4682910016261832</v>
      </c>
      <c r="AM183">
        <f>SQRT((1+$AB$7)/(1-$AB$7))*TAN(AN183/2)</f>
        <v>0.90241091038607302</v>
      </c>
      <c r="AN183" s="129">
        <f>$AU183+$AB$7*SIN(AO183)</f>
        <v>7.6908705477822856</v>
      </c>
      <c r="AO183" s="129">
        <f>$AU183+$AB$7*SIN(AP183)</f>
        <v>7.6908705477822181</v>
      </c>
      <c r="AP183" s="129">
        <f>$AU183+$AB$7*SIN(AQ183)</f>
        <v>7.6908705477754316</v>
      </c>
      <c r="AQ183" s="129">
        <f>$AU183+$AB$7*SIN(AR183)</f>
        <v>7.6908705470911602</v>
      </c>
      <c r="AR183" s="129">
        <f>$AU183+$AB$7*SIN(AS183)</f>
        <v>7.6908704781007167</v>
      </c>
      <c r="AS183" s="129">
        <f>$AU183+$AB$7*SIN(AT183)</f>
        <v>7.6908635224084581</v>
      </c>
      <c r="AT183" s="129">
        <f>$AU183+$AB$7*SIN(AU183)</f>
        <v>7.6901637443335504</v>
      </c>
      <c r="AU183" s="129">
        <f>RADIANS($AB$9)+$AB$18*(F183-AB$15)</f>
        <v>7.6306034681929704</v>
      </c>
      <c r="AV183" s="129"/>
      <c r="AW183" s="95"/>
      <c r="AX183" s="101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29" customFormat="1" ht="12.75" customHeight="1">
      <c r="A184" s="17" t="s">
        <v>102</v>
      </c>
      <c r="B184" s="38"/>
      <c r="C184" s="39">
        <v>45929.775000000001</v>
      </c>
      <c r="D184" s="40"/>
      <c r="E184" s="29">
        <f>+(C184-C$7)/C$8</f>
        <v>970.00510084567293</v>
      </c>
      <c r="F184" s="29">
        <f>ROUND(2*E184,0)/2</f>
        <v>970</v>
      </c>
      <c r="G184" s="29">
        <f>+C184-(C$7+F184*C$8)</f>
        <v>1.7527000003610738E-2</v>
      </c>
      <c r="I184" s="29">
        <f>+G184</f>
        <v>1.7527000003610738E-2</v>
      </c>
      <c r="P184" s="29">
        <f>+D$11+D$12*F184+D$13*F184^2</f>
        <v>1.3440889630231732E-2</v>
      </c>
      <c r="Q184" s="30">
        <f>+C184-15018.5</f>
        <v>30911.275000000001</v>
      </c>
      <c r="R184" s="29">
        <f>+(P184-G184)^2</f>
        <v>1.6696297983435514E-5</v>
      </c>
      <c r="S184" s="70">
        <f>S$16</f>
        <v>0.1</v>
      </c>
      <c r="Z184">
        <f>F184</f>
        <v>970</v>
      </c>
      <c r="AA184" s="129">
        <f>AB$3+AB$4*Z184+AB$5*Z184^2+AH184</f>
        <v>1.4815819407938881E-2</v>
      </c>
      <c r="AB184" s="129">
        <f>IF(S184&lt;&gt;0,G184-AH184, -9999)</f>
        <v>1.8229191786470048E-2</v>
      </c>
      <c r="AC184" s="129">
        <f>+G184-P184</f>
        <v>4.0861103733790052E-3</v>
      </c>
      <c r="AD184" s="129">
        <f>IF(S184&lt;&gt;0,G184-AA184, -9999)</f>
        <v>2.7111805956718561E-3</v>
      </c>
      <c r="AE184" s="129">
        <f>+(G184-AA184)^2*S184</f>
        <v>7.3505002223476009E-7</v>
      </c>
      <c r="AF184">
        <f>IF(S184&lt;&gt;0,G184-P184, -9999)</f>
        <v>4.0861103733790052E-3</v>
      </c>
      <c r="AG184" s="130"/>
      <c r="AH184">
        <f>$AB$6*($AB$11/AI184*AJ184+$AB$12)</f>
        <v>-7.0219178285930908E-4</v>
      </c>
      <c r="AI184">
        <f>1+$AB$7*COS(AL184)</f>
        <v>1.0056594773919794</v>
      </c>
      <c r="AJ184">
        <f>SIN(AL184+RADIANS($AB$9))</f>
        <v>2.4490248206913562E-2</v>
      </c>
      <c r="AK184">
        <f>$AB$7*SIN(AL184)</f>
        <v>6.0815004469580297E-2</v>
      </c>
      <c r="AL184">
        <f>2*ATAN(AM184)</f>
        <v>1.4780030385658667</v>
      </c>
      <c r="AM184">
        <f>SQRT((1+$AB$7)/(1-$AB$7))*TAN(AN184/2)</f>
        <v>0.91126025388731224</v>
      </c>
      <c r="AN184" s="129">
        <f>$AU184+$AB$7*SIN(AO184)</f>
        <v>7.7005070700774487</v>
      </c>
      <c r="AO184" s="129">
        <f>$AU184+$AB$7*SIN(AP184)</f>
        <v>7.7005070700774017</v>
      </c>
      <c r="AP184" s="129">
        <f>$AU184+$AB$7*SIN(AQ184)</f>
        <v>7.7005070700723222</v>
      </c>
      <c r="AQ184" s="129">
        <f>$AU184+$AB$7*SIN(AR184)</f>
        <v>7.7005070695282685</v>
      </c>
      <c r="AR184" s="129">
        <f>$AU184+$AB$7*SIN(AS184)</f>
        <v>7.7005070112605241</v>
      </c>
      <c r="AS184" s="129">
        <f>$AU184+$AB$7*SIN(AT184)</f>
        <v>7.7005007709537097</v>
      </c>
      <c r="AT184" s="129">
        <f>$AU184+$AB$7*SIN(AU184)</f>
        <v>7.6998339029460423</v>
      </c>
      <c r="AU184" s="129">
        <f>RADIANS($AB$9)+$AB$18*(F184-AB$15)</f>
        <v>7.6401472118691647</v>
      </c>
      <c r="AV184"/>
      <c r="AW184" s="95"/>
      <c r="AX184" s="101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29" customFormat="1" ht="12.75" customHeight="1">
      <c r="A185" s="17" t="s">
        <v>102</v>
      </c>
      <c r="B185" s="38"/>
      <c r="C185" s="39">
        <v>45960.699000000001</v>
      </c>
      <c r="D185" s="40"/>
      <c r="E185" s="29">
        <f>+(C185-C$7)/C$8</f>
        <v>979.00484704025757</v>
      </c>
      <c r="F185" s="29">
        <f>ROUND(2*E185,0)/2</f>
        <v>979</v>
      </c>
      <c r="G185" s="29">
        <f>+C185-(C$7+F185*C$8)</f>
        <v>1.6654900005960371E-2</v>
      </c>
      <c r="I185" s="29">
        <f>+G185</f>
        <v>1.6654900005960371E-2</v>
      </c>
      <c r="P185" s="29">
        <f>+D$11+D$12*F185+D$13*F185^2</f>
        <v>1.3659772707961895E-2</v>
      </c>
      <c r="Q185" s="30">
        <f>+C185-15018.5</f>
        <v>30942.199000000001</v>
      </c>
      <c r="R185" s="29">
        <f>+(P185-G185)^2</f>
        <v>8.9707875312156558E-6</v>
      </c>
      <c r="S185" s="70">
        <f>S$16</f>
        <v>0.1</v>
      </c>
      <c r="Z185">
        <f>F185</f>
        <v>979</v>
      </c>
      <c r="AA185" s="129">
        <f>AB$3+AB$4*Z185+AB$5*Z185^2+AH185</f>
        <v>1.5114713619641089E-2</v>
      </c>
      <c r="AB185" s="129">
        <f>IF(S185&lt;&gt;0,G185-AH185, -9999)</f>
        <v>1.7118334597224599E-2</v>
      </c>
      <c r="AC185" s="129">
        <f>+G185-P185</f>
        <v>2.9951272979984768E-3</v>
      </c>
      <c r="AD185" s="129">
        <f>IF(S185&lt;&gt;0,G185-AA185, -9999)</f>
        <v>1.5401863863192828E-3</v>
      </c>
      <c r="AE185" s="129">
        <f>+(G185-AA185)^2*S185</f>
        <v>2.3721741046032512E-7</v>
      </c>
      <c r="AF185">
        <f>IF(S185&lt;&gt;0,G185-P185, -9999)</f>
        <v>2.9951272979984768E-3</v>
      </c>
      <c r="AG185" s="130"/>
      <c r="AH185">
        <f>$AB$6*($AB$11/AI185*AJ185+$AB$12)</f>
        <v>-4.6343459126422707E-4</v>
      </c>
      <c r="AI185">
        <f>1+$AB$7*COS(AL185)</f>
        <v>1.0049006839930732</v>
      </c>
      <c r="AJ185">
        <f>SIN(AL185+RADIANS($AB$9))</f>
        <v>3.695444381068913E-2</v>
      </c>
      <c r="AK185">
        <f>$AB$7*SIN(AL185)</f>
        <v>6.0880848789955568E-2</v>
      </c>
      <c r="AL185">
        <f>2*ATAN(AM185)</f>
        <v>1.490473201608328</v>
      </c>
      <c r="AM185">
        <f>SQRT((1+$AB$7)/(1-$AB$7))*TAN(AN185/2)</f>
        <v>0.92273828188286344</v>
      </c>
      <c r="AN185" s="129">
        <f>$AU185+$AB$7*SIN(AO185)</f>
        <v>7.7128885758437757</v>
      </c>
      <c r="AO185" s="129">
        <f>$AU185+$AB$7*SIN(AP185)</f>
        <v>7.7128885758437464</v>
      </c>
      <c r="AP185" s="129">
        <f>$AU185+$AB$7*SIN(AQ185)</f>
        <v>7.7128885758403412</v>
      </c>
      <c r="AQ185" s="129">
        <f>$AU185+$AB$7*SIN(AR185)</f>
        <v>7.7128885754439445</v>
      </c>
      <c r="AR185" s="129">
        <f>$AU185+$AB$7*SIN(AS185)</f>
        <v>7.7128885292927301</v>
      </c>
      <c r="AS185" s="129">
        <f>$AU185+$AB$7*SIN(AT185)</f>
        <v>7.7128831561568543</v>
      </c>
      <c r="AT185" s="129">
        <f>$AU185+$AB$7*SIN(AU185)</f>
        <v>7.7122589742790622</v>
      </c>
      <c r="AU185" s="129">
        <f>RADIANS($AB$9)+$AB$18*(F185-AB$15)</f>
        <v>7.6524177394528428</v>
      </c>
      <c r="AV185"/>
      <c r="AW185" s="95"/>
      <c r="AX185" s="101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29" customFormat="1" ht="12.75" customHeight="1">
      <c r="A186" s="67" t="s">
        <v>695</v>
      </c>
      <c r="B186" s="69" t="s">
        <v>144</v>
      </c>
      <c r="C186" s="68">
        <v>46263.089</v>
      </c>
      <c r="D186" s="68" t="s">
        <v>142</v>
      </c>
      <c r="E186" s="29">
        <f>+(C186-C$7)/C$8</f>
        <v>1067.0087680006936</v>
      </c>
      <c r="F186" s="29">
        <f>ROUND(2*E186,0)/2</f>
        <v>1067</v>
      </c>
      <c r="G186" s="29">
        <f>+C186-(C$7+F186*C$8)</f>
        <v>3.0127700003504287E-2</v>
      </c>
      <c r="I186" s="29">
        <f>+G186</f>
        <v>3.0127700003504287E-2</v>
      </c>
      <c r="P186" s="29">
        <f>+D$11+D$12*F186+D$13*F186^2</f>
        <v>1.589120627882969E-2</v>
      </c>
      <c r="Q186" s="30">
        <f>+C186-15018.5</f>
        <v>31244.589</v>
      </c>
      <c r="R186" s="29">
        <f>+(P186-G186)^2</f>
        <v>2.0267775357269921E-4</v>
      </c>
      <c r="S186" s="70">
        <f>S$16</f>
        <v>0.1</v>
      </c>
      <c r="Z186">
        <f>F186</f>
        <v>1067</v>
      </c>
      <c r="AA186" s="129">
        <f>AB$3+AB$4*Z186+AB$5*Z186^2+AH186</f>
        <v>1.8066869013787561E-2</v>
      </c>
      <c r="AB186" s="129">
        <f>IF(S186&lt;&gt;0,G186-AH186, -9999)</f>
        <v>2.8267949246452064E-2</v>
      </c>
      <c r="AC186" s="129">
        <f>+G186-P186</f>
        <v>1.4236493724674597E-2</v>
      </c>
      <c r="AD186" s="129">
        <f>IF(S186&lt;&gt;0,G186-AA186, -9999)</f>
        <v>1.2060830989716727E-2</v>
      </c>
      <c r="AE186" s="129">
        <f>+(G186-AA186)^2*S186</f>
        <v>1.4546364416251137E-5</v>
      </c>
      <c r="AF186">
        <f>IF(S186&lt;&gt;0,G186-P186, -9999)</f>
        <v>1.4236493724674597E-2</v>
      </c>
      <c r="AG186" s="130"/>
      <c r="AH186">
        <f>$AB$6*($AB$11/AI186*AJ186+$AB$12)</f>
        <v>1.8597507570522224E-3</v>
      </c>
      <c r="AI186">
        <f>1+$AB$7*COS(AL186)</f>
        <v>0.9975196547975429</v>
      </c>
      <c r="AJ186">
        <f>SIN(AL186+RADIANS($AB$9))</f>
        <v>0.15725137086029767</v>
      </c>
      <c r="AK186">
        <f>$AB$7*SIN(AL186)</f>
        <v>6.1027390085616855E-2</v>
      </c>
      <c r="AL186">
        <f>2*ATAN(AM186)</f>
        <v>1.6114171172109946</v>
      </c>
      <c r="AM186">
        <f>SQRT((1+$AB$7)/(1-$AB$7))*TAN(AN186/2)</f>
        <v>1.0414687391739528</v>
      </c>
      <c r="AN186" s="129">
        <f>$AU186+$AB$7*SIN(AO186)</f>
        <v>7.8334611460055665</v>
      </c>
      <c r="AO186" s="129">
        <f>$AU186+$AB$7*SIN(AP186)</f>
        <v>7.8334611460055665</v>
      </c>
      <c r="AP186" s="129">
        <f>$AU186+$AB$7*SIN(AQ186)</f>
        <v>7.8334611460055656</v>
      </c>
      <c r="AQ186" s="129">
        <f>$AU186+$AB$7*SIN(AR186)</f>
        <v>7.8334611460051899</v>
      </c>
      <c r="AR186" s="129">
        <f>$AU186+$AB$7*SIN(AS186)</f>
        <v>7.8334611457052823</v>
      </c>
      <c r="AS186" s="129">
        <f>$AU186+$AB$7*SIN(AT186)</f>
        <v>7.8334609064044596</v>
      </c>
      <c r="AT186" s="129">
        <f>$AU186+$AB$7*SIN(AU186)</f>
        <v>7.8332708456489923</v>
      </c>
      <c r="AU186" s="129">
        <f>RADIANS($AB$9)+$AB$18*(F186-AB$15)</f>
        <v>7.7723962313821398</v>
      </c>
      <c r="AV186"/>
      <c r="AW186" s="95"/>
      <c r="AX186" s="101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29" customFormat="1" ht="12.75" customHeight="1">
      <c r="A187" s="17" t="s">
        <v>115</v>
      </c>
      <c r="B187" s="38"/>
      <c r="C187" s="39">
        <v>46266.506999999998</v>
      </c>
      <c r="D187" s="40"/>
      <c r="E187" s="29">
        <f>+(C187-C$7)/C$8</f>
        <v>1068.0035012982319</v>
      </c>
      <c r="F187" s="29">
        <f>ROUND(2*E187,0)/2</f>
        <v>1068</v>
      </c>
      <c r="G187" s="29">
        <f>+C187-(C$7+F187*C$8)</f>
        <v>1.2030800004140474E-2</v>
      </c>
      <c r="I187" s="29">
        <f>+G187</f>
        <v>1.2030800004140474E-2</v>
      </c>
      <c r="P187" s="29">
        <f>+D$11+D$12*F187+D$13*F187^2</f>
        <v>1.5917514822160552E-2</v>
      </c>
      <c r="Q187" s="30">
        <f>+C187-15018.5</f>
        <v>31248.006999999998</v>
      </c>
      <c r="R187" s="29">
        <f>+(P187-G187)^2</f>
        <v>1.510655207661685E-5</v>
      </c>
      <c r="S187" s="70">
        <f>S$16</f>
        <v>0.1</v>
      </c>
      <c r="Z187">
        <f>F187</f>
        <v>1068</v>
      </c>
      <c r="AA187" s="129">
        <f>AB$3+AB$4*Z187+AB$5*Z187^2+AH187</f>
        <v>1.8100653993281816E-2</v>
      </c>
      <c r="AB187" s="129">
        <f>IF(S187&lt;&gt;0,G187-AH187, -9999)</f>
        <v>1.0144838758836844E-2</v>
      </c>
      <c r="AC187" s="129">
        <f>+G187-P187</f>
        <v>-3.8867148180200782E-3</v>
      </c>
      <c r="AD187" s="129">
        <f>IF(S187&lt;&gt;0,G187-AA187, -9999)</f>
        <v>-6.0698539891413418E-3</v>
      </c>
      <c r="AE187" s="129">
        <f>+(G187-AA187)^2*S187</f>
        <v>3.6843127449495062E-6</v>
      </c>
      <c r="AF187">
        <f>IF(S187&lt;&gt;0,G187-P187, -9999)</f>
        <v>-3.8867148180200782E-3</v>
      </c>
      <c r="AG187" s="130"/>
      <c r="AH187">
        <f>$AB$6*($AB$11/AI187*AJ187+$AB$12)</f>
        <v>1.8859612453036303E-3</v>
      </c>
      <c r="AI187">
        <f>1+$AB$7*COS(AL187)</f>
        <v>0.99743640661308686</v>
      </c>
      <c r="AJ187">
        <f>SIN(AL187+RADIANS($AB$9))</f>
        <v>0.15859840226776992</v>
      </c>
      <c r="AK187">
        <f>$AB$7*SIN(AL187)</f>
        <v>6.1023949740507406E-2</v>
      </c>
      <c r="AL187">
        <f>2*ATAN(AM187)</f>
        <v>1.6127812672754653</v>
      </c>
      <c r="AM187">
        <f>SQRT((1+$AB$7)/(1-$AB$7))*TAN(AN187/2)</f>
        <v>1.0428916427504784</v>
      </c>
      <c r="AN187" s="129">
        <f>$AU187+$AB$7*SIN(AO187)</f>
        <v>7.8348261918203921</v>
      </c>
      <c r="AO187" s="129">
        <f>$AU187+$AB$7*SIN(AP187)</f>
        <v>7.8348261918203921</v>
      </c>
      <c r="AP187" s="129">
        <f>$AU187+$AB$7*SIN(AQ187)</f>
        <v>7.8348261918203921</v>
      </c>
      <c r="AQ187" s="129">
        <f>$AU187+$AB$7*SIN(AR187)</f>
        <v>7.8348261918200945</v>
      </c>
      <c r="AR187" s="129">
        <f>$AU187+$AB$7*SIN(AS187)</f>
        <v>7.8348261915656554</v>
      </c>
      <c r="AS187" s="129">
        <f>$AU187+$AB$7*SIN(AT187)</f>
        <v>7.8348259740787007</v>
      </c>
      <c r="AT187" s="129">
        <f>$AU187+$AB$7*SIN(AU187)</f>
        <v>7.8346409673450559</v>
      </c>
      <c r="AU187" s="129">
        <f>RADIANS($AB$9)+$AB$18*(F187-AB$15)</f>
        <v>7.7737596233358817</v>
      </c>
      <c r="AV187"/>
      <c r="AW187" s="95"/>
      <c r="AX187" s="101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29" customFormat="1" ht="12.75" customHeight="1">
      <c r="A188" s="17" t="s">
        <v>115</v>
      </c>
      <c r="B188" s="38"/>
      <c r="C188" s="39">
        <v>46266.510999999999</v>
      </c>
      <c r="D188" s="40"/>
      <c r="E188" s="29">
        <f>+(C188-C$7)/C$8</f>
        <v>1068.0046654097564</v>
      </c>
      <c r="F188" s="29">
        <f>ROUND(2*E188,0)/2</f>
        <v>1068</v>
      </c>
      <c r="G188" s="29">
        <f>+C188-(C$7+F188*C$8)</f>
        <v>1.6030800004955381E-2</v>
      </c>
      <c r="I188" s="29">
        <f>+G188</f>
        <v>1.6030800004955381E-2</v>
      </c>
      <c r="P188" s="29">
        <f>+D$11+D$12*F188+D$13*F188^2</f>
        <v>1.5917514822160552E-2</v>
      </c>
      <c r="Q188" s="30">
        <f>+C188-15018.5</f>
        <v>31248.010999999999</v>
      </c>
      <c r="R188" s="29">
        <f>+(P188-G188)^2</f>
        <v>1.2833532640857831E-8</v>
      </c>
      <c r="S188" s="70">
        <f>S$16</f>
        <v>0.1</v>
      </c>
      <c r="Z188">
        <f>F188</f>
        <v>1068</v>
      </c>
      <c r="AA188" s="129">
        <f>AB$3+AB$4*Z188+AB$5*Z188^2+AH188</f>
        <v>1.8100653993281816E-2</v>
      </c>
      <c r="AB188" s="129">
        <f>IF(S188&lt;&gt;0,G188-AH188, -9999)</f>
        <v>1.4144838759651751E-2</v>
      </c>
      <c r="AC188" s="129">
        <f>+G188-P188</f>
        <v>1.1328518279482905E-4</v>
      </c>
      <c r="AD188" s="129">
        <f>IF(S188&lt;&gt;0,G188-AA188, -9999)</f>
        <v>-2.0698539883264346E-3</v>
      </c>
      <c r="AE188" s="129">
        <f>+(G188-AA188)^2*S188</f>
        <v>4.2842955329908484E-7</v>
      </c>
      <c r="AF188">
        <f>IF(S188&lt;&gt;0,G188-P188, -9999)</f>
        <v>1.1328518279482905E-4</v>
      </c>
      <c r="AG188" s="130"/>
      <c r="AH188">
        <f>$AB$6*($AB$11/AI188*AJ188+$AB$12)</f>
        <v>1.8859612453036303E-3</v>
      </c>
      <c r="AI188">
        <f>1+$AB$7*COS(AL188)</f>
        <v>0.99743640661308686</v>
      </c>
      <c r="AJ188">
        <f>SIN(AL188+RADIANS($AB$9))</f>
        <v>0.15859840226776992</v>
      </c>
      <c r="AK188">
        <f>$AB$7*SIN(AL188)</f>
        <v>6.1023949740507406E-2</v>
      </c>
      <c r="AL188">
        <f>2*ATAN(AM188)</f>
        <v>1.6127812672754653</v>
      </c>
      <c r="AM188">
        <f>SQRT((1+$AB$7)/(1-$AB$7))*TAN(AN188/2)</f>
        <v>1.0428916427504784</v>
      </c>
      <c r="AN188" s="129">
        <f>$AU188+$AB$7*SIN(AO188)</f>
        <v>7.8348261918203921</v>
      </c>
      <c r="AO188" s="129">
        <f>$AU188+$AB$7*SIN(AP188)</f>
        <v>7.8348261918203921</v>
      </c>
      <c r="AP188" s="129">
        <f>$AU188+$AB$7*SIN(AQ188)</f>
        <v>7.8348261918203921</v>
      </c>
      <c r="AQ188" s="129">
        <f>$AU188+$AB$7*SIN(AR188)</f>
        <v>7.8348261918200945</v>
      </c>
      <c r="AR188" s="129">
        <f>$AU188+$AB$7*SIN(AS188)</f>
        <v>7.8348261915656554</v>
      </c>
      <c r="AS188" s="129">
        <f>$AU188+$AB$7*SIN(AT188)</f>
        <v>7.8348259740787007</v>
      </c>
      <c r="AT188" s="129">
        <f>$AU188+$AB$7*SIN(AU188)</f>
        <v>7.8346409673450559</v>
      </c>
      <c r="AU188" s="129">
        <f>RADIANS($AB$9)+$AB$18*(F188-AB$15)</f>
        <v>7.7737596233358817</v>
      </c>
      <c r="AV188"/>
      <c r="AW188" s="95"/>
      <c r="AX188" s="101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29" customFormat="1" ht="12.75" customHeight="1">
      <c r="A189" s="17" t="s">
        <v>115</v>
      </c>
      <c r="B189" s="38"/>
      <c r="C189" s="39">
        <v>46266.52</v>
      </c>
      <c r="D189" s="40"/>
      <c r="E189" s="29">
        <f>+(C189-C$7)/C$8</f>
        <v>1068.0072846606856</v>
      </c>
      <c r="F189" s="29">
        <f>ROUND(2*E189,0)/2</f>
        <v>1068</v>
      </c>
      <c r="G189" s="29">
        <f>+C189-(C$7+F189*C$8)</f>
        <v>2.5030800003150944E-2</v>
      </c>
      <c r="I189" s="29">
        <f>+G189</f>
        <v>2.5030800003150944E-2</v>
      </c>
      <c r="P189" s="29">
        <f>+D$11+D$12*F189+D$13*F189^2</f>
        <v>1.5917514822160552E-2</v>
      </c>
      <c r="Q189" s="30">
        <f>+C189-15018.5</f>
        <v>31248.019999999997</v>
      </c>
      <c r="R189" s="29">
        <f>+(P189-G189)^2</f>
        <v>8.3051966790059076E-5</v>
      </c>
      <c r="S189" s="70">
        <f>S$16</f>
        <v>0.1</v>
      </c>
      <c r="Z189">
        <f>F189</f>
        <v>1068</v>
      </c>
      <c r="AA189" s="129">
        <f>AB$3+AB$4*Z189+AB$5*Z189^2+AH189</f>
        <v>1.8100653993281816E-2</v>
      </c>
      <c r="AB189" s="129">
        <f>IF(S189&lt;&gt;0,G189-AH189, -9999)</f>
        <v>2.3144838757847314E-2</v>
      </c>
      <c r="AC189" s="129">
        <f>+G189-P189</f>
        <v>9.1132851809903916E-3</v>
      </c>
      <c r="AD189" s="129">
        <f>IF(S189&lt;&gt;0,G189-AA189, -9999)</f>
        <v>6.930146009869128E-3</v>
      </c>
      <c r="AE189" s="129">
        <f>+(G189-AA189)^2*S189</f>
        <v>4.8026923718104997E-6</v>
      </c>
      <c r="AF189">
        <f>IF(S189&lt;&gt;0,G189-P189, -9999)</f>
        <v>9.1132851809903916E-3</v>
      </c>
      <c r="AG189" s="130"/>
      <c r="AH189">
        <f>$AB$6*($AB$11/AI189*AJ189+$AB$12)</f>
        <v>1.8859612453036303E-3</v>
      </c>
      <c r="AI189">
        <f>1+$AB$7*COS(AL189)</f>
        <v>0.99743640661308686</v>
      </c>
      <c r="AJ189">
        <f>SIN(AL189+RADIANS($AB$9))</f>
        <v>0.15859840226776992</v>
      </c>
      <c r="AK189">
        <f>$AB$7*SIN(AL189)</f>
        <v>6.1023949740507406E-2</v>
      </c>
      <c r="AL189">
        <f>2*ATAN(AM189)</f>
        <v>1.6127812672754653</v>
      </c>
      <c r="AM189">
        <f>SQRT((1+$AB$7)/(1-$AB$7))*TAN(AN189/2)</f>
        <v>1.0428916427504784</v>
      </c>
      <c r="AN189" s="129">
        <f>$AU189+$AB$7*SIN(AO189)</f>
        <v>7.8348261918203921</v>
      </c>
      <c r="AO189" s="129">
        <f>$AU189+$AB$7*SIN(AP189)</f>
        <v>7.8348261918203921</v>
      </c>
      <c r="AP189" s="129">
        <f>$AU189+$AB$7*SIN(AQ189)</f>
        <v>7.8348261918203921</v>
      </c>
      <c r="AQ189" s="129">
        <f>$AU189+$AB$7*SIN(AR189)</f>
        <v>7.8348261918200945</v>
      </c>
      <c r="AR189" s="129">
        <f>$AU189+$AB$7*SIN(AS189)</f>
        <v>7.8348261915656554</v>
      </c>
      <c r="AS189" s="129">
        <f>$AU189+$AB$7*SIN(AT189)</f>
        <v>7.8348259740787007</v>
      </c>
      <c r="AT189" s="129">
        <f>$AU189+$AB$7*SIN(AU189)</f>
        <v>7.8346409673450559</v>
      </c>
      <c r="AU189" s="129">
        <f>RADIANS($AB$9)+$AB$18*(F189-AB$15)</f>
        <v>7.7737596233358817</v>
      </c>
      <c r="AV189"/>
      <c r="AW189" s="95"/>
      <c r="AX189" s="101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29" customFormat="1" ht="12.75" customHeight="1">
      <c r="A190" s="17" t="s">
        <v>115</v>
      </c>
      <c r="B190" s="38"/>
      <c r="C190" s="39">
        <v>46266.521999999997</v>
      </c>
      <c r="D190" s="40"/>
      <c r="E190" s="29">
        <f>+(C190-C$7)/C$8</f>
        <v>1068.007866716448</v>
      </c>
      <c r="F190" s="29">
        <f>ROUND(2*E190,0)/2</f>
        <v>1068</v>
      </c>
      <c r="G190" s="29">
        <f>+C190-(C$7+F190*C$8)</f>
        <v>2.7030800003558397E-2</v>
      </c>
      <c r="I190" s="29">
        <f>+G190</f>
        <v>2.7030800003558397E-2</v>
      </c>
      <c r="P190" s="29">
        <f>+D$11+D$12*F190+D$13*F190^2</f>
        <v>1.5917514822160552E-2</v>
      </c>
      <c r="Q190" s="30">
        <f>+C190-15018.5</f>
        <v>31248.021999999997</v>
      </c>
      <c r="R190" s="29">
        <f>+(P190-G190)^2</f>
        <v>1.2350510752307694E-4</v>
      </c>
      <c r="S190" s="70">
        <f>S$16</f>
        <v>0.1</v>
      </c>
      <c r="Z190">
        <f>F190</f>
        <v>1068</v>
      </c>
      <c r="AA190" s="129">
        <f>AB$3+AB$4*Z190+AB$5*Z190^2+AH190</f>
        <v>1.8100653993281816E-2</v>
      </c>
      <c r="AB190" s="129">
        <f>IF(S190&lt;&gt;0,G190-AH190, -9999)</f>
        <v>2.5144838758254767E-2</v>
      </c>
      <c r="AC190" s="129">
        <f>+G190-P190</f>
        <v>1.1113285181397845E-2</v>
      </c>
      <c r="AD190" s="129">
        <f>IF(S190&lt;&gt;0,G190-AA190, -9999)</f>
        <v>8.9301460102765816E-3</v>
      </c>
      <c r="AE190" s="129">
        <f>+(G190-AA190)^2*S190</f>
        <v>7.9747507764858755E-6</v>
      </c>
      <c r="AF190">
        <f>IF(S190&lt;&gt;0,G190-P190, -9999)</f>
        <v>1.1113285181397845E-2</v>
      </c>
      <c r="AG190" s="130"/>
      <c r="AH190">
        <f>$AB$6*($AB$11/AI190*AJ190+$AB$12)</f>
        <v>1.8859612453036303E-3</v>
      </c>
      <c r="AI190">
        <f>1+$AB$7*COS(AL190)</f>
        <v>0.99743640661308686</v>
      </c>
      <c r="AJ190">
        <f>SIN(AL190+RADIANS($AB$9))</f>
        <v>0.15859840226776992</v>
      </c>
      <c r="AK190">
        <f>$AB$7*SIN(AL190)</f>
        <v>6.1023949740507406E-2</v>
      </c>
      <c r="AL190">
        <f>2*ATAN(AM190)</f>
        <v>1.6127812672754653</v>
      </c>
      <c r="AM190">
        <f>SQRT((1+$AB$7)/(1-$AB$7))*TAN(AN190/2)</f>
        <v>1.0428916427504784</v>
      </c>
      <c r="AN190" s="129">
        <f>$AU190+$AB$7*SIN(AO190)</f>
        <v>7.8348261918203921</v>
      </c>
      <c r="AO190" s="129">
        <f>$AU190+$AB$7*SIN(AP190)</f>
        <v>7.8348261918203921</v>
      </c>
      <c r="AP190" s="129">
        <f>$AU190+$AB$7*SIN(AQ190)</f>
        <v>7.8348261918203921</v>
      </c>
      <c r="AQ190" s="129">
        <f>$AU190+$AB$7*SIN(AR190)</f>
        <v>7.8348261918200945</v>
      </c>
      <c r="AR190" s="129">
        <f>$AU190+$AB$7*SIN(AS190)</f>
        <v>7.8348261915656554</v>
      </c>
      <c r="AS190" s="129">
        <f>$AU190+$AB$7*SIN(AT190)</f>
        <v>7.8348259740787007</v>
      </c>
      <c r="AT190" s="129">
        <f>$AU190+$AB$7*SIN(AU190)</f>
        <v>7.8346409673450559</v>
      </c>
      <c r="AU190" s="129">
        <f>RADIANS($AB$9)+$AB$18*(F190-AB$15)</f>
        <v>7.7737596233358817</v>
      </c>
      <c r="AV190" s="129"/>
      <c r="AW190" s="95"/>
      <c r="AX190" s="101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29" customFormat="1" ht="12.75" customHeight="1">
      <c r="A191" s="17" t="s">
        <v>115</v>
      </c>
      <c r="B191" s="38"/>
      <c r="C191" s="39">
        <v>46290.557000000001</v>
      </c>
      <c r="D191" s="40"/>
      <c r="E191" s="29">
        <f>+(C191-C$7)/C$8</f>
        <v>1075.0027218382588</v>
      </c>
      <c r="F191" s="29">
        <f>ROUND(2*E191,0)/2</f>
        <v>1075</v>
      </c>
      <c r="G191" s="29">
        <f>+C191-(C$7+F191*C$8)</f>
        <v>9.3525000047520734E-3</v>
      </c>
      <c r="I191" s="29">
        <f>+G191</f>
        <v>9.3525000047520734E-3</v>
      </c>
      <c r="P191" s="29">
        <f>+D$11+D$12*F191+D$13*F191^2</f>
        <v>1.6102273223735756E-2</v>
      </c>
      <c r="Q191" s="30">
        <f>+C191-15018.5</f>
        <v>31272.057000000001</v>
      </c>
      <c r="R191" s="29">
        <f>+(P191-G191)^2</f>
        <v>4.555943850770934E-5</v>
      </c>
      <c r="S191" s="70">
        <f>S$16</f>
        <v>0.1</v>
      </c>
      <c r="Z191">
        <f>F191</f>
        <v>1075</v>
      </c>
      <c r="AA191" s="129">
        <f>AB$3+AB$4*Z191+AB$5*Z191^2+AH191</f>
        <v>1.8337255306878748E-2</v>
      </c>
      <c r="AB191" s="129">
        <f>IF(S191&lt;&gt;0,G191-AH191, -9999)</f>
        <v>7.2832276243724597E-3</v>
      </c>
      <c r="AC191" s="129">
        <f>+G191-P191</f>
        <v>-6.7497732189836825E-3</v>
      </c>
      <c r="AD191" s="129">
        <f>IF(S191&lt;&gt;0,G191-AA191, -9999)</f>
        <v>-8.9847553021266749E-3</v>
      </c>
      <c r="AE191" s="129">
        <f>+(G191-AA191)^2*S191</f>
        <v>8.0725827839093402E-6</v>
      </c>
      <c r="AF191">
        <f>IF(S191&lt;&gt;0,G191-P191, -9999)</f>
        <v>-6.7497732189836825E-3</v>
      </c>
      <c r="AG191" s="130"/>
      <c r="AH191">
        <f>$AB$6*($AB$11/AI191*AJ191+$AB$12)</f>
        <v>2.0692723803796141E-3</v>
      </c>
      <c r="AI191">
        <f>1+$AB$7*COS(AL191)</f>
        <v>0.99685420016268333</v>
      </c>
      <c r="AJ191">
        <f>SIN(AL191+RADIANS($AB$9))</f>
        <v>0.16801293788695462</v>
      </c>
      <c r="AK191">
        <f>$AB$7*SIN(AL191)</f>
        <v>6.0996708078132685E-2</v>
      </c>
      <c r="AL191">
        <f>2*ATAN(AM191)</f>
        <v>1.6223239470592881</v>
      </c>
      <c r="AM191">
        <f>SQRT((1+$AB$7)/(1-$AB$7))*TAN(AN191/2)</f>
        <v>1.0529022904012753</v>
      </c>
      <c r="AN191" s="129">
        <f>$AU191+$AB$7*SIN(AO191)</f>
        <v>7.8443783244341185</v>
      </c>
      <c r="AO191" s="129">
        <f>$AU191+$AB$7*SIN(AP191)</f>
        <v>7.8443783244341185</v>
      </c>
      <c r="AP191" s="129">
        <f>$AU191+$AB$7*SIN(AQ191)</f>
        <v>7.8443783244341185</v>
      </c>
      <c r="AQ191" s="129">
        <f>$AU191+$AB$7*SIN(AR191)</f>
        <v>7.8443783244340883</v>
      </c>
      <c r="AR191" s="129">
        <f>$AU191+$AB$7*SIN(AS191)</f>
        <v>7.8443783243822249</v>
      </c>
      <c r="AS191" s="129">
        <f>$AU191+$AB$7*SIN(AT191)</f>
        <v>7.844378235959895</v>
      </c>
      <c r="AT191" s="129">
        <f>$AU191+$AB$7*SIN(AU191)</f>
        <v>7.8442286498250562</v>
      </c>
      <c r="AU191" s="129">
        <f>RADIANS($AB$9)+$AB$18*(F191-AB$15)</f>
        <v>7.7833033670120759</v>
      </c>
      <c r="AV191"/>
      <c r="AW191" s="95"/>
      <c r="AX191" s="10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29" customFormat="1" ht="12.75" customHeight="1">
      <c r="A192" s="17" t="s">
        <v>115</v>
      </c>
      <c r="B192" s="38"/>
      <c r="C192" s="39">
        <v>46290.557999999997</v>
      </c>
      <c r="D192" s="40"/>
      <c r="E192" s="29">
        <f>+(C192-C$7)/C$8</f>
        <v>1075.003012866139</v>
      </c>
      <c r="F192" s="29">
        <f>ROUND(2*E192,0)/2</f>
        <v>1075</v>
      </c>
      <c r="G192" s="29">
        <f>+C192-(C$7+F192*C$8)</f>
        <v>1.0352500001317821E-2</v>
      </c>
      <c r="I192" s="29">
        <f>+G192</f>
        <v>1.0352500001317821E-2</v>
      </c>
      <c r="P192" s="29">
        <f>+D$11+D$12*F192+D$13*F192^2</f>
        <v>1.6102273223735756E-2</v>
      </c>
      <c r="Q192" s="30">
        <f>+C192-15018.5</f>
        <v>31272.057999999997</v>
      </c>
      <c r="R192" s="29">
        <f>+(P192-G192)^2</f>
        <v>3.3059892109234321E-5</v>
      </c>
      <c r="S192" s="70">
        <f>S$16</f>
        <v>0.1</v>
      </c>
      <c r="Z192">
        <f>F192</f>
        <v>1075</v>
      </c>
      <c r="AA192" s="129">
        <f>AB$3+AB$4*Z192+AB$5*Z192^2+AH192</f>
        <v>1.8337255306878748E-2</v>
      </c>
      <c r="AB192" s="129">
        <f>IF(S192&lt;&gt;0,G192-AH192, -9999)</f>
        <v>8.2832276209382077E-3</v>
      </c>
      <c r="AC192" s="129">
        <f>+G192-P192</f>
        <v>-5.7497732224179345E-3</v>
      </c>
      <c r="AD192" s="129">
        <f>IF(S192&lt;&gt;0,G192-AA192, -9999)</f>
        <v>-7.9847553055609269E-3</v>
      </c>
      <c r="AE192" s="129">
        <f>+(G192-AA192)^2*S192</f>
        <v>6.3756317289683369E-6</v>
      </c>
      <c r="AF192">
        <f>IF(S192&lt;&gt;0,G192-P192, -9999)</f>
        <v>-5.7497732224179345E-3</v>
      </c>
      <c r="AG192" s="130"/>
      <c r="AH192">
        <f>$AB$6*($AB$11/AI192*AJ192+$AB$12)</f>
        <v>2.0692723803796141E-3</v>
      </c>
      <c r="AI192">
        <f>1+$AB$7*COS(AL192)</f>
        <v>0.99685420016268333</v>
      </c>
      <c r="AJ192">
        <f>SIN(AL192+RADIANS($AB$9))</f>
        <v>0.16801293788695462</v>
      </c>
      <c r="AK192">
        <f>$AB$7*SIN(AL192)</f>
        <v>6.0996708078132685E-2</v>
      </c>
      <c r="AL192">
        <f>2*ATAN(AM192)</f>
        <v>1.6223239470592881</v>
      </c>
      <c r="AM192">
        <f>SQRT((1+$AB$7)/(1-$AB$7))*TAN(AN192/2)</f>
        <v>1.0529022904012753</v>
      </c>
      <c r="AN192" s="129">
        <f>$AU192+$AB$7*SIN(AO192)</f>
        <v>7.8443783244341185</v>
      </c>
      <c r="AO192" s="129">
        <f>$AU192+$AB$7*SIN(AP192)</f>
        <v>7.8443783244341185</v>
      </c>
      <c r="AP192" s="129">
        <f>$AU192+$AB$7*SIN(AQ192)</f>
        <v>7.8443783244341185</v>
      </c>
      <c r="AQ192" s="129">
        <f>$AU192+$AB$7*SIN(AR192)</f>
        <v>7.8443783244340883</v>
      </c>
      <c r="AR192" s="129">
        <f>$AU192+$AB$7*SIN(AS192)</f>
        <v>7.8443783243822249</v>
      </c>
      <c r="AS192" s="129">
        <f>$AU192+$AB$7*SIN(AT192)</f>
        <v>7.844378235959895</v>
      </c>
      <c r="AT192" s="129">
        <f>$AU192+$AB$7*SIN(AU192)</f>
        <v>7.8442286498250562</v>
      </c>
      <c r="AU192" s="129">
        <f>RADIANS($AB$9)+$AB$18*(F192-AB$15)</f>
        <v>7.7833033670120759</v>
      </c>
      <c r="AV192"/>
      <c r="AW192" s="95"/>
      <c r="AX192" s="101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29" customFormat="1" ht="12.75" customHeight="1">
      <c r="A193" s="17" t="s">
        <v>116</v>
      </c>
      <c r="B193" s="38"/>
      <c r="C193" s="39">
        <v>46321.483999999997</v>
      </c>
      <c r="D193" s="40"/>
      <c r="E193" s="29">
        <f>+(C193-C$7)/C$8</f>
        <v>1084.0033411164859</v>
      </c>
      <c r="F193" s="29">
        <f>ROUND(2*E193,0)/2</f>
        <v>1084</v>
      </c>
      <c r="G193" s="29">
        <f>+C193-(C$7+F193*C$8)</f>
        <v>1.1480399996798951E-2</v>
      </c>
      <c r="I193" s="29">
        <f>+G193</f>
        <v>1.1480399996798951E-2</v>
      </c>
      <c r="P193" s="29">
        <f>+D$11+D$12*F193+D$13*F193^2</f>
        <v>1.6341358992713193E-2</v>
      </c>
      <c r="Q193" s="30">
        <f>+C193-15018.5</f>
        <v>31302.983999999997</v>
      </c>
      <c r="R193" s="29">
        <f>+(P193-G193)^2</f>
        <v>2.3628922359959597E-5</v>
      </c>
      <c r="S193" s="70">
        <f>S$16</f>
        <v>0.1</v>
      </c>
      <c r="Z193">
        <f>F193</f>
        <v>1084</v>
      </c>
      <c r="AA193" s="129">
        <f>AB$3+AB$4*Z193+AB$5*Z193^2+AH193</f>
        <v>1.8641711457148651E-2</v>
      </c>
      <c r="AB193" s="129">
        <f>IF(S193&lt;&gt;0,G193-AH193, -9999)</f>
        <v>9.1758784552161549E-3</v>
      </c>
      <c r="AC193" s="129">
        <f>+G193-P193</f>
        <v>-4.860958995914242E-3</v>
      </c>
      <c r="AD193" s="129">
        <f>IF(S193&lt;&gt;0,G193-AA193, -9999)</f>
        <v>-7.1613114603496994E-3</v>
      </c>
      <c r="AE193" s="129">
        <f>+(G193-AA193)^2*S193</f>
        <v>5.1284381832135946E-6</v>
      </c>
      <c r="AF193">
        <f>IF(S193&lt;&gt;0,G193-P193, -9999)</f>
        <v>-4.860958995914242E-3</v>
      </c>
      <c r="AG193" s="130"/>
      <c r="AH193">
        <f>$AB$6*($AB$11/AI193*AJ193+$AB$12)</f>
        <v>2.3045215415827972E-3</v>
      </c>
      <c r="AI193">
        <f>1+$AB$7*COS(AL193)</f>
        <v>0.99610707408222587</v>
      </c>
      <c r="AJ193">
        <f>SIN(AL193+RADIANS($AB$9))</f>
        <v>0.18007865504868542</v>
      </c>
      <c r="AK193">
        <f>$AB$7*SIN(AL193)</f>
        <v>6.0953585462908751E-2</v>
      </c>
      <c r="AL193">
        <f>2*ATAN(AM193)</f>
        <v>1.6345767545186221</v>
      </c>
      <c r="AM193">
        <f>SQRT((1+$AB$7)/(1-$AB$7))*TAN(AN193/2)</f>
        <v>1.0659044784559399</v>
      </c>
      <c r="AN193" s="129">
        <f>$AU193+$AB$7*SIN(AO193)</f>
        <v>7.8566514507221834</v>
      </c>
      <c r="AO193" s="129">
        <f>$AU193+$AB$7*SIN(AP193)</f>
        <v>7.8566514507221834</v>
      </c>
      <c r="AP193" s="129">
        <f>$AU193+$AB$7*SIN(AQ193)</f>
        <v>7.8566514507221834</v>
      </c>
      <c r="AQ193" s="129">
        <f>$AU193+$AB$7*SIN(AR193)</f>
        <v>7.8566514507221834</v>
      </c>
      <c r="AR193" s="129">
        <f>$AU193+$AB$7*SIN(AS193)</f>
        <v>7.8566514507194727</v>
      </c>
      <c r="AS193" s="129">
        <f>$AU193+$AB$7*SIN(AT193)</f>
        <v>7.8566514673405843</v>
      </c>
      <c r="AT193" s="129">
        <f>$AU193+$AB$7*SIN(AU193)</f>
        <v>7.8565475157014664</v>
      </c>
      <c r="AU193" s="129">
        <f>RADIANS($AB$9)+$AB$18*(F193-AB$15)</f>
        <v>7.795573894595754</v>
      </c>
      <c r="AV193" s="129"/>
      <c r="AW193" s="95"/>
      <c r="AX193" s="101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29" customFormat="1" ht="12.75" customHeight="1">
      <c r="A194" s="17" t="s">
        <v>115</v>
      </c>
      <c r="B194" s="38"/>
      <c r="C194" s="39">
        <v>46321.489000000001</v>
      </c>
      <c r="D194" s="40"/>
      <c r="E194" s="29">
        <f>+(C194-C$7)/C$8</f>
        <v>1084.0047962558926</v>
      </c>
      <c r="F194" s="29">
        <f>ROUND(2*E194,0)/2</f>
        <v>1084</v>
      </c>
      <c r="G194" s="29">
        <f>+C194-(C$7+F194*C$8)</f>
        <v>1.6480400001455564E-2</v>
      </c>
      <c r="I194" s="29">
        <f>+G194</f>
        <v>1.6480400001455564E-2</v>
      </c>
      <c r="P194" s="29">
        <f>+D$11+D$12*F194+D$13*F194^2</f>
        <v>1.6341358992713193E-2</v>
      </c>
      <c r="Q194" s="30">
        <f>+C194-15018.5</f>
        <v>31302.989000000001</v>
      </c>
      <c r="R194" s="29">
        <f>+(P194-G194)^2</f>
        <v>1.9332402112096055E-8</v>
      </c>
      <c r="S194" s="70">
        <f>S$16</f>
        <v>0.1</v>
      </c>
      <c r="Z194">
        <f>F194</f>
        <v>1084</v>
      </c>
      <c r="AA194" s="129">
        <f>AB$3+AB$4*Z194+AB$5*Z194^2+AH194</f>
        <v>1.8641711457148651E-2</v>
      </c>
      <c r="AB194" s="129">
        <f>IF(S194&lt;&gt;0,G194-AH194, -9999)</f>
        <v>1.4175878459872768E-2</v>
      </c>
      <c r="AC194" s="129">
        <f>+G194-P194</f>
        <v>1.3904100874237088E-4</v>
      </c>
      <c r="AD194" s="129">
        <f>IF(S194&lt;&gt;0,G194-AA194, -9999)</f>
        <v>-2.1613114556930865E-3</v>
      </c>
      <c r="AE194" s="129">
        <f>+(G194-AA194)^2*S194</f>
        <v>4.671267208510169E-7</v>
      </c>
      <c r="AF194">
        <f>IF(S194&lt;&gt;0,G194-P194, -9999)</f>
        <v>1.3904100874237088E-4</v>
      </c>
      <c r="AG194" s="130"/>
      <c r="AH194">
        <f>$AB$6*($AB$11/AI194*AJ194+$AB$12)</f>
        <v>2.3045215415827972E-3</v>
      </c>
      <c r="AI194">
        <f>1+$AB$7*COS(AL194)</f>
        <v>0.99610707408222587</v>
      </c>
      <c r="AJ194">
        <f>SIN(AL194+RADIANS($AB$9))</f>
        <v>0.18007865504868542</v>
      </c>
      <c r="AK194">
        <f>$AB$7*SIN(AL194)</f>
        <v>6.0953585462908751E-2</v>
      </c>
      <c r="AL194">
        <f>2*ATAN(AM194)</f>
        <v>1.6345767545186221</v>
      </c>
      <c r="AM194">
        <f>SQRT((1+$AB$7)/(1-$AB$7))*TAN(AN194/2)</f>
        <v>1.0659044784559399</v>
      </c>
      <c r="AN194" s="129">
        <f>$AU194+$AB$7*SIN(AO194)</f>
        <v>7.8566514507221834</v>
      </c>
      <c r="AO194" s="129">
        <f>$AU194+$AB$7*SIN(AP194)</f>
        <v>7.8566514507221834</v>
      </c>
      <c r="AP194" s="129">
        <f>$AU194+$AB$7*SIN(AQ194)</f>
        <v>7.8566514507221834</v>
      </c>
      <c r="AQ194" s="129">
        <f>$AU194+$AB$7*SIN(AR194)</f>
        <v>7.8566514507221834</v>
      </c>
      <c r="AR194" s="129">
        <f>$AU194+$AB$7*SIN(AS194)</f>
        <v>7.8566514507194727</v>
      </c>
      <c r="AS194" s="129">
        <f>$AU194+$AB$7*SIN(AT194)</f>
        <v>7.8566514673405843</v>
      </c>
      <c r="AT194" s="129">
        <f>$AU194+$AB$7*SIN(AU194)</f>
        <v>7.8565475157014664</v>
      </c>
      <c r="AU194" s="129">
        <f>RADIANS($AB$9)+$AB$18*(F194-AB$15)</f>
        <v>7.795573894595754</v>
      </c>
      <c r="AV194"/>
      <c r="AW194" s="95"/>
      <c r="AX194" s="101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29" customFormat="1" ht="12.75" customHeight="1">
      <c r="A195" s="17" t="s">
        <v>117</v>
      </c>
      <c r="B195" s="38"/>
      <c r="C195" s="39">
        <v>46328.360999999997</v>
      </c>
      <c r="D195" s="40"/>
      <c r="E195" s="29">
        <f>+(C195-C$7)/C$8</f>
        <v>1086.0047398546881</v>
      </c>
      <c r="F195" s="29">
        <f>ROUND(2*E195,0)/2</f>
        <v>1086</v>
      </c>
      <c r="G195" s="29">
        <f>+C195-(C$7+F195*C$8)</f>
        <v>1.6286600002786145E-2</v>
      </c>
      <c r="I195" s="29">
        <f>+G195</f>
        <v>1.6286600002786145E-2</v>
      </c>
      <c r="P195" s="29">
        <f>+D$11+D$12*F195+D$13*F195^2</f>
        <v>1.6394724327198889E-2</v>
      </c>
      <c r="Q195" s="30">
        <f>+C195-15018.5</f>
        <v>31309.860999999997</v>
      </c>
      <c r="R195" s="29">
        <f>+(P195-G195)^2</f>
        <v>1.1690869529712374E-8</v>
      </c>
      <c r="S195" s="70">
        <f>S$16</f>
        <v>0.1</v>
      </c>
      <c r="Z195">
        <f>F195</f>
        <v>1086</v>
      </c>
      <c r="AA195" s="129">
        <f>AB$3+AB$4*Z195+AB$5*Z195^2+AH195</f>
        <v>1.8709404146738783E-2</v>
      </c>
      <c r="AB195" s="129">
        <f>IF(S195&lt;&gt;0,G195-AH195, -9999)</f>
        <v>1.3929870678875189E-2</v>
      </c>
      <c r="AC195" s="129">
        <f>+G195-P195</f>
        <v>-1.081243244127443E-4</v>
      </c>
      <c r="AD195" s="129">
        <f>IF(S195&lt;&gt;0,G195-AA195, -9999)</f>
        <v>-2.4228041439526386E-3</v>
      </c>
      <c r="AE195" s="129">
        <f>+(G195-AA195)^2*S195</f>
        <v>5.8699799199540778E-7</v>
      </c>
      <c r="AF195">
        <f>IF(S195&lt;&gt;0,G195-P195, -9999)</f>
        <v>-1.081243244127443E-4</v>
      </c>
      <c r="AG195" s="130"/>
      <c r="AH195">
        <f>$AB$6*($AB$11/AI195*AJ195+$AB$12)</f>
        <v>2.356729323910955E-3</v>
      </c>
      <c r="AI195">
        <f>1+$AB$7*COS(AL195)</f>
        <v>0.99594127343882033</v>
      </c>
      <c r="AJ195">
        <f>SIN(AL195+RADIANS($AB$9))</f>
        <v>0.18275386641034252</v>
      </c>
      <c r="AK195">
        <f>$AB$7*SIN(AL195)</f>
        <v>6.0942769806491173E-2</v>
      </c>
      <c r="AL195">
        <f>2*ATAN(AM195)</f>
        <v>1.6372971072443627</v>
      </c>
      <c r="AM195">
        <f>SQRT((1+$AB$7)/(1-$AB$7))*TAN(AN195/2)</f>
        <v>1.0688142428230933</v>
      </c>
      <c r="AN195" s="129">
        <f>$AU195+$AB$7*SIN(AO195)</f>
        <v>7.8593775631386773</v>
      </c>
      <c r="AO195" s="129">
        <f>$AU195+$AB$7*SIN(AP195)</f>
        <v>7.8593775631386773</v>
      </c>
      <c r="AP195" s="129">
        <f>$AU195+$AB$7*SIN(AQ195)</f>
        <v>7.8593775631386773</v>
      </c>
      <c r="AQ195" s="129">
        <f>$AU195+$AB$7*SIN(AR195)</f>
        <v>7.8593775631386809</v>
      </c>
      <c r="AR195" s="129">
        <f>$AU195+$AB$7*SIN(AS195)</f>
        <v>7.8593775631285814</v>
      </c>
      <c r="AS195" s="129">
        <f>$AU195+$AB$7*SIN(AT195)</f>
        <v>7.859377593773325</v>
      </c>
      <c r="AT195" s="129">
        <f>$AU195+$AB$7*SIN(AU195)</f>
        <v>7.8592837949559691</v>
      </c>
      <c r="AU195" s="129">
        <f>RADIANS($AB$9)+$AB$18*(F195-AB$15)</f>
        <v>7.7983006785032378</v>
      </c>
      <c r="AV195"/>
      <c r="AW195" s="95"/>
      <c r="AX195" s="101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29" customFormat="1" ht="12.75" customHeight="1">
      <c r="A196" s="17" t="s">
        <v>118</v>
      </c>
      <c r="B196" s="38"/>
      <c r="C196" s="39">
        <v>46328.363499999999</v>
      </c>
      <c r="D196" s="40"/>
      <c r="E196" s="29">
        <f>+(C196-C$7)/C$8</f>
        <v>1086.0054674243913</v>
      </c>
      <c r="F196" s="29">
        <f>ROUND(2*E196,0)/2</f>
        <v>1086</v>
      </c>
      <c r="G196" s="29">
        <f>+C196-(C$7+F196*C$8)</f>
        <v>1.8786600005114451E-2</v>
      </c>
      <c r="J196" s="29">
        <f>G196</f>
        <v>1.8786600005114451E-2</v>
      </c>
      <c r="P196" s="29">
        <f>+D$11+D$12*F196+D$13*F196^2</f>
        <v>1.6394724327198889E-2</v>
      </c>
      <c r="Q196" s="30">
        <f>+C196-15018.5</f>
        <v>31309.863499999999</v>
      </c>
      <c r="R196" s="29">
        <f>+(P196-G196)^2</f>
        <v>5.7210692586040296E-6</v>
      </c>
      <c r="S196" s="70">
        <f>S$17</f>
        <v>1</v>
      </c>
      <c r="Z196">
        <f>F196</f>
        <v>1086</v>
      </c>
      <c r="AA196" s="129">
        <f>AB$3+AB$4*Z196+AB$5*Z196^2+AH196</f>
        <v>1.8709404146738783E-2</v>
      </c>
      <c r="AB196" s="129">
        <f>IF(S196&lt;&gt;0,G196-AH196, -9999)</f>
        <v>1.6429870681203496E-2</v>
      </c>
      <c r="AC196" s="129">
        <f>+G196-P196</f>
        <v>2.3918756779155621E-3</v>
      </c>
      <c r="AD196" s="129">
        <f>IF(S196&lt;&gt;0,G196-AA196, -9999)</f>
        <v>7.7195858375667809E-5</v>
      </c>
      <c r="AE196" s="129">
        <f>+(G196-AA196)^2*S196</f>
        <v>5.9592005503561617E-9</v>
      </c>
      <c r="AF196">
        <f>IF(S196&lt;&gt;0,G196-P196, -9999)</f>
        <v>2.3918756779155621E-3</v>
      </c>
      <c r="AG196" s="130"/>
      <c r="AH196">
        <f>$AB$6*($AB$11/AI196*AJ196+$AB$12)</f>
        <v>2.356729323910955E-3</v>
      </c>
      <c r="AI196">
        <f>1+$AB$7*COS(AL196)</f>
        <v>0.99594127343882033</v>
      </c>
      <c r="AJ196">
        <f>SIN(AL196+RADIANS($AB$9))</f>
        <v>0.18275386641034252</v>
      </c>
      <c r="AK196">
        <f>$AB$7*SIN(AL196)</f>
        <v>6.0942769806491173E-2</v>
      </c>
      <c r="AL196">
        <f>2*ATAN(AM196)</f>
        <v>1.6372971072443627</v>
      </c>
      <c r="AM196">
        <f>SQRT((1+$AB$7)/(1-$AB$7))*TAN(AN196/2)</f>
        <v>1.0688142428230933</v>
      </c>
      <c r="AN196" s="129">
        <f>$AU196+$AB$7*SIN(AO196)</f>
        <v>7.8593775631386773</v>
      </c>
      <c r="AO196" s="129">
        <f>$AU196+$AB$7*SIN(AP196)</f>
        <v>7.8593775631386773</v>
      </c>
      <c r="AP196" s="129">
        <f>$AU196+$AB$7*SIN(AQ196)</f>
        <v>7.8593775631386773</v>
      </c>
      <c r="AQ196" s="129">
        <f>$AU196+$AB$7*SIN(AR196)</f>
        <v>7.8593775631386809</v>
      </c>
      <c r="AR196" s="129">
        <f>$AU196+$AB$7*SIN(AS196)</f>
        <v>7.8593775631285814</v>
      </c>
      <c r="AS196" s="129">
        <f>$AU196+$AB$7*SIN(AT196)</f>
        <v>7.859377593773325</v>
      </c>
      <c r="AT196" s="129">
        <f>$AU196+$AB$7*SIN(AU196)</f>
        <v>7.8592837949559691</v>
      </c>
      <c r="AU196" s="129">
        <f>RADIANS($AB$9)+$AB$18*(F196-AB$15)</f>
        <v>7.7983006785032378</v>
      </c>
      <c r="AV196"/>
      <c r="AW196" s="95"/>
      <c r="AX196" s="101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29" customFormat="1" ht="12.75" customHeight="1">
      <c r="A197" s="17" t="s">
        <v>119</v>
      </c>
      <c r="B197" s="38"/>
      <c r="C197" s="39">
        <v>46328.364999999998</v>
      </c>
      <c r="D197" s="40"/>
      <c r="E197" s="29">
        <f>+(C197-C$7)/C$8</f>
        <v>1086.0059039662126</v>
      </c>
      <c r="F197" s="29">
        <f>ROUND(2*E197,0)/2</f>
        <v>1086</v>
      </c>
      <c r="G197" s="29">
        <f>+C197-(C$7+F197*C$8)</f>
        <v>2.0286600003601052E-2</v>
      </c>
      <c r="I197" s="29">
        <f>+G197</f>
        <v>2.0286600003601052E-2</v>
      </c>
      <c r="P197" s="29">
        <f>+D$11+D$12*F197+D$13*F197^2</f>
        <v>1.6394724327198889E-2</v>
      </c>
      <c r="Q197" s="30">
        <f>+C197-15018.5</f>
        <v>31309.864999999998</v>
      </c>
      <c r="R197" s="29">
        <f>+(P197-G197)^2</f>
        <v>1.5146696280570793E-5</v>
      </c>
      <c r="S197" s="70">
        <f>S$16</f>
        <v>0.1</v>
      </c>
      <c r="Z197">
        <f>F197</f>
        <v>1086</v>
      </c>
      <c r="AA197" s="129">
        <f>AB$3+AB$4*Z197+AB$5*Z197^2+AH197</f>
        <v>1.8709404146738783E-2</v>
      </c>
      <c r="AB197" s="129">
        <f>IF(S197&lt;&gt;0,G197-AH197, -9999)</f>
        <v>1.7929870679690096E-2</v>
      </c>
      <c r="AC197" s="129">
        <f>+G197-P197</f>
        <v>3.8918756764021629E-3</v>
      </c>
      <c r="AD197" s="129">
        <f>IF(S197&lt;&gt;0,G197-AA197, -9999)</f>
        <v>1.5771958568622686E-3</v>
      </c>
      <c r="AE197" s="129">
        <f>+(G197-AA197)^2*S197</f>
        <v>2.487546770903506E-7</v>
      </c>
      <c r="AF197">
        <f>IF(S197&lt;&gt;0,G197-P197, -9999)</f>
        <v>3.8918756764021629E-3</v>
      </c>
      <c r="AG197" s="130"/>
      <c r="AH197">
        <f>$AB$6*($AB$11/AI197*AJ197+$AB$12)</f>
        <v>2.356729323910955E-3</v>
      </c>
      <c r="AI197">
        <f>1+$AB$7*COS(AL197)</f>
        <v>0.99594127343882033</v>
      </c>
      <c r="AJ197">
        <f>SIN(AL197+RADIANS($AB$9))</f>
        <v>0.18275386641034252</v>
      </c>
      <c r="AK197">
        <f>$AB$7*SIN(AL197)</f>
        <v>6.0942769806491173E-2</v>
      </c>
      <c r="AL197">
        <f>2*ATAN(AM197)</f>
        <v>1.6372971072443627</v>
      </c>
      <c r="AM197">
        <f>SQRT((1+$AB$7)/(1-$AB$7))*TAN(AN197/2)</f>
        <v>1.0688142428230933</v>
      </c>
      <c r="AN197" s="129">
        <f>$AU197+$AB$7*SIN(AO197)</f>
        <v>7.8593775631386773</v>
      </c>
      <c r="AO197" s="129">
        <f>$AU197+$AB$7*SIN(AP197)</f>
        <v>7.8593775631386773</v>
      </c>
      <c r="AP197" s="129">
        <f>$AU197+$AB$7*SIN(AQ197)</f>
        <v>7.8593775631386773</v>
      </c>
      <c r="AQ197" s="129">
        <f>$AU197+$AB$7*SIN(AR197)</f>
        <v>7.8593775631386809</v>
      </c>
      <c r="AR197" s="129">
        <f>$AU197+$AB$7*SIN(AS197)</f>
        <v>7.8593775631285814</v>
      </c>
      <c r="AS197" s="129">
        <f>$AU197+$AB$7*SIN(AT197)</f>
        <v>7.859377593773325</v>
      </c>
      <c r="AT197" s="129">
        <f>$AU197+$AB$7*SIN(AU197)</f>
        <v>7.8592837949559691</v>
      </c>
      <c r="AU197" s="129">
        <f>RADIANS($AB$9)+$AB$18*(F197-AB$15)</f>
        <v>7.7983006785032378</v>
      </c>
      <c r="AV197"/>
      <c r="AW197" s="95"/>
      <c r="AX197" s="101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29" customFormat="1" ht="12.75" customHeight="1">
      <c r="A198" s="17" t="s">
        <v>115</v>
      </c>
      <c r="B198" s="38"/>
      <c r="C198" s="39">
        <v>46328.366000000002</v>
      </c>
      <c r="D198" s="40"/>
      <c r="E198" s="29">
        <f>+(C198-C$7)/C$8</f>
        <v>1086.0061949940948</v>
      </c>
      <c r="F198" s="29">
        <f>ROUND(2*E198,0)/2</f>
        <v>1086</v>
      </c>
      <c r="G198" s="29">
        <f>+C198-(C$7+F198*C$8)</f>
        <v>2.1286600007442757E-2</v>
      </c>
      <c r="I198" s="29">
        <f>+G198</f>
        <v>2.1286600007442757E-2</v>
      </c>
      <c r="P198" s="29">
        <f>+D$11+D$12*F198+D$13*F198^2</f>
        <v>1.6394724327198889E-2</v>
      </c>
      <c r="Q198" s="30">
        <f>+C198-15018.5</f>
        <v>31309.866000000002</v>
      </c>
      <c r="R198" s="29">
        <f>+(P198-G198)^2</f>
        <v>2.393044767096141E-5</v>
      </c>
      <c r="S198" s="70">
        <f>S$16</f>
        <v>0.1</v>
      </c>
      <c r="Z198">
        <f>F198</f>
        <v>1086</v>
      </c>
      <c r="AA198" s="129">
        <f>AB$3+AB$4*Z198+AB$5*Z198^2+AH198</f>
        <v>1.8709404146738783E-2</v>
      </c>
      <c r="AB198" s="129">
        <f>IF(S198&lt;&gt;0,G198-AH198, -9999)</f>
        <v>1.8929870683531802E-2</v>
      </c>
      <c r="AC198" s="129">
        <f>+G198-P198</f>
        <v>4.8918756802438686E-3</v>
      </c>
      <c r="AD198" s="129">
        <f>IF(S198&lt;&gt;0,G198-AA198, -9999)</f>
        <v>2.5771958607039742E-3</v>
      </c>
      <c r="AE198" s="129">
        <f>+(G198-AA198)^2*S198</f>
        <v>6.6419385044296992E-7</v>
      </c>
      <c r="AF198">
        <f>IF(S198&lt;&gt;0,G198-P198, -9999)</f>
        <v>4.8918756802438686E-3</v>
      </c>
      <c r="AG198" s="130"/>
      <c r="AH198">
        <f>$AB$6*($AB$11/AI198*AJ198+$AB$12)</f>
        <v>2.356729323910955E-3</v>
      </c>
      <c r="AI198">
        <f>1+$AB$7*COS(AL198)</f>
        <v>0.99594127343882033</v>
      </c>
      <c r="AJ198">
        <f>SIN(AL198+RADIANS($AB$9))</f>
        <v>0.18275386641034252</v>
      </c>
      <c r="AK198">
        <f>$AB$7*SIN(AL198)</f>
        <v>6.0942769806491173E-2</v>
      </c>
      <c r="AL198">
        <f>2*ATAN(AM198)</f>
        <v>1.6372971072443627</v>
      </c>
      <c r="AM198">
        <f>SQRT((1+$AB$7)/(1-$AB$7))*TAN(AN198/2)</f>
        <v>1.0688142428230933</v>
      </c>
      <c r="AN198" s="129">
        <f>$AU198+$AB$7*SIN(AO198)</f>
        <v>7.8593775631386773</v>
      </c>
      <c r="AO198" s="129">
        <f>$AU198+$AB$7*SIN(AP198)</f>
        <v>7.8593775631386773</v>
      </c>
      <c r="AP198" s="129">
        <f>$AU198+$AB$7*SIN(AQ198)</f>
        <v>7.8593775631386773</v>
      </c>
      <c r="AQ198" s="129">
        <f>$AU198+$AB$7*SIN(AR198)</f>
        <v>7.8593775631386809</v>
      </c>
      <c r="AR198" s="129">
        <f>$AU198+$AB$7*SIN(AS198)</f>
        <v>7.8593775631285814</v>
      </c>
      <c r="AS198" s="129">
        <f>$AU198+$AB$7*SIN(AT198)</f>
        <v>7.859377593773325</v>
      </c>
      <c r="AT198" s="129">
        <f>$AU198+$AB$7*SIN(AU198)</f>
        <v>7.8592837949559691</v>
      </c>
      <c r="AU198" s="129">
        <f>RADIANS($AB$9)+$AB$18*(F198-AB$15)</f>
        <v>7.7983006785032378</v>
      </c>
      <c r="AV198"/>
      <c r="AW198" s="95"/>
      <c r="AX198" s="101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29" customFormat="1" ht="12.75" customHeight="1">
      <c r="A199" s="17" t="s">
        <v>115</v>
      </c>
      <c r="B199" s="38"/>
      <c r="C199" s="39">
        <v>46328.368999999999</v>
      </c>
      <c r="D199" s="40"/>
      <c r="E199" s="29">
        <f>+(C199-C$7)/C$8</f>
        <v>1086.0070680777371</v>
      </c>
      <c r="F199" s="29">
        <f>ROUND(2*E199,0)/2</f>
        <v>1086</v>
      </c>
      <c r="G199" s="29">
        <f>+C199-(C$7+F199*C$8)</f>
        <v>2.4286600004415959E-2</v>
      </c>
      <c r="I199" s="29">
        <f>+G199</f>
        <v>2.4286600004415959E-2</v>
      </c>
      <c r="P199" s="29">
        <f>+D$11+D$12*F199+D$13*F199^2</f>
        <v>1.6394724327198889E-2</v>
      </c>
      <c r="Q199" s="30">
        <f>+C199-15018.5</f>
        <v>31309.868999999999</v>
      </c>
      <c r="R199" s="29">
        <f>+(P199-G199)^2</f>
        <v>6.2281701704650395E-5</v>
      </c>
      <c r="S199" s="70">
        <f>S$16</f>
        <v>0.1</v>
      </c>
      <c r="Z199">
        <f>F199</f>
        <v>1086</v>
      </c>
      <c r="AA199" s="129">
        <f>AB$3+AB$4*Z199+AB$5*Z199^2+AH199</f>
        <v>1.8709404146738783E-2</v>
      </c>
      <c r="AB199" s="129">
        <f>IF(S199&lt;&gt;0,G199-AH199, -9999)</f>
        <v>2.1929870680505004E-2</v>
      </c>
      <c r="AC199" s="129">
        <f>+G199-P199</f>
        <v>7.8918756772170702E-3</v>
      </c>
      <c r="AD199" s="129">
        <f>IF(S199&lt;&gt;0,G199-AA199, -9999)</f>
        <v>5.5771958576771759E-3</v>
      </c>
      <c r="AE199" s="129">
        <f>+(G199-AA199)^2*S199</f>
        <v>3.1105113634891449E-6</v>
      </c>
      <c r="AF199">
        <f>IF(S199&lt;&gt;0,G199-P199, -9999)</f>
        <v>7.8918756772170702E-3</v>
      </c>
      <c r="AG199" s="130"/>
      <c r="AH199">
        <f>$AB$6*($AB$11/AI199*AJ199+$AB$12)</f>
        <v>2.356729323910955E-3</v>
      </c>
      <c r="AI199">
        <f>1+$AB$7*COS(AL199)</f>
        <v>0.99594127343882033</v>
      </c>
      <c r="AJ199">
        <f>SIN(AL199+RADIANS($AB$9))</f>
        <v>0.18275386641034252</v>
      </c>
      <c r="AK199">
        <f>$AB$7*SIN(AL199)</f>
        <v>6.0942769806491173E-2</v>
      </c>
      <c r="AL199">
        <f>2*ATAN(AM199)</f>
        <v>1.6372971072443627</v>
      </c>
      <c r="AM199">
        <f>SQRT((1+$AB$7)/(1-$AB$7))*TAN(AN199/2)</f>
        <v>1.0688142428230933</v>
      </c>
      <c r="AN199" s="129">
        <f>$AU199+$AB$7*SIN(AO199)</f>
        <v>7.8593775631386773</v>
      </c>
      <c r="AO199" s="129">
        <f>$AU199+$AB$7*SIN(AP199)</f>
        <v>7.8593775631386773</v>
      </c>
      <c r="AP199" s="129">
        <f>$AU199+$AB$7*SIN(AQ199)</f>
        <v>7.8593775631386773</v>
      </c>
      <c r="AQ199" s="129">
        <f>$AU199+$AB$7*SIN(AR199)</f>
        <v>7.8593775631386809</v>
      </c>
      <c r="AR199" s="129">
        <f>$AU199+$AB$7*SIN(AS199)</f>
        <v>7.8593775631285814</v>
      </c>
      <c r="AS199" s="129">
        <f>$AU199+$AB$7*SIN(AT199)</f>
        <v>7.859377593773325</v>
      </c>
      <c r="AT199" s="129">
        <f>$AU199+$AB$7*SIN(AU199)</f>
        <v>7.8592837949559691</v>
      </c>
      <c r="AU199" s="129">
        <f>RADIANS($AB$9)+$AB$18*(F199-AB$15)</f>
        <v>7.7983006785032378</v>
      </c>
      <c r="AV199"/>
      <c r="AW199" s="95"/>
      <c r="AX199" s="101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29" customFormat="1" ht="12.75" customHeight="1">
      <c r="A200" s="17" t="s">
        <v>115</v>
      </c>
      <c r="B200" s="38"/>
      <c r="C200" s="39">
        <v>46328.368999999999</v>
      </c>
      <c r="D200" s="40"/>
      <c r="E200" s="29">
        <f>+(C200-C$7)/C$8</f>
        <v>1086.0070680777371</v>
      </c>
      <c r="F200" s="29">
        <f>ROUND(2*E200,0)/2</f>
        <v>1086</v>
      </c>
      <c r="G200" s="29">
        <f>+C200-(C$7+F200*C$8)</f>
        <v>2.4286600004415959E-2</v>
      </c>
      <c r="I200" s="29">
        <f>+G200</f>
        <v>2.4286600004415959E-2</v>
      </c>
      <c r="P200" s="29">
        <f>+D$11+D$12*F200+D$13*F200^2</f>
        <v>1.6394724327198889E-2</v>
      </c>
      <c r="Q200" s="30">
        <f>+C200-15018.5</f>
        <v>31309.868999999999</v>
      </c>
      <c r="R200" s="29">
        <f>+(P200-G200)^2</f>
        <v>6.2281701704650395E-5</v>
      </c>
      <c r="S200" s="70">
        <f>S$16</f>
        <v>0.1</v>
      </c>
      <c r="Z200">
        <f>F200</f>
        <v>1086</v>
      </c>
      <c r="AA200" s="129">
        <f>AB$3+AB$4*Z200+AB$5*Z200^2+AH200</f>
        <v>1.8709404146738783E-2</v>
      </c>
      <c r="AB200" s="129">
        <f>IF(S200&lt;&gt;0,G200-AH200, -9999)</f>
        <v>2.1929870680505004E-2</v>
      </c>
      <c r="AC200" s="129">
        <f>+G200-P200</f>
        <v>7.8918756772170702E-3</v>
      </c>
      <c r="AD200" s="129">
        <f>IF(S200&lt;&gt;0,G200-AA200, -9999)</f>
        <v>5.5771958576771759E-3</v>
      </c>
      <c r="AE200" s="129">
        <f>+(G200-AA200)^2*S200</f>
        <v>3.1105113634891449E-6</v>
      </c>
      <c r="AF200">
        <f>IF(S200&lt;&gt;0,G200-P200, -9999)</f>
        <v>7.8918756772170702E-3</v>
      </c>
      <c r="AG200" s="130"/>
      <c r="AH200">
        <f>$AB$6*($AB$11/AI200*AJ200+$AB$12)</f>
        <v>2.356729323910955E-3</v>
      </c>
      <c r="AI200">
        <f>1+$AB$7*COS(AL200)</f>
        <v>0.99594127343882033</v>
      </c>
      <c r="AJ200">
        <f>SIN(AL200+RADIANS($AB$9))</f>
        <v>0.18275386641034252</v>
      </c>
      <c r="AK200">
        <f>$AB$7*SIN(AL200)</f>
        <v>6.0942769806491173E-2</v>
      </c>
      <c r="AL200">
        <f>2*ATAN(AM200)</f>
        <v>1.6372971072443627</v>
      </c>
      <c r="AM200">
        <f>SQRT((1+$AB$7)/(1-$AB$7))*TAN(AN200/2)</f>
        <v>1.0688142428230933</v>
      </c>
      <c r="AN200" s="129">
        <f>$AU200+$AB$7*SIN(AO200)</f>
        <v>7.8593775631386773</v>
      </c>
      <c r="AO200" s="129">
        <f>$AU200+$AB$7*SIN(AP200)</f>
        <v>7.8593775631386773</v>
      </c>
      <c r="AP200" s="129">
        <f>$AU200+$AB$7*SIN(AQ200)</f>
        <v>7.8593775631386773</v>
      </c>
      <c r="AQ200" s="129">
        <f>$AU200+$AB$7*SIN(AR200)</f>
        <v>7.8593775631386809</v>
      </c>
      <c r="AR200" s="129">
        <f>$AU200+$AB$7*SIN(AS200)</f>
        <v>7.8593775631285814</v>
      </c>
      <c r="AS200" s="129">
        <f>$AU200+$AB$7*SIN(AT200)</f>
        <v>7.859377593773325</v>
      </c>
      <c r="AT200" s="129">
        <f>$AU200+$AB$7*SIN(AU200)</f>
        <v>7.8592837949559691</v>
      </c>
      <c r="AU200" s="129">
        <f>RADIANS($AB$9)+$AB$18*(F200-AB$15)</f>
        <v>7.7983006785032378</v>
      </c>
      <c r="AV200"/>
      <c r="AW200" s="95"/>
      <c r="AX200" s="101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29" customFormat="1" ht="12.75" customHeight="1">
      <c r="A201" s="17" t="s">
        <v>117</v>
      </c>
      <c r="B201" s="38"/>
      <c r="C201" s="39">
        <v>46352.411</v>
      </c>
      <c r="D201" s="40"/>
      <c r="E201" s="29">
        <f>+(C201-C$7)/C$8</f>
        <v>1093.003960394715</v>
      </c>
      <c r="F201" s="29">
        <f>ROUND(2*E201,0)/2</f>
        <v>1093</v>
      </c>
      <c r="G201" s="29">
        <f>+C201-(C$7+F201*C$8)</f>
        <v>1.3608300003397744E-2</v>
      </c>
      <c r="I201" s="29">
        <f>+G201</f>
        <v>1.3608300003397744E-2</v>
      </c>
      <c r="P201" s="29">
        <f>+D$11+D$12*F201+D$13*F201^2</f>
        <v>1.6582176420940401E-2</v>
      </c>
      <c r="Q201" s="30">
        <f>+C201-15018.5</f>
        <v>31333.911</v>
      </c>
      <c r="R201" s="29">
        <f>+(P201-G201)^2</f>
        <v>8.8439409468163469E-6</v>
      </c>
      <c r="S201" s="70">
        <f>S$16</f>
        <v>0.1</v>
      </c>
      <c r="Z201">
        <f>F201</f>
        <v>1093</v>
      </c>
      <c r="AA201" s="129">
        <f>AB$3+AB$4*Z201+AB$5*Z201^2+AH201</f>
        <v>1.8946422124375355E-2</v>
      </c>
      <c r="AB201" s="129">
        <f>IF(S201&lt;&gt;0,G201-AH201, -9999)</f>
        <v>1.1069052209565782E-2</v>
      </c>
      <c r="AC201" s="129">
        <f>+G201-P201</f>
        <v>-2.973876417542657E-3</v>
      </c>
      <c r="AD201" s="129">
        <f>IF(S201&lt;&gt;0,G201-AA201, -9999)</f>
        <v>-5.3381221209776106E-3</v>
      </c>
      <c r="AE201" s="129">
        <f>+(G201-AA201)^2*S201</f>
        <v>2.8495547778470503E-6</v>
      </c>
      <c r="AF201">
        <f>IF(S201&lt;&gt;0,G201-P201, -9999)</f>
        <v>-2.973876417542657E-3</v>
      </c>
      <c r="AG201" s="130"/>
      <c r="AH201">
        <f>$AB$6*($AB$11/AI201*AJ201+$AB$12)</f>
        <v>2.5392477938319621E-3</v>
      </c>
      <c r="AI201">
        <f>1+$AB$7*COS(AL201)</f>
        <v>0.99536164973284735</v>
      </c>
      <c r="AJ201">
        <f>SIN(AL201+RADIANS($AB$9))</f>
        <v>0.19209933295190934</v>
      </c>
      <c r="AK201">
        <f>$AB$7*SIN(AL201)</f>
        <v>6.0901397026542868E-2</v>
      </c>
      <c r="AL201">
        <f>2*ATAN(AM201)</f>
        <v>1.6468112161068642</v>
      </c>
      <c r="AM201">
        <f>SQRT((1+$AB$7)/(1-$AB$7))*TAN(AN201/2)</f>
        <v>1.0790577438412214</v>
      </c>
      <c r="AN201" s="129">
        <f>$AU201+$AB$7*SIN(AO201)</f>
        <v>7.8689153854222207</v>
      </c>
      <c r="AO201" s="129">
        <f>$AU201+$AB$7*SIN(AP201)</f>
        <v>7.8689153854222207</v>
      </c>
      <c r="AP201" s="129">
        <f>$AU201+$AB$7*SIN(AQ201)</f>
        <v>7.8689153854222207</v>
      </c>
      <c r="AQ201" s="129">
        <f>$AU201+$AB$7*SIN(AR201)</f>
        <v>7.8689153854222642</v>
      </c>
      <c r="AR201" s="129">
        <f>$AU201+$AB$7*SIN(AS201)</f>
        <v>7.8689153853739109</v>
      </c>
      <c r="AS201" s="129">
        <f>$AU201+$AB$7*SIN(AT201)</f>
        <v>7.8689154383879298</v>
      </c>
      <c r="AT201" s="129">
        <f>$AU201+$AB$7*SIN(AU201)</f>
        <v>7.8688572011481472</v>
      </c>
      <c r="AU201" s="129">
        <f>RADIANS($AB$9)+$AB$18*(F201-AB$15)</f>
        <v>7.8078444221794321</v>
      </c>
      <c r="AV201"/>
      <c r="AW201" s="95"/>
      <c r="AX201" s="1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29" customFormat="1" ht="12.75" customHeight="1">
      <c r="A202" s="17" t="s">
        <v>119</v>
      </c>
      <c r="B202" s="38"/>
      <c r="C202" s="39">
        <v>46352.413</v>
      </c>
      <c r="D202" s="40"/>
      <c r="E202" s="29">
        <f>+(C202-C$7)/C$8</f>
        <v>1093.0045424504772</v>
      </c>
      <c r="F202" s="29">
        <f>ROUND(2*E202,0)/2</f>
        <v>1093</v>
      </c>
      <c r="G202" s="29">
        <f>+C202-(C$7+F202*C$8)</f>
        <v>1.5608300003805198E-2</v>
      </c>
      <c r="I202" s="29">
        <f>+G202</f>
        <v>1.5608300003805198E-2</v>
      </c>
      <c r="P202" s="29">
        <f>+D$11+D$12*F202+D$13*F202^2</f>
        <v>1.6582176420940401E-2</v>
      </c>
      <c r="Q202" s="30">
        <f>+C202-15018.5</f>
        <v>31333.913</v>
      </c>
      <c r="R202" s="29">
        <f>+(P202-G202)^2</f>
        <v>9.4843527585210059E-7</v>
      </c>
      <c r="S202" s="70">
        <f>S$16</f>
        <v>0.1</v>
      </c>
      <c r="Z202">
        <f>F202</f>
        <v>1093</v>
      </c>
      <c r="AA202" s="129">
        <f>AB$3+AB$4*Z202+AB$5*Z202^2+AH202</f>
        <v>1.8946422124375355E-2</v>
      </c>
      <c r="AB202" s="129">
        <f>IF(S202&lt;&gt;0,G202-AH202, -9999)</f>
        <v>1.3069052209973236E-2</v>
      </c>
      <c r="AC202" s="129">
        <f>+G202-P202</f>
        <v>-9.7387641713520337E-4</v>
      </c>
      <c r="AD202" s="129">
        <f>IF(S202&lt;&gt;0,G202-AA202, -9999)</f>
        <v>-3.3381221205701569E-3</v>
      </c>
      <c r="AE202" s="129">
        <f>+(G202-AA202)^2*S202</f>
        <v>1.1143059291839801E-6</v>
      </c>
      <c r="AF202">
        <f>IF(S202&lt;&gt;0,G202-P202, -9999)</f>
        <v>-9.7387641713520337E-4</v>
      </c>
      <c r="AG202" s="130"/>
      <c r="AH202">
        <f>$AB$6*($AB$11/AI202*AJ202+$AB$12)</f>
        <v>2.5392477938319621E-3</v>
      </c>
      <c r="AI202">
        <f>1+$AB$7*COS(AL202)</f>
        <v>0.99536164973284735</v>
      </c>
      <c r="AJ202">
        <f>SIN(AL202+RADIANS($AB$9))</f>
        <v>0.19209933295190934</v>
      </c>
      <c r="AK202">
        <f>$AB$7*SIN(AL202)</f>
        <v>6.0901397026542868E-2</v>
      </c>
      <c r="AL202">
        <f>2*ATAN(AM202)</f>
        <v>1.6468112161068642</v>
      </c>
      <c r="AM202">
        <f>SQRT((1+$AB$7)/(1-$AB$7))*TAN(AN202/2)</f>
        <v>1.0790577438412214</v>
      </c>
      <c r="AN202" s="129">
        <f>$AU202+$AB$7*SIN(AO202)</f>
        <v>7.8689153854222207</v>
      </c>
      <c r="AO202" s="129">
        <f>$AU202+$AB$7*SIN(AP202)</f>
        <v>7.8689153854222207</v>
      </c>
      <c r="AP202" s="129">
        <f>$AU202+$AB$7*SIN(AQ202)</f>
        <v>7.8689153854222207</v>
      </c>
      <c r="AQ202" s="129">
        <f>$AU202+$AB$7*SIN(AR202)</f>
        <v>7.8689153854222642</v>
      </c>
      <c r="AR202" s="129">
        <f>$AU202+$AB$7*SIN(AS202)</f>
        <v>7.8689153853739109</v>
      </c>
      <c r="AS202" s="129">
        <f>$AU202+$AB$7*SIN(AT202)</f>
        <v>7.8689154383879298</v>
      </c>
      <c r="AT202" s="129">
        <f>$AU202+$AB$7*SIN(AU202)</f>
        <v>7.8688572011481472</v>
      </c>
      <c r="AU202" s="129">
        <f>RADIANS($AB$9)+$AB$18*(F202-AB$15)</f>
        <v>7.8078444221794321</v>
      </c>
      <c r="AV202"/>
      <c r="AW202" s="95"/>
      <c r="AX202" s="101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29" customFormat="1" ht="12.75" customHeight="1">
      <c r="A203" s="17" t="s">
        <v>116</v>
      </c>
      <c r="B203" s="38"/>
      <c r="C203" s="39">
        <v>46352.421000000002</v>
      </c>
      <c r="D203" s="40"/>
      <c r="E203" s="29">
        <f>+(C203-C$7)/C$8</f>
        <v>1093.0068706735265</v>
      </c>
      <c r="F203" s="29">
        <f>ROUND(2*E203,0)/2</f>
        <v>1093</v>
      </c>
      <c r="G203" s="29">
        <f>+C203-(C$7+F203*C$8)</f>
        <v>2.3608300005435012E-2</v>
      </c>
      <c r="I203" s="29">
        <f>+G203</f>
        <v>2.3608300005435012E-2</v>
      </c>
      <c r="P203" s="29">
        <f>+D$11+D$12*F203+D$13*F203^2</f>
        <v>1.6582176420940401E-2</v>
      </c>
      <c r="Q203" s="30">
        <f>+C203-15018.5</f>
        <v>31333.921000000002</v>
      </c>
      <c r="R203" s="29">
        <f>+(P203-G203)^2</f>
        <v>4.9366412624591404E-5</v>
      </c>
      <c r="S203" s="70">
        <f>S$16</f>
        <v>0.1</v>
      </c>
      <c r="Z203">
        <f>F203</f>
        <v>1093</v>
      </c>
      <c r="AA203" s="129">
        <f>AB$3+AB$4*Z203+AB$5*Z203^2+AH203</f>
        <v>1.8946422124375355E-2</v>
      </c>
      <c r="AB203" s="129">
        <f>IF(S203&lt;&gt;0,G203-AH203, -9999)</f>
        <v>2.1069052211603049E-2</v>
      </c>
      <c r="AC203" s="129">
        <f>+G203-P203</f>
        <v>7.0261235844946111E-3</v>
      </c>
      <c r="AD203" s="129">
        <f>IF(S203&lt;&gt;0,G203-AA203, -9999)</f>
        <v>4.6618778810596576E-3</v>
      </c>
      <c r="AE203" s="129">
        <f>+(G203-AA203)^2*S203</f>
        <v>2.1733105377913287E-6</v>
      </c>
      <c r="AF203">
        <f>IF(S203&lt;&gt;0,G203-P203, -9999)</f>
        <v>7.0261235844946111E-3</v>
      </c>
      <c r="AG203" s="130"/>
      <c r="AH203">
        <f>$AB$6*($AB$11/AI203*AJ203+$AB$12)</f>
        <v>2.5392477938319621E-3</v>
      </c>
      <c r="AI203">
        <f>1+$AB$7*COS(AL203)</f>
        <v>0.99536164973284735</v>
      </c>
      <c r="AJ203">
        <f>SIN(AL203+RADIANS($AB$9))</f>
        <v>0.19209933295190934</v>
      </c>
      <c r="AK203">
        <f>$AB$7*SIN(AL203)</f>
        <v>6.0901397026542868E-2</v>
      </c>
      <c r="AL203">
        <f>2*ATAN(AM203)</f>
        <v>1.6468112161068642</v>
      </c>
      <c r="AM203">
        <f>SQRT((1+$AB$7)/(1-$AB$7))*TAN(AN203/2)</f>
        <v>1.0790577438412214</v>
      </c>
      <c r="AN203" s="129">
        <f>$AU203+$AB$7*SIN(AO203)</f>
        <v>7.8689153854222207</v>
      </c>
      <c r="AO203" s="129">
        <f>$AU203+$AB$7*SIN(AP203)</f>
        <v>7.8689153854222207</v>
      </c>
      <c r="AP203" s="129">
        <f>$AU203+$AB$7*SIN(AQ203)</f>
        <v>7.8689153854222207</v>
      </c>
      <c r="AQ203" s="129">
        <f>$AU203+$AB$7*SIN(AR203)</f>
        <v>7.8689153854222642</v>
      </c>
      <c r="AR203" s="129">
        <f>$AU203+$AB$7*SIN(AS203)</f>
        <v>7.8689153853739109</v>
      </c>
      <c r="AS203" s="129">
        <f>$AU203+$AB$7*SIN(AT203)</f>
        <v>7.8689154383879298</v>
      </c>
      <c r="AT203" s="129">
        <f>$AU203+$AB$7*SIN(AU203)</f>
        <v>7.8688572011481472</v>
      </c>
      <c r="AU203" s="129">
        <f>RADIANS($AB$9)+$AB$18*(F203-AB$15)</f>
        <v>7.8078444221794321</v>
      </c>
      <c r="AV203"/>
      <c r="AW203" s="95"/>
      <c r="AX203" s="101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29" customFormat="1" ht="12.75" customHeight="1">
      <c r="A204" s="17" t="s">
        <v>117</v>
      </c>
      <c r="B204" s="38"/>
      <c r="C204" s="39">
        <v>46359.283000000003</v>
      </c>
      <c r="D204" s="40"/>
      <c r="E204" s="29">
        <f>+(C204-C$7)/C$8</f>
        <v>1095.0039039935125</v>
      </c>
      <c r="F204" s="29">
        <f>ROUND(2*E204,0)/2</f>
        <v>1095</v>
      </c>
      <c r="G204" s="29">
        <f>+C204-(C$7+F204*C$8)</f>
        <v>1.3414500004728325E-2</v>
      </c>
      <c r="I204" s="29">
        <f>+G204</f>
        <v>1.3414500004728325E-2</v>
      </c>
      <c r="P204" s="29">
        <f>+D$11+D$12*F204+D$13*F204^2</f>
        <v>1.663592656859271E-2</v>
      </c>
      <c r="Q204" s="30">
        <f>+C204-15018.5</f>
        <v>31340.783000000003</v>
      </c>
      <c r="R204" s="29">
        <f>+(P204-G204)^2</f>
        <v>1.0377589106371099E-5</v>
      </c>
      <c r="S204" s="70">
        <f>S$16</f>
        <v>0.1</v>
      </c>
      <c r="Z204">
        <f>F204</f>
        <v>1095</v>
      </c>
      <c r="AA204" s="129">
        <f>AB$3+AB$4*Z204+AB$5*Z204^2+AH204</f>
        <v>1.9014166737969795E-2</v>
      </c>
      <c r="AB204" s="129">
        <f>IF(S204&lt;&gt;0,G204-AH204, -9999)</f>
        <v>1.0823165265877411E-2</v>
      </c>
      <c r="AC204" s="129">
        <f>+G204-P204</f>
        <v>-3.2214265638643852E-3</v>
      </c>
      <c r="AD204" s="129">
        <f>IF(S204&lt;&gt;0,G204-AA204, -9999)</f>
        <v>-5.5996667332414707E-3</v>
      </c>
      <c r="AE204" s="129">
        <f>+(G204-AA204)^2*S204</f>
        <v>3.1356267523371205E-6</v>
      </c>
      <c r="AF204">
        <f>IF(S204&lt;&gt;0,G204-P204, -9999)</f>
        <v>-3.2214265638643852E-3</v>
      </c>
      <c r="AG204" s="130"/>
      <c r="AH204">
        <f>$AB$6*($AB$11/AI204*AJ204+$AB$12)</f>
        <v>2.5913347388509134E-3</v>
      </c>
      <c r="AI204">
        <f>1+$AB$7*COS(AL204)</f>
        <v>0.99519624158802245</v>
      </c>
      <c r="AJ204">
        <f>SIN(AL204+RADIANS($AB$9))</f>
        <v>0.1947643150385463</v>
      </c>
      <c r="AK204">
        <f>$AB$7*SIN(AL204)</f>
        <v>6.088857329667656E-2</v>
      </c>
      <c r="AL204">
        <f>2*ATAN(AM204)</f>
        <v>1.6495274996018823</v>
      </c>
      <c r="AM204">
        <f>SQRT((1+$AB$7)/(1-$AB$7))*TAN(AN204/2)</f>
        <v>1.0820015751733962</v>
      </c>
      <c r="AN204" s="129">
        <f>$AU204+$AB$7*SIN(AO204)</f>
        <v>7.8716394581525062</v>
      </c>
      <c r="AO204" s="129">
        <f>$AU204+$AB$7*SIN(AP204)</f>
        <v>7.8716394581525062</v>
      </c>
      <c r="AP204" s="129">
        <f>$AU204+$AB$7*SIN(AQ204)</f>
        <v>7.8716394581525062</v>
      </c>
      <c r="AQ204" s="129">
        <f>$AU204+$AB$7*SIN(AR204)</f>
        <v>7.8716394581525666</v>
      </c>
      <c r="AR204" s="129">
        <f>$AU204+$AB$7*SIN(AS204)</f>
        <v>7.8716394580967348</v>
      </c>
      <c r="AS204" s="129">
        <f>$AU204+$AB$7*SIN(AT204)</f>
        <v>7.8716395098676006</v>
      </c>
      <c r="AT204" s="129">
        <f>$AU204+$AB$7*SIN(AU204)</f>
        <v>7.871591439457811</v>
      </c>
      <c r="AU204" s="129">
        <f>RADIANS($AB$9)+$AB$18*(F204-AB$15)</f>
        <v>7.8105712060869159</v>
      </c>
      <c r="AV204"/>
      <c r="AW204" s="95"/>
      <c r="AX204" s="101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29" customFormat="1" ht="12.75" customHeight="1">
      <c r="A205" s="17" t="s">
        <v>119</v>
      </c>
      <c r="B205" s="38"/>
      <c r="C205" s="39">
        <v>46359.285000000003</v>
      </c>
      <c r="D205" s="40"/>
      <c r="E205" s="29">
        <f>+(C205-C$7)/C$8</f>
        <v>1095.0044860492746</v>
      </c>
      <c r="F205" s="29">
        <f>ROUND(2*E205,0)/2</f>
        <v>1095</v>
      </c>
      <c r="G205" s="29">
        <f>+C205-(C$7+F205*C$8)</f>
        <v>1.5414500005135778E-2</v>
      </c>
      <c r="I205" s="29">
        <f>+G205</f>
        <v>1.5414500005135778E-2</v>
      </c>
      <c r="P205" s="29">
        <f>+D$11+D$12*F205+D$13*F205^2</f>
        <v>1.663592656859271E-2</v>
      </c>
      <c r="Q205" s="30">
        <f>+C205-15018.5</f>
        <v>31340.785000000003</v>
      </c>
      <c r="R205" s="29">
        <f>+(P205-G205)^2</f>
        <v>1.4918828499182098E-6</v>
      </c>
      <c r="S205" s="70">
        <f>S$16</f>
        <v>0.1</v>
      </c>
      <c r="Z205">
        <f>F205</f>
        <v>1095</v>
      </c>
      <c r="AA205" s="129">
        <f>AB$3+AB$4*Z205+AB$5*Z205^2+AH205</f>
        <v>1.9014166737969795E-2</v>
      </c>
      <c r="AB205" s="129">
        <f>IF(S205&lt;&gt;0,G205-AH205, -9999)</f>
        <v>1.2823165266284865E-2</v>
      </c>
      <c r="AC205" s="129">
        <f>+G205-P205</f>
        <v>-1.2214265634569316E-3</v>
      </c>
      <c r="AD205" s="129">
        <f>IF(S205&lt;&gt;0,G205-AA205, -9999)</f>
        <v>-3.5996667328340171E-3</v>
      </c>
      <c r="AE205" s="129">
        <f>+(G205-AA205)^2*S205</f>
        <v>1.2957600587471926E-6</v>
      </c>
      <c r="AF205">
        <f>IF(S205&lt;&gt;0,G205-P205, -9999)</f>
        <v>-1.2214265634569316E-3</v>
      </c>
      <c r="AG205" s="130"/>
      <c r="AH205">
        <f>$AB$6*($AB$11/AI205*AJ205+$AB$12)</f>
        <v>2.5913347388509134E-3</v>
      </c>
      <c r="AI205">
        <f>1+$AB$7*COS(AL205)</f>
        <v>0.99519624158802245</v>
      </c>
      <c r="AJ205">
        <f>SIN(AL205+RADIANS($AB$9))</f>
        <v>0.1947643150385463</v>
      </c>
      <c r="AK205">
        <f>$AB$7*SIN(AL205)</f>
        <v>6.088857329667656E-2</v>
      </c>
      <c r="AL205">
        <f>2*ATAN(AM205)</f>
        <v>1.6495274996018823</v>
      </c>
      <c r="AM205">
        <f>SQRT((1+$AB$7)/(1-$AB$7))*TAN(AN205/2)</f>
        <v>1.0820015751733962</v>
      </c>
      <c r="AN205" s="129">
        <f>$AU205+$AB$7*SIN(AO205)</f>
        <v>7.8716394581525062</v>
      </c>
      <c r="AO205" s="129">
        <f>$AU205+$AB$7*SIN(AP205)</f>
        <v>7.8716394581525062</v>
      </c>
      <c r="AP205" s="129">
        <f>$AU205+$AB$7*SIN(AQ205)</f>
        <v>7.8716394581525062</v>
      </c>
      <c r="AQ205" s="129">
        <f>$AU205+$AB$7*SIN(AR205)</f>
        <v>7.8716394581525666</v>
      </c>
      <c r="AR205" s="129">
        <f>$AU205+$AB$7*SIN(AS205)</f>
        <v>7.8716394580967348</v>
      </c>
      <c r="AS205" s="129">
        <f>$AU205+$AB$7*SIN(AT205)</f>
        <v>7.8716395098676006</v>
      </c>
      <c r="AT205" s="129">
        <f>$AU205+$AB$7*SIN(AU205)</f>
        <v>7.871591439457811</v>
      </c>
      <c r="AU205" s="129">
        <f>RADIANS($AB$9)+$AB$18*(F205-AB$15)</f>
        <v>7.8105712060869159</v>
      </c>
      <c r="AV205"/>
      <c r="AW205" s="95"/>
      <c r="AX205" s="101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29" customFormat="1" ht="12.75" customHeight="1">
      <c r="A206" s="17" t="s">
        <v>116</v>
      </c>
      <c r="B206" s="38"/>
      <c r="C206" s="39">
        <v>46359.290999999997</v>
      </c>
      <c r="D206" s="40"/>
      <c r="E206" s="29">
        <f>+(C206-C$7)/C$8</f>
        <v>1095.0062322165595</v>
      </c>
      <c r="F206" s="29">
        <f>ROUND(2*E206,0)/2</f>
        <v>1095</v>
      </c>
      <c r="G206" s="29">
        <f>+C206-(C$7+F206*C$8)</f>
        <v>2.1414499999082182E-2</v>
      </c>
      <c r="I206" s="29">
        <f>+G206</f>
        <v>2.1414499999082182E-2</v>
      </c>
      <c r="P206" s="29">
        <f>+D$11+D$12*F206+D$13*F206^2</f>
        <v>1.663592656859271E-2</v>
      </c>
      <c r="Q206" s="30">
        <f>+C206-15018.5</f>
        <v>31340.790999999997</v>
      </c>
      <c r="R206" s="29">
        <f>+(P206-G206)^2</f>
        <v>2.2834764030579917E-5</v>
      </c>
      <c r="S206" s="70">
        <f>S$16</f>
        <v>0.1</v>
      </c>
      <c r="Z206">
        <f>F206</f>
        <v>1095</v>
      </c>
      <c r="AA206" s="129">
        <f>AB$3+AB$4*Z206+AB$5*Z206^2+AH206</f>
        <v>1.9014166737969795E-2</v>
      </c>
      <c r="AB206" s="129">
        <f>IF(S206&lt;&gt;0,G206-AH206, -9999)</f>
        <v>1.882316526023127E-2</v>
      </c>
      <c r="AC206" s="129">
        <f>+G206-P206</f>
        <v>4.7785734304894717E-3</v>
      </c>
      <c r="AD206" s="129">
        <f>IF(S206&lt;&gt;0,G206-AA206, -9999)</f>
        <v>2.4003332611123862E-3</v>
      </c>
      <c r="AE206" s="129">
        <f>+(G206-AA206)^2*S206</f>
        <v>5.7615997644024226E-7</v>
      </c>
      <c r="AF206">
        <f>IF(S206&lt;&gt;0,G206-P206, -9999)</f>
        <v>4.7785734304894717E-3</v>
      </c>
      <c r="AG206" s="130"/>
      <c r="AH206">
        <f>$AB$6*($AB$11/AI206*AJ206+$AB$12)</f>
        <v>2.5913347388509134E-3</v>
      </c>
      <c r="AI206">
        <f>1+$AB$7*COS(AL206)</f>
        <v>0.99519624158802245</v>
      </c>
      <c r="AJ206">
        <f>SIN(AL206+RADIANS($AB$9))</f>
        <v>0.1947643150385463</v>
      </c>
      <c r="AK206">
        <f>$AB$7*SIN(AL206)</f>
        <v>6.088857329667656E-2</v>
      </c>
      <c r="AL206">
        <f>2*ATAN(AM206)</f>
        <v>1.6495274996018823</v>
      </c>
      <c r="AM206">
        <f>SQRT((1+$AB$7)/(1-$AB$7))*TAN(AN206/2)</f>
        <v>1.0820015751733962</v>
      </c>
      <c r="AN206" s="129">
        <f>$AU206+$AB$7*SIN(AO206)</f>
        <v>7.8716394581525062</v>
      </c>
      <c r="AO206" s="129">
        <f>$AU206+$AB$7*SIN(AP206)</f>
        <v>7.8716394581525062</v>
      </c>
      <c r="AP206" s="129">
        <f>$AU206+$AB$7*SIN(AQ206)</f>
        <v>7.8716394581525062</v>
      </c>
      <c r="AQ206" s="129">
        <f>$AU206+$AB$7*SIN(AR206)</f>
        <v>7.8716394581525666</v>
      </c>
      <c r="AR206" s="129">
        <f>$AU206+$AB$7*SIN(AS206)</f>
        <v>7.8716394580967348</v>
      </c>
      <c r="AS206" s="129">
        <f>$AU206+$AB$7*SIN(AT206)</f>
        <v>7.8716395098676006</v>
      </c>
      <c r="AT206" s="129">
        <f>$AU206+$AB$7*SIN(AU206)</f>
        <v>7.871591439457811</v>
      </c>
      <c r="AU206" s="129">
        <f>RADIANS($AB$9)+$AB$18*(F206-AB$15)</f>
        <v>7.8105712060869159</v>
      </c>
      <c r="AV206"/>
      <c r="AW206" s="95"/>
      <c r="AX206" s="101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29" customFormat="1" ht="12.75" customHeight="1">
      <c r="A207" s="17" t="s">
        <v>121</v>
      </c>
      <c r="B207" s="38"/>
      <c r="C207" s="39">
        <v>46644.49</v>
      </c>
      <c r="D207" s="40"/>
      <c r="E207" s="29">
        <f>+(C207-C$7)/C$8</f>
        <v>1178.0070928733123</v>
      </c>
      <c r="F207" s="29">
        <f>ROUND(2*E207,0)/2</f>
        <v>1178</v>
      </c>
      <c r="G207" s="29">
        <f>+C207-(C$7+F207*C$8)</f>
        <v>2.4371799998334609E-2</v>
      </c>
      <c r="I207" s="29">
        <f>+G207</f>
        <v>2.4371799998334609E-2</v>
      </c>
      <c r="P207" s="29">
        <f>+D$11+D$12*F207+D$13*F207^2</f>
        <v>1.894197038756544E-2</v>
      </c>
      <c r="Q207" s="30">
        <f>+C207-15018.5</f>
        <v>31625.989999999998</v>
      </c>
      <c r="R207" s="29">
        <f>+(P207-G207)^2</f>
        <v>2.9483049601985661E-5</v>
      </c>
      <c r="S207" s="70">
        <f>S$16</f>
        <v>0.1</v>
      </c>
      <c r="Z207">
        <f>F207</f>
        <v>1178</v>
      </c>
      <c r="AA207" s="129">
        <f>AB$3+AB$4*Z207+AB$5*Z207^2+AH207</f>
        <v>2.1830483446217668E-2</v>
      </c>
      <c r="AB207" s="129">
        <f>IF(S207&lt;&gt;0,G207-AH207, -9999)</f>
        <v>1.9647798215642446E-2</v>
      </c>
      <c r="AC207" s="129">
        <f>+G207-P207</f>
        <v>5.4298296107691685E-3</v>
      </c>
      <c r="AD207" s="129">
        <f>IF(S207&lt;&gt;0,G207-AA207, -9999)</f>
        <v>2.5413165521169408E-3</v>
      </c>
      <c r="AE207" s="129">
        <f>+(G207-AA207)^2*S207</f>
        <v>6.4582898180635357E-7</v>
      </c>
      <c r="AF207">
        <f>IF(S207&lt;&gt;0,G207-P207, -9999)</f>
        <v>5.4298296107691685E-3</v>
      </c>
      <c r="AG207" s="130"/>
      <c r="AH207">
        <f>$AB$6*($AB$11/AI207*AJ207+$AB$12)</f>
        <v>4.7240017826921622E-3</v>
      </c>
      <c r="AI207">
        <f>1+$AB$7*COS(AL207)</f>
        <v>0.98842477223189185</v>
      </c>
      <c r="AJ207">
        <f>SIN(AL207+RADIANS($AB$9))</f>
        <v>0.30311084151020601</v>
      </c>
      <c r="AK207">
        <f>$AB$7*SIN(AL207)</f>
        <v>5.9970897567918874E-2</v>
      </c>
      <c r="AL207">
        <f>2*ATAN(AM207)</f>
        <v>1.7614657233005224</v>
      </c>
      <c r="AM207">
        <f>SQRT((1+$AB$7)/(1-$AB$7))*TAN(AN207/2)</f>
        <v>1.2114709720813099</v>
      </c>
      <c r="AN207" s="129">
        <f>$AU207+$AB$7*SIN(AO207)</f>
        <v>7.9842926657001128</v>
      </c>
      <c r="AO207" s="129">
        <f>$AU207+$AB$7*SIN(AP207)</f>
        <v>7.9842926657001003</v>
      </c>
      <c r="AP207" s="129">
        <f>$AU207+$AB$7*SIN(AQ207)</f>
        <v>7.98429266570158</v>
      </c>
      <c r="AQ207" s="129">
        <f>$AU207+$AB$7*SIN(AR207)</f>
        <v>7.984292665515218</v>
      </c>
      <c r="AR207" s="129">
        <f>$AU207+$AB$7*SIN(AS207)</f>
        <v>7.9842926889964865</v>
      </c>
      <c r="AS207" s="129">
        <f>$AU207+$AB$7*SIN(AT207)</f>
        <v>7.9842897303585598</v>
      </c>
      <c r="AT207" s="129">
        <f>$AU207+$AB$7*SIN(AU207)</f>
        <v>7.9846619939837273</v>
      </c>
      <c r="AU207" s="129">
        <f>RADIANS($AB$9)+$AB$18*(F207-AB$15)</f>
        <v>7.9237327382475033</v>
      </c>
      <c r="AV207" s="129"/>
      <c r="AW207" s="95"/>
      <c r="AX207" s="101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29" customFormat="1" ht="12.75" customHeight="1">
      <c r="A208" s="17" t="s">
        <v>122</v>
      </c>
      <c r="B208" s="38"/>
      <c r="C208" s="39">
        <v>47053.368000000002</v>
      </c>
      <c r="D208" s="40"/>
      <c r="E208" s="29">
        <f>+(C208-C$7)/C$8</f>
        <v>1297.0019908344275</v>
      </c>
      <c r="F208" s="29">
        <f>ROUND(2*E208,0)/2</f>
        <v>1297</v>
      </c>
      <c r="G208" s="29">
        <f>+C208-(C$7+F208*C$8)</f>
        <v>6.8407000071601942E-3</v>
      </c>
      <c r="I208" s="29">
        <f>+G208</f>
        <v>6.8407000071601942E-3</v>
      </c>
      <c r="P208" s="29">
        <f>+D$11+D$12*F208+D$13*F208^2</f>
        <v>2.2505174286194404E-2</v>
      </c>
      <c r="Q208" s="30">
        <f>+C208-15018.5</f>
        <v>32034.868000000002</v>
      </c>
      <c r="R208" s="29">
        <f>+(P208-G208)^2</f>
        <v>2.4537575443852434E-4</v>
      </c>
      <c r="S208" s="70">
        <f>S$16</f>
        <v>0.1</v>
      </c>
      <c r="Z208">
        <f>F208</f>
        <v>1297</v>
      </c>
      <c r="AA208" s="129">
        <f>AB$3+AB$4*Z208+AB$5*Z208^2+AH208</f>
        <v>2.5849300365533654E-2</v>
      </c>
      <c r="AB208" s="129">
        <f>IF(S208&lt;&gt;0,G208-AH208, -9999)</f>
        <v>-8.065897162586903E-4</v>
      </c>
      <c r="AC208" s="129">
        <f>+G208-P208</f>
        <v>-1.566447427903421E-2</v>
      </c>
      <c r="AD208" s="129">
        <f>IF(S208&lt;&gt;0,G208-AA208, -9999)</f>
        <v>-1.900860035837346E-2</v>
      </c>
      <c r="AE208" s="129">
        <f>+(G208-AA208)^2*S208</f>
        <v>3.6132688758435565E-5</v>
      </c>
      <c r="AF208">
        <f>IF(S208&lt;&gt;0,G208-P208, -9999)</f>
        <v>-1.566447427903421E-2</v>
      </c>
      <c r="AG208" s="130"/>
      <c r="AH208">
        <f>$AB$6*($AB$11/AI208*AJ208+$AB$12)</f>
        <v>7.6472897234188845E-3</v>
      </c>
      <c r="AI208">
        <f>1+$AB$7*COS(AL208)</f>
        <v>0.97913911612831517</v>
      </c>
      <c r="AJ208">
        <f>SIN(AL208+RADIANS($AB$9))</f>
        <v>0.44918020983042722</v>
      </c>
      <c r="AK208">
        <f>$AB$7*SIN(AL208)</f>
        <v>5.7404860221739754E-2</v>
      </c>
      <c r="AL208">
        <f>2*ATAN(AM208)</f>
        <v>1.9193579039905666</v>
      </c>
      <c r="AM208">
        <f>SQRT((1+$AB$7)/(1-$AB$7))*TAN(AN208/2)</f>
        <v>1.4273818864860002</v>
      </c>
      <c r="AN208" s="129">
        <f>$AU208+$AB$7*SIN(AO208)</f>
        <v>8.1444948128787154</v>
      </c>
      <c r="AO208" s="129">
        <f>$AU208+$AB$7*SIN(AP208)</f>
        <v>8.1444948128771735</v>
      </c>
      <c r="AP208" s="129">
        <f>$AU208+$AB$7*SIN(AQ208)</f>
        <v>8.1444948129653003</v>
      </c>
      <c r="AQ208" s="129">
        <f>$AU208+$AB$7*SIN(AR208)</f>
        <v>8.1444948079281563</v>
      </c>
      <c r="AR208" s="129">
        <f>$AU208+$AB$7*SIN(AS208)</f>
        <v>8.1444950958412097</v>
      </c>
      <c r="AS208" s="129">
        <f>$AU208+$AB$7*SIN(AT208)</f>
        <v>8.1444786388642036</v>
      </c>
      <c r="AT208" s="129">
        <f>$AU208+$AB$7*SIN(AU208)</f>
        <v>8.1454178627109126</v>
      </c>
      <c r="AU208" s="129">
        <f>RADIANS($AB$9)+$AB$18*(F208-AB$15)</f>
        <v>8.0859763807428031</v>
      </c>
      <c r="AV208" s="129"/>
      <c r="AW208" s="95"/>
      <c r="AX208" s="101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29" customFormat="1" ht="12.75" customHeight="1">
      <c r="A209" s="17" t="s">
        <v>102</v>
      </c>
      <c r="B209" s="38"/>
      <c r="C209" s="39">
        <v>47087.741000000002</v>
      </c>
      <c r="D209" s="40"/>
      <c r="E209" s="29">
        <f>+(C209-C$7)/C$8</f>
        <v>1307.0054921908647</v>
      </c>
      <c r="F209" s="29">
        <f>ROUND(2*E209,0)/2</f>
        <v>1307</v>
      </c>
      <c r="G209" s="29">
        <f>+C209-(C$7+F209*C$8)</f>
        <v>1.8871700005547609E-2</v>
      </c>
      <c r="I209" s="29">
        <f>+G209</f>
        <v>1.8871700005547609E-2</v>
      </c>
      <c r="P209" s="29">
        <f>+D$11+D$12*F209+D$13*F209^2</f>
        <v>2.2818392323709222E-2</v>
      </c>
      <c r="Q209" s="30">
        <f>+C209-15018.5</f>
        <v>32069.241000000002</v>
      </c>
      <c r="R209" s="29">
        <f>+(P209-G209)^2</f>
        <v>1.557638025423589E-5</v>
      </c>
      <c r="S209" s="70">
        <f>S$16</f>
        <v>0.1</v>
      </c>
      <c r="Z209">
        <f>F209</f>
        <v>1307</v>
      </c>
      <c r="AA209" s="129">
        <f>AB$3+AB$4*Z209+AB$5*Z209^2+AH209</f>
        <v>2.6184098519278838E-2</v>
      </c>
      <c r="AB209" s="129">
        <f>IF(S209&lt;&gt;0,G209-AH209, -9999)</f>
        <v>1.0987864000822842E-2</v>
      </c>
      <c r="AC209" s="129">
        <f>+G209-P209</f>
        <v>-3.9466923181616133E-3</v>
      </c>
      <c r="AD209" s="129">
        <f>IF(S209&lt;&gt;0,G209-AA209, -9999)</f>
        <v>-7.3123985137312289E-3</v>
      </c>
      <c r="AE209" s="129">
        <f>+(G209-AA209)^2*S209</f>
        <v>5.3471172023618689E-6</v>
      </c>
      <c r="AF209">
        <f>IF(S209&lt;&gt;0,G209-P209, -9999)</f>
        <v>-3.9466923181616133E-3</v>
      </c>
      <c r="AG209" s="130"/>
      <c r="AH209">
        <f>$AB$6*($AB$11/AI209*AJ209+$AB$12)</f>
        <v>7.8838360047247674E-3</v>
      </c>
      <c r="AI209">
        <f>1+$AB$7*COS(AL209)</f>
        <v>0.97838695873598003</v>
      </c>
      <c r="AJ209">
        <f>SIN(AL209+RADIANS($AB$9))</f>
        <v>0.46087594267408233</v>
      </c>
      <c r="AK209">
        <f>$AB$7*SIN(AL209)</f>
        <v>5.7125921439440862E-2</v>
      </c>
      <c r="AL209">
        <f>2*ATAN(AM209)</f>
        <v>1.9324923045132938</v>
      </c>
      <c r="AM209">
        <f>SQRT((1+$AB$7)/(1-$AB$7))*TAN(AN209/2)</f>
        <v>1.4475182716618</v>
      </c>
      <c r="AN209" s="129">
        <f>$AU209+$AB$7*SIN(AO209)</f>
        <v>8.1578891514068559</v>
      </c>
      <c r="AO209" s="129">
        <f>$AU209+$AB$7*SIN(AP209)</f>
        <v>8.1578891514048468</v>
      </c>
      <c r="AP209" s="129">
        <f>$AU209+$AB$7*SIN(AQ209)</f>
        <v>8.1578891515147518</v>
      </c>
      <c r="AQ209" s="129">
        <f>$AU209+$AB$7*SIN(AR209)</f>
        <v>8.1578891455016471</v>
      </c>
      <c r="AR209" s="129">
        <f>$AU209+$AB$7*SIN(AS209)</f>
        <v>8.1578894744895294</v>
      </c>
      <c r="AS209" s="129">
        <f>$AU209+$AB$7*SIN(AT209)</f>
        <v>8.1578714744605687</v>
      </c>
      <c r="AT209" s="129">
        <f>$AU209+$AB$7*SIN(AU209)</f>
        <v>8.1588548031003985</v>
      </c>
      <c r="AU209" s="129">
        <f>RADIANS($AB$9)+$AB$18*(F209-AB$15)</f>
        <v>8.0996103002802222</v>
      </c>
      <c r="AV209" s="129"/>
      <c r="AW209" s="95"/>
      <c r="AX209" s="101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29" customFormat="1" ht="12.75" customHeight="1">
      <c r="A210" s="148" t="s">
        <v>1005</v>
      </c>
      <c r="B210" s="148" t="s">
        <v>73</v>
      </c>
      <c r="C210" s="149">
        <v>47087.767059999998</v>
      </c>
      <c r="D210" s="150">
        <v>5.8E-4</v>
      </c>
      <c r="E210" s="29">
        <f>+(C210-C$7)/C$8</f>
        <v>1307.0130763774448</v>
      </c>
      <c r="F210" s="29">
        <f>ROUND(2*E210,0)/2</f>
        <v>1307</v>
      </c>
      <c r="G210" s="29">
        <f>+C210-(C$7+F210*C$8)</f>
        <v>4.4931700002052821E-2</v>
      </c>
      <c r="K210" s="29">
        <f>+G210</f>
        <v>4.4931700002052821E-2</v>
      </c>
      <c r="O210" s="29">
        <f ca="1">+C$11+C$12*F210</f>
        <v>4.3330519172310608E-2</v>
      </c>
      <c r="P210" s="29">
        <f>+D$11+D$12*F210+D$13*F210^2</f>
        <v>2.2818392323709222E-2</v>
      </c>
      <c r="Q210" s="30">
        <f>+C210-15018.5</f>
        <v>32069.267059999998</v>
      </c>
      <c r="R210" s="29">
        <f>+(P210-G210)^2</f>
        <v>4.8899837647708999E-4</v>
      </c>
      <c r="S210" s="70">
        <f>S$18</f>
        <v>1</v>
      </c>
      <c r="Z210">
        <f>F210</f>
        <v>1307</v>
      </c>
      <c r="AA210" s="129">
        <f>AB$3+AB$4*Z210+AB$5*Z210^2+AH210</f>
        <v>2.6184098519278838E-2</v>
      </c>
      <c r="AB210" s="129">
        <f>IF(S210&lt;&gt;0,G210-AH210, -9999)</f>
        <v>3.7047863997328054E-2</v>
      </c>
      <c r="AC210" s="129">
        <f>+G210-P210</f>
        <v>2.2113307678343599E-2</v>
      </c>
      <c r="AD210" s="129">
        <f>IF(S210&lt;&gt;0,G210-AA210, -9999)</f>
        <v>1.8747601482773983E-2</v>
      </c>
      <c r="AE210" s="129">
        <f>+(G210-AA210)^2*S210</f>
        <v>3.5147256135690922E-4</v>
      </c>
      <c r="AF210">
        <f>IF(S210&lt;&gt;0,G210-P210, -9999)</f>
        <v>2.2113307678343599E-2</v>
      </c>
      <c r="AG210" s="130"/>
      <c r="AH210">
        <f>$AB$6*($AB$11/AI210*AJ210+$AB$12)</f>
        <v>7.8838360047247674E-3</v>
      </c>
      <c r="AI210">
        <f>1+$AB$7*COS(AL210)</f>
        <v>0.97838695873598003</v>
      </c>
      <c r="AJ210">
        <f>SIN(AL210+RADIANS($AB$9))</f>
        <v>0.46087594267408233</v>
      </c>
      <c r="AK210">
        <f>$AB$7*SIN(AL210)</f>
        <v>5.7125921439440862E-2</v>
      </c>
      <c r="AL210">
        <f>2*ATAN(AM210)</f>
        <v>1.9324923045132938</v>
      </c>
      <c r="AM210">
        <f>SQRT((1+$AB$7)/(1-$AB$7))*TAN(AN210/2)</f>
        <v>1.4475182716618</v>
      </c>
      <c r="AN210" s="129">
        <f>$AU210+$AB$7*SIN(AO210)</f>
        <v>8.1578891514068559</v>
      </c>
      <c r="AO210" s="129">
        <f>$AU210+$AB$7*SIN(AP210)</f>
        <v>8.1578891514048468</v>
      </c>
      <c r="AP210" s="129">
        <f>$AU210+$AB$7*SIN(AQ210)</f>
        <v>8.1578891515147518</v>
      </c>
      <c r="AQ210" s="129">
        <f>$AU210+$AB$7*SIN(AR210)</f>
        <v>8.1578891455016471</v>
      </c>
      <c r="AR210" s="129">
        <f>$AU210+$AB$7*SIN(AS210)</f>
        <v>8.1578894744895294</v>
      </c>
      <c r="AS210" s="129">
        <f>$AU210+$AB$7*SIN(AT210)</f>
        <v>8.1578714744605687</v>
      </c>
      <c r="AT210" s="129">
        <f>$AU210+$AB$7*SIN(AU210)</f>
        <v>8.1588548031003985</v>
      </c>
      <c r="AU210" s="129">
        <f>RADIANS($AB$9)+$AB$18*(F210-AB$15)</f>
        <v>8.0996103002802222</v>
      </c>
      <c r="AV210"/>
      <c r="AW210" s="95"/>
      <c r="AX210" s="101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29" customFormat="1" ht="12.75" customHeight="1">
      <c r="A211" s="17" t="s">
        <v>123</v>
      </c>
      <c r="B211" s="38"/>
      <c r="C211" s="39">
        <v>47431.358999999997</v>
      </c>
      <c r="D211" s="40"/>
      <c r="E211" s="29">
        <f>+(C211-C$7)/C$8</f>
        <v>1407.007910632555</v>
      </c>
      <c r="F211" s="29">
        <f>ROUND(2*E211,0)/2</f>
        <v>1407</v>
      </c>
      <c r="G211" s="29">
        <f>+C211-(C$7+F211*C$8)</f>
        <v>2.7181700002984144E-2</v>
      </c>
      <c r="I211" s="29">
        <f>+G211</f>
        <v>2.7181700002984144E-2</v>
      </c>
      <c r="P211" s="29">
        <f>+D$11+D$12*F211+D$13*F211^2</f>
        <v>2.6068154499767432E-2</v>
      </c>
      <c r="Q211" s="30">
        <f>+C211-15018.5</f>
        <v>32412.858999999997</v>
      </c>
      <c r="R211" s="29">
        <f>+(P211-G211)^2</f>
        <v>1.2399835877341601E-6</v>
      </c>
      <c r="S211" s="70">
        <f>S$16</f>
        <v>0.1</v>
      </c>
      <c r="Z211">
        <f>F211</f>
        <v>1407</v>
      </c>
      <c r="AA211" s="129">
        <f>AB$3+AB$4*Z211+AB$5*Z211^2+AH211</f>
        <v>2.9491140360987225E-2</v>
      </c>
      <c r="AB211" s="129">
        <f>IF(S211&lt;&gt;0,G211-AH211, -9999)</f>
        <v>1.7026129060073926E-2</v>
      </c>
      <c r="AC211" s="129">
        <f>+G211-P211</f>
        <v>1.1135455032167119E-3</v>
      </c>
      <c r="AD211" s="129">
        <f>IF(S211&lt;&gt;0,G211-AA211, -9999)</f>
        <v>-2.3094403580030815E-3</v>
      </c>
      <c r="AE211" s="129">
        <f>+(G211-AA211)^2*S211</f>
        <v>5.3335147671734013E-7</v>
      </c>
      <c r="AF211">
        <f>IF(S211&lt;&gt;0,G211-P211, -9999)</f>
        <v>1.1135455032167119E-3</v>
      </c>
      <c r="AG211" s="130"/>
      <c r="AH211">
        <f>$AB$6*($AB$11/AI211*AJ211+$AB$12)</f>
        <v>1.0155570942910216E-2</v>
      </c>
      <c r="AI211">
        <f>1+$AB$7*COS(AL211)</f>
        <v>0.97114971247906723</v>
      </c>
      <c r="AJ211">
        <f>SIN(AL211+RADIANS($AB$9))</f>
        <v>0.57224828101723246</v>
      </c>
      <c r="AK211">
        <f>$AB$7*SIN(AL211)</f>
        <v>5.383451832184355E-2</v>
      </c>
      <c r="AL211">
        <f>2*ATAN(AM211)</f>
        <v>2.062755120143728</v>
      </c>
      <c r="AM211">
        <f>SQRT((1+$AB$7)/(1-$AB$7))*TAN(AN211/2)</f>
        <v>1.6704535329617944</v>
      </c>
      <c r="AN211" s="129">
        <f>$AU211+$AB$7*SIN(AO211)</f>
        <v>8.2912798006749497</v>
      </c>
      <c r="AO211" s="129">
        <f>$AU211+$AB$7*SIN(AP211)</f>
        <v>8.2912798006589412</v>
      </c>
      <c r="AP211" s="129">
        <f>$AU211+$AB$7*SIN(AQ211)</f>
        <v>8.2912798012777991</v>
      </c>
      <c r="AQ211" s="129">
        <f>$AU211+$AB$7*SIN(AR211)</f>
        <v>8.2912797773523295</v>
      </c>
      <c r="AR211" s="129">
        <f>$AU211+$AB$7*SIN(AS211)</f>
        <v>8.2912807023277253</v>
      </c>
      <c r="AS211" s="129">
        <f>$AU211+$AB$7*SIN(AT211)</f>
        <v>8.2912449407983697</v>
      </c>
      <c r="AT211" s="129">
        <f>$AU211+$AB$7*SIN(AU211)</f>
        <v>8.2926255725112181</v>
      </c>
      <c r="AU211" s="129">
        <f>RADIANS($AB$9)+$AB$18*(F211-AB$15)</f>
        <v>8.2359494956544239</v>
      </c>
      <c r="AV211"/>
      <c r="AW211" s="95"/>
      <c r="AX211" s="10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29" customFormat="1" ht="12.75" customHeight="1">
      <c r="A212" s="17" t="s">
        <v>124</v>
      </c>
      <c r="B212" s="38"/>
      <c r="C212" s="39">
        <v>47778.41</v>
      </c>
      <c r="D212" s="40"/>
      <c r="E212" s="29">
        <f>+(C212-C$7)/C$8</f>
        <v>1508.0094277900039</v>
      </c>
      <c r="F212" s="29">
        <f>ROUND(2*E212,0)/2</f>
        <v>1508</v>
      </c>
      <c r="G212" s="29">
        <f>+C212-(C$7+F212*C$8)</f>
        <v>3.2394800007750746E-2</v>
      </c>
      <c r="I212" s="29">
        <f>+G212</f>
        <v>3.2394800007750746E-2</v>
      </c>
      <c r="P212" s="29">
        <f>+D$11+D$12*F212+D$13*F212^2</f>
        <v>2.9567416855793081E-2</v>
      </c>
      <c r="Q212" s="30">
        <f>+C212-15018.5</f>
        <v>32759.910000000003</v>
      </c>
      <c r="R212" s="29">
        <f>+(P212-G212)^2</f>
        <v>7.9940954879740579E-6</v>
      </c>
      <c r="S212" s="70">
        <f>S$16</f>
        <v>0.1</v>
      </c>
      <c r="Z212">
        <f>F212</f>
        <v>1508</v>
      </c>
      <c r="AA212" s="129">
        <f>AB$3+AB$4*Z212+AB$5*Z212^2+AH212</f>
        <v>3.2731015116508028E-2</v>
      </c>
      <c r="AB212" s="129">
        <f>IF(S212&lt;&gt;0,G212-AH212, -9999)</f>
        <v>2.0142437265924806E-2</v>
      </c>
      <c r="AC212" s="129">
        <f>+G212-P212</f>
        <v>2.8273831519576645E-3</v>
      </c>
      <c r="AD212" s="129">
        <f>IF(S212&lt;&gt;0,G212-AA212, -9999)</f>
        <v>-3.3621510875728178E-4</v>
      </c>
      <c r="AE212" s="129">
        <f>+(G212-AA212)^2*S212</f>
        <v>1.1304059935667082E-8</v>
      </c>
      <c r="AF212">
        <f>IF(S212&lt;&gt;0,G212-P212, -9999)</f>
        <v>2.8273831519576645E-3</v>
      </c>
      <c r="AG212" s="130"/>
      <c r="AH212">
        <f>$AB$6*($AB$11/AI212*AJ212+$AB$12)</f>
        <v>1.225236274182594E-2</v>
      </c>
      <c r="AI212">
        <f>1+$AB$7*COS(AL212)</f>
        <v>0.96442995092652062</v>
      </c>
      <c r="AJ212">
        <f>SIN(AL212+RADIANS($AB$9))</f>
        <v>0.67349794764524895</v>
      </c>
      <c r="AK212">
        <f>$AB$7*SIN(AL212)</f>
        <v>4.96514457180822E-2</v>
      </c>
      <c r="AL212">
        <f>2*ATAN(AM212)</f>
        <v>2.1924411306025298</v>
      </c>
      <c r="AM212">
        <f>SQRT((1+$AB$7)/(1-$AB$7))*TAN(AN212/2)</f>
        <v>1.9465258560108591</v>
      </c>
      <c r="AN212" s="129">
        <f>$AU212+$AB$7*SIN(AO212)</f>
        <v>8.4250386527558696</v>
      </c>
      <c r="AO212" s="129">
        <f>$AU212+$AB$7*SIN(AP212)</f>
        <v>8.4250386526898389</v>
      </c>
      <c r="AP212" s="129">
        <f>$AU212+$AB$7*SIN(AQ212)</f>
        <v>8.4250386546899261</v>
      </c>
      <c r="AQ212" s="129">
        <f>$AU212+$AB$7*SIN(AR212)</f>
        <v>8.4250385941066472</v>
      </c>
      <c r="AR212" s="129">
        <f>$AU212+$AB$7*SIN(AS212)</f>
        <v>8.4250404291904264</v>
      </c>
      <c r="AS212" s="129">
        <f>$AU212+$AB$7*SIN(AT212)</f>
        <v>8.4249848416844486</v>
      </c>
      <c r="AT212" s="129">
        <f>$AU212+$AB$7*SIN(AU212)</f>
        <v>8.4266665449871496</v>
      </c>
      <c r="AU212" s="129">
        <f>RADIANS($AB$9)+$AB$18*(F212-AB$15)</f>
        <v>8.3736520829823675</v>
      </c>
      <c r="AV212"/>
      <c r="AW212" s="95"/>
      <c r="AX212" s="101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29" customFormat="1" ht="12.75" customHeight="1">
      <c r="A213" s="17" t="s">
        <v>125</v>
      </c>
      <c r="B213" s="38"/>
      <c r="C213" s="39">
        <v>48094.538</v>
      </c>
      <c r="D213" s="40"/>
      <c r="E213" s="29">
        <f>+(C213-C$7)/C$8</f>
        <v>1600.0114897807462</v>
      </c>
      <c r="F213" s="29">
        <f>ROUND(2*E213,0)/2</f>
        <v>1600</v>
      </c>
      <c r="G213" s="29">
        <f>+C213-(C$7+F213*C$8)</f>
        <v>3.9480000006733462E-2</v>
      </c>
      <c r="I213" s="29">
        <f>+G213</f>
        <v>3.9480000006733462E-2</v>
      </c>
      <c r="P213" s="29">
        <f>+D$11+D$12*F213+D$13*F213^2</f>
        <v>3.2944662159529209E-2</v>
      </c>
      <c r="Q213" s="30">
        <f>+C213-15018.5</f>
        <v>33076.038</v>
      </c>
      <c r="R213" s="29">
        <f>+(P213-G213)^2</f>
        <v>4.2710640777100328E-5</v>
      </c>
      <c r="S213" s="70">
        <f>S$16</f>
        <v>0.1</v>
      </c>
      <c r="Z213">
        <f>F213</f>
        <v>1600</v>
      </c>
      <c r="AA213" s="129">
        <f>AB$3+AB$4*Z213+AB$5*Z213^2+AH213</f>
        <v>3.5567536915451427E-2</v>
      </c>
      <c r="AB213" s="129">
        <f>IF(S213&lt;&gt;0,G213-AH213, -9999)</f>
        <v>2.5517549264214359E-2</v>
      </c>
      <c r="AC213" s="129">
        <f>+G213-P213</f>
        <v>6.5353378472042534E-3</v>
      </c>
      <c r="AD213" s="129">
        <f>IF(S213&lt;&gt;0,G213-AA213, -9999)</f>
        <v>3.9124630912820355E-3</v>
      </c>
      <c r="AE213" s="129">
        <f>+(G213-AA213)^2*S213</f>
        <v>1.530736744064418E-6</v>
      </c>
      <c r="AF213">
        <f>IF(S213&lt;&gt;0,G213-P213, -9999)</f>
        <v>6.5353378472042534E-3</v>
      </c>
      <c r="AG213" s="130"/>
      <c r="AH213">
        <f>$AB$6*($AB$11/AI213*AJ213+$AB$12)</f>
        <v>1.3962450742519103E-2</v>
      </c>
      <c r="AI213">
        <f>1+$AB$7*COS(AL213)</f>
        <v>0.95889344841284496</v>
      </c>
      <c r="AJ213">
        <f>SIN(AL213+RADIANS($AB$9))</f>
        <v>0.75494491736667413</v>
      </c>
      <c r="AK213">
        <f>$AB$7*SIN(AL213)</f>
        <v>4.5174615323187395E-2</v>
      </c>
      <c r="AL213">
        <f>2*ATAN(AM213)</f>
        <v>2.3090804624982186</v>
      </c>
      <c r="AM213">
        <f>SQRT((1+$AB$7)/(1-$AB$7))*TAN(AN213/2)</f>
        <v>2.2619855124652881</v>
      </c>
      <c r="AN213" s="129">
        <f>$AU213+$AB$7*SIN(AO213)</f>
        <v>8.5461073806542842</v>
      </c>
      <c r="AO213" s="129">
        <f>$AU213+$AB$7*SIN(AP213)</f>
        <v>8.5461073804876939</v>
      </c>
      <c r="AP213" s="129">
        <f>$AU213+$AB$7*SIN(AQ213)</f>
        <v>8.5461073847615925</v>
      </c>
      <c r="AQ213" s="129">
        <f>$AU213+$AB$7*SIN(AR213)</f>
        <v>8.546107275113517</v>
      </c>
      <c r="AR213" s="129">
        <f>$AU213+$AB$7*SIN(AS213)</f>
        <v>8.5461100881618464</v>
      </c>
      <c r="AS213" s="129">
        <f>$AU213+$AB$7*SIN(AT213)</f>
        <v>8.5460379156951767</v>
      </c>
      <c r="AT213" s="129">
        <f>$AU213+$AB$7*SIN(AU213)</f>
        <v>8.5478876131759876</v>
      </c>
      <c r="AU213" s="129">
        <f>RADIANS($AB$9)+$AB$18*(F213-AB$15)</f>
        <v>8.4990841427266322</v>
      </c>
      <c r="AV213"/>
      <c r="AW213" s="95"/>
      <c r="AX213" s="101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29" customFormat="1" ht="12.75" customHeight="1">
      <c r="A214" s="17" t="s">
        <v>126</v>
      </c>
      <c r="B214" s="38"/>
      <c r="C214" s="39">
        <v>48187.315999999999</v>
      </c>
      <c r="D214" s="40"/>
      <c r="E214" s="29">
        <f>+(C214-C$7)/C$8</f>
        <v>1627.0124745317869</v>
      </c>
      <c r="F214" s="29">
        <f>ROUND(2*E214,0)/2</f>
        <v>1627</v>
      </c>
      <c r="G214" s="29">
        <f>+C214-(C$7+F214*C$8)</f>
        <v>4.2863700000452809E-2</v>
      </c>
      <c r="I214" s="29">
        <f>+G214</f>
        <v>4.2863700000452809E-2</v>
      </c>
      <c r="P214" s="29">
        <f>+D$11+D$12*F214+D$13*F214^2</f>
        <v>3.397015481291997E-2</v>
      </c>
      <c r="Q214" s="30">
        <f>+C214-15018.5</f>
        <v>33168.815999999999</v>
      </c>
      <c r="R214" s="29">
        <f>+(P214-G214)^2</f>
        <v>7.9095146002688523E-5</v>
      </c>
      <c r="S214" s="70">
        <f>S$16</f>
        <v>0.1</v>
      </c>
      <c r="Z214">
        <f>F214</f>
        <v>1627</v>
      </c>
      <c r="AA214" s="129">
        <f>AB$3+AB$4*Z214+AB$5*Z214^2+AH214</f>
        <v>3.6376014696651152E-2</v>
      </c>
      <c r="AB214" s="129">
        <f>IF(S214&lt;&gt;0,G214-AH214, -9999)</f>
        <v>2.8438774256060461E-2</v>
      </c>
      <c r="AC214" s="129">
        <f>+G214-P214</f>
        <v>8.8935451875328392E-3</v>
      </c>
      <c r="AD214" s="129">
        <f>IF(S214&lt;&gt;0,G214-AA214, -9999)</f>
        <v>6.4876853038016574E-3</v>
      </c>
      <c r="AE214" s="129">
        <f>+(G214-AA214)^2*S214</f>
        <v>4.2090060601164003E-6</v>
      </c>
      <c r="AF214">
        <f>IF(S214&lt;&gt;0,G214-P214, -9999)</f>
        <v>8.8935451875328392E-3</v>
      </c>
      <c r="AG214" s="130"/>
      <c r="AH214">
        <f>$AB$6*($AB$11/AI214*AJ214+$AB$12)</f>
        <v>1.4424925744392348E-2</v>
      </c>
      <c r="AI214">
        <f>1+$AB$7*COS(AL214)</f>
        <v>0.95738227560346634</v>
      </c>
      <c r="AJ214">
        <f>SIN(AL214+RADIANS($AB$9))</f>
        <v>0.77679087197424412</v>
      </c>
      <c r="AK214">
        <f>$AB$7*SIN(AL214)</f>
        <v>4.3751845906732832E-2</v>
      </c>
      <c r="AL214">
        <f>2*ATAN(AM214)</f>
        <v>2.3430642137568727</v>
      </c>
      <c r="AM214">
        <f>SQRT((1+$AB$7)/(1-$AB$7))*TAN(AN214/2)</f>
        <v>2.3700828171380892</v>
      </c>
      <c r="AN214" s="129">
        <f>$AU214+$AB$7*SIN(AO214)</f>
        <v>8.5815098576446811</v>
      </c>
      <c r="AO214" s="129">
        <f>$AU214+$AB$7*SIN(AP214)</f>
        <v>8.5815098574368438</v>
      </c>
      <c r="AP214" s="129">
        <f>$AU214+$AB$7*SIN(AQ214)</f>
        <v>8.5815098625536699</v>
      </c>
      <c r="AQ214" s="129">
        <f>$AU214+$AB$7*SIN(AR214)</f>
        <v>8.5815097365802089</v>
      </c>
      <c r="AR214" s="129">
        <f>$AU214+$AB$7*SIN(AS214)</f>
        <v>8.5815128379727597</v>
      </c>
      <c r="AS214" s="129">
        <f>$AU214+$AB$7*SIN(AT214)</f>
        <v>8.5814364803706535</v>
      </c>
      <c r="AT214" s="129">
        <f>$AU214+$AB$7*SIN(AU214)</f>
        <v>8.5833145379389144</v>
      </c>
      <c r="AU214" s="129">
        <f>RADIANS($AB$9)+$AB$18*(F214-AB$15)</f>
        <v>8.5358957254776673</v>
      </c>
      <c r="AV214"/>
      <c r="AW214" s="95"/>
      <c r="AX214" s="101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29" customFormat="1" ht="12.75" customHeight="1">
      <c r="A215" s="17" t="s">
        <v>127</v>
      </c>
      <c r="B215" s="38"/>
      <c r="C215" s="39">
        <v>48448.46</v>
      </c>
      <c r="D215" s="40">
        <v>5.0000000000000001E-3</v>
      </c>
      <c r="E215" s="29">
        <f>+(C215-C$7)/C$8</f>
        <v>1703.0126595091081</v>
      </c>
      <c r="F215" s="29">
        <f>ROUND(2*E215,0)/2</f>
        <v>1703</v>
      </c>
      <c r="G215" s="29">
        <f>+C215-(C$7+F215*C$8)</f>
        <v>4.3499300001712982E-2</v>
      </c>
      <c r="I215" s="29">
        <f>+G215</f>
        <v>4.3499300001712982E-2</v>
      </c>
      <c r="P215" s="29">
        <f>+D$11+D$12*F215+D$13*F215^2</f>
        <v>3.694040221139748E-2</v>
      </c>
      <c r="Q215" s="30">
        <f>+C215-15018.5</f>
        <v>33429.96</v>
      </c>
      <c r="R215" s="29">
        <f>+(P215-G215)^2</f>
        <v>4.3019140223805572E-5</v>
      </c>
      <c r="S215" s="70">
        <f>S$16</f>
        <v>0.1</v>
      </c>
      <c r="Z215">
        <f>F215</f>
        <v>1703</v>
      </c>
      <c r="AA215" s="129">
        <f>AB$3+AB$4*Z215+AB$5*Z215^2+AH215</f>
        <v>3.8587187068049852E-2</v>
      </c>
      <c r="AB215" s="129">
        <f>IF(S215&lt;&gt;0,G215-AH215, -9999)</f>
        <v>2.7874701622976207E-2</v>
      </c>
      <c r="AC215" s="129">
        <f>+G215-P215</f>
        <v>6.5588977903155016E-3</v>
      </c>
      <c r="AD215" s="129">
        <f>IF(S215&lt;&gt;0,G215-AA215, -9999)</f>
        <v>4.9121129336631292E-3</v>
      </c>
      <c r="AE215" s="129">
        <f>+(G215-AA215)^2*S215</f>
        <v>2.4128853473060594E-6</v>
      </c>
      <c r="AF215">
        <f>IF(S215&lt;&gt;0,G215-P215, -9999)</f>
        <v>6.5588977903155016E-3</v>
      </c>
      <c r="AG215" s="130"/>
      <c r="AH215">
        <f>$AB$6*($AB$11/AI215*AJ215+$AB$12)</f>
        <v>1.5624598378736776E-2</v>
      </c>
      <c r="AI215">
        <f>1+$AB$7*COS(AL215)</f>
        <v>0.95342007726154621</v>
      </c>
      <c r="AJ215">
        <f>SIN(AL215+RADIANS($AB$9))</f>
        <v>0.83308402608690613</v>
      </c>
      <c r="AK215">
        <f>$AB$7*SIN(AL215)</f>
        <v>3.950702786423043E-2</v>
      </c>
      <c r="AL215">
        <f>2*ATAN(AM215)</f>
        <v>2.4381702643711978</v>
      </c>
      <c r="AM215">
        <f>SQRT((1+$AB$7)/(1-$AB$7))*TAN(AN215/2)</f>
        <v>2.725026466519239</v>
      </c>
      <c r="AN215" s="129">
        <f>$AU215+$AB$7*SIN(AO215)</f>
        <v>8.6808733191430534</v>
      </c>
      <c r="AO215" s="129">
        <f>$AU215+$AB$7*SIN(AP215)</f>
        <v>8.6808733187935001</v>
      </c>
      <c r="AP215" s="129">
        <f>$AU215+$AB$7*SIN(AQ215)</f>
        <v>8.6808733265712341</v>
      </c>
      <c r="AQ215" s="129">
        <f>$AU215+$AB$7*SIN(AR215)</f>
        <v>8.6808731535129517</v>
      </c>
      <c r="AR215" s="129">
        <f>$AU215+$AB$7*SIN(AS215)</f>
        <v>8.6808770041354766</v>
      </c>
      <c r="AS215" s="129">
        <f>$AU215+$AB$7*SIN(AT215)</f>
        <v>8.6807913228727216</v>
      </c>
      <c r="AT215" s="129">
        <f>$AU215+$AB$7*SIN(AU215)</f>
        <v>8.6826962465932969</v>
      </c>
      <c r="AU215" s="129">
        <f>RADIANS($AB$9)+$AB$18*(F215-AB$15)</f>
        <v>8.6395135139620596</v>
      </c>
      <c r="AV215"/>
      <c r="AW215" s="95"/>
      <c r="AX215" s="101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29" customFormat="1" ht="12.75" customHeight="1">
      <c r="A216" s="17" t="s">
        <v>127</v>
      </c>
      <c r="B216" s="38" t="s">
        <v>128</v>
      </c>
      <c r="C216" s="39">
        <v>48479.380400000002</v>
      </c>
      <c r="D216" s="40">
        <v>5.0000000000000001E-4</v>
      </c>
      <c r="E216" s="29">
        <f>+(C216-C$7)/C$8</f>
        <v>1712.0113580033219</v>
      </c>
      <c r="F216" s="29">
        <f>ROUND(2*E216,0)/2</f>
        <v>1712</v>
      </c>
      <c r="G216" s="29">
        <f>+C216-(C$7+F216*C$8)</f>
        <v>3.9027200007694773E-2</v>
      </c>
      <c r="J216" s="29">
        <f>+G216</f>
        <v>3.9027200007694773E-2</v>
      </c>
      <c r="P216" s="29">
        <f>+D$11+D$12*F216+D$13*F216^2</f>
        <v>3.7300319314691965E-2</v>
      </c>
      <c r="Q216" s="30">
        <f>+C216-15018.5</f>
        <v>33460.880400000002</v>
      </c>
      <c r="R216" s="29">
        <f>+(P216-G216)^2</f>
        <v>2.9821169278658586E-6</v>
      </c>
      <c r="S216" s="70">
        <f>S$17</f>
        <v>1</v>
      </c>
      <c r="Z216">
        <f>F216</f>
        <v>1712</v>
      </c>
      <c r="AA216" s="129">
        <f>AB$3+AB$4*Z216+AB$5*Z216^2+AH216</f>
        <v>3.8842418529626332E-2</v>
      </c>
      <c r="AB216" s="129">
        <f>IF(S216&lt;&gt;0,G216-AH216, -9999)</f>
        <v>2.3270824208892267E-2</v>
      </c>
      <c r="AC216" s="129">
        <f>+G216-P216</f>
        <v>1.726880693002808E-3</v>
      </c>
      <c r="AD216" s="129">
        <f>IF(S216&lt;&gt;0,G216-AA216, -9999)</f>
        <v>1.8478147806844092E-4</v>
      </c>
      <c r="AE216" s="129">
        <f>+(G216-AA216)^2*S216</f>
        <v>3.4144194637157711E-8</v>
      </c>
      <c r="AF216">
        <f>IF(S216&lt;&gt;0,G216-P216, -9999)</f>
        <v>1.726880693002808E-3</v>
      </c>
      <c r="AG216" s="130"/>
      <c r="AH216">
        <f>$AB$6*($AB$11/AI216*AJ216+$AB$12)</f>
        <v>1.5756375798802506E-2</v>
      </c>
      <c r="AI216">
        <f>1+$AB$7*COS(AL216)</f>
        <v>0.95298007902279747</v>
      </c>
      <c r="AJ216">
        <f>SIN(AL216+RADIANS($AB$9))</f>
        <v>0.83923316691511873</v>
      </c>
      <c r="AK216">
        <f>$AB$7*SIN(AL216)</f>
        <v>3.8982322715341411E-2</v>
      </c>
      <c r="AL216">
        <f>2*ATAN(AM216)</f>
        <v>2.4493818141305201</v>
      </c>
      <c r="AM216">
        <f>SQRT((1+$AB$7)/(1-$AB$7))*TAN(AN216/2)</f>
        <v>2.7729926605873634</v>
      </c>
      <c r="AN216" s="129">
        <f>$AU216+$AB$7*SIN(AO216)</f>
        <v>8.6926133767847862</v>
      </c>
      <c r="AO216" s="129">
        <f>$AU216+$AB$7*SIN(AP216)</f>
        <v>8.6926133764164639</v>
      </c>
      <c r="AP216" s="129">
        <f>$AU216+$AB$7*SIN(AQ216)</f>
        <v>8.6926133845247673</v>
      </c>
      <c r="AQ216" s="129">
        <f>$AU216+$AB$7*SIN(AR216)</f>
        <v>8.6926132060273051</v>
      </c>
      <c r="AR216" s="129">
        <f>$AU216+$AB$7*SIN(AS216)</f>
        <v>8.6926171354915045</v>
      </c>
      <c r="AS216" s="129">
        <f>$AU216+$AB$7*SIN(AT216)</f>
        <v>8.692530628592591</v>
      </c>
      <c r="AT216" s="129">
        <f>$AU216+$AB$7*SIN(AU216)</f>
        <v>8.6944335199587304</v>
      </c>
      <c r="AU216" s="129">
        <f>RADIANS($AB$9)+$AB$18*(F216-AB$15)</f>
        <v>8.6517840415457385</v>
      </c>
      <c r="AV216"/>
      <c r="AW216" s="95"/>
      <c r="AX216" s="101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29" customFormat="1" ht="12.75" customHeight="1">
      <c r="A217" s="17" t="s">
        <v>129</v>
      </c>
      <c r="B217" s="38"/>
      <c r="C217" s="39">
        <v>48503.44</v>
      </c>
      <c r="D217" s="40"/>
      <c r="E217" s="29">
        <f>+(C217-C$7)/C$8</f>
        <v>1719.0133724110065</v>
      </c>
      <c r="F217" s="29">
        <f>ROUND(2*E217,0)/2</f>
        <v>1719</v>
      </c>
      <c r="G217" s="29">
        <f>+C217-(C$7+F217*C$8)</f>
        <v>4.5948900005896576E-2</v>
      </c>
      <c r="I217" s="29">
        <f>+G217</f>
        <v>4.5948900005896576E-2</v>
      </c>
      <c r="P217" s="29">
        <f>+D$11+D$12*F217+D$13*F217^2</f>
        <v>3.758145203599491E-2</v>
      </c>
      <c r="Q217" s="30">
        <f>+C217-15018.5</f>
        <v>33484.94</v>
      </c>
      <c r="R217" s="29">
        <f>+(P217-G217)^2</f>
        <v>7.0014185529011517E-5</v>
      </c>
      <c r="S217" s="70">
        <f>S$16</f>
        <v>0.1</v>
      </c>
      <c r="Z217">
        <f>F217</f>
        <v>1719</v>
      </c>
      <c r="AA217" s="129">
        <f>AB$3+AB$4*Z217+AB$5*Z217^2+AH217</f>
        <v>3.9039927976162264E-2</v>
      </c>
      <c r="AB217" s="129">
        <f>IF(S217&lt;&gt;0,G217-AH217, -9999)</f>
        <v>3.0091572050264102E-2</v>
      </c>
      <c r="AC217" s="129">
        <f>+G217-P217</f>
        <v>8.367447969901666E-3</v>
      </c>
      <c r="AD217" s="129">
        <f>IF(S217&lt;&gt;0,G217-AA217, -9999)</f>
        <v>6.9089720297343116E-3</v>
      </c>
      <c r="AE217" s="129">
        <f>+(G217-AA217)^2*S217</f>
        <v>4.7733894507651058E-6</v>
      </c>
      <c r="AF217">
        <f>IF(S217&lt;&gt;0,G217-P217, -9999)</f>
        <v>8.367447969901666E-3</v>
      </c>
      <c r="AG217" s="130"/>
      <c r="AH217">
        <f>$AB$6*($AB$11/AI217*AJ217+$AB$12)</f>
        <v>1.5857327955632473E-2</v>
      </c>
      <c r="AI217">
        <f>1+$AB$7*COS(AL217)</f>
        <v>0.95264221576444286</v>
      </c>
      <c r="AJ217">
        <f>SIN(AL217+RADIANS($AB$9))</f>
        <v>0.84393912552907657</v>
      </c>
      <c r="AK217">
        <f>$AB$7*SIN(AL217)</f>
        <v>3.8571164427377749E-2</v>
      </c>
      <c r="AL217">
        <f>2*ATAN(AM217)</f>
        <v>2.45809479747561</v>
      </c>
      <c r="AM217">
        <f>SQRT((1+$AB$7)/(1-$AB$7))*TAN(AN217/2)</f>
        <v>2.8113114978628184</v>
      </c>
      <c r="AN217" s="129">
        <f>$AU217+$AB$7*SIN(AO217)</f>
        <v>8.7017408089434376</v>
      </c>
      <c r="AO217" s="129">
        <f>$AU217+$AB$7*SIN(AP217)</f>
        <v>8.7017408085603147</v>
      </c>
      <c r="AP217" s="129">
        <f>$AU217+$AB$7*SIN(AQ217)</f>
        <v>8.7017408169261596</v>
      </c>
      <c r="AQ217" s="129">
        <f>$AU217+$AB$7*SIN(AR217)</f>
        <v>8.7017406342501999</v>
      </c>
      <c r="AR217" s="129">
        <f>$AU217+$AB$7*SIN(AS217)</f>
        <v>8.7017446231422735</v>
      </c>
      <c r="AS217" s="129">
        <f>$AU217+$AB$7*SIN(AT217)</f>
        <v>8.7016575189406531</v>
      </c>
      <c r="AT217" s="129">
        <f>$AU217+$AB$7*SIN(AU217)</f>
        <v>8.7035580666700731</v>
      </c>
      <c r="AU217" s="129">
        <f>RADIANS($AB$9)+$AB$18*(F217-AB$15)</f>
        <v>8.6613277852219319</v>
      </c>
      <c r="AV217"/>
      <c r="AW217" s="95"/>
      <c r="AX217" s="101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29" customFormat="1" ht="12.75" customHeight="1">
      <c r="A218" s="148" t="s">
        <v>1005</v>
      </c>
      <c r="B218" s="148" t="s">
        <v>73</v>
      </c>
      <c r="C218" s="149">
        <v>48922.637999999999</v>
      </c>
      <c r="D218" s="150">
        <v>1.1000000000000001E-3</v>
      </c>
      <c r="E218" s="29">
        <f>+(C218-C$7)/C$8</f>
        <v>1841.0116781048876</v>
      </c>
      <c r="F218" s="29">
        <f>ROUND(2*E218,0)/2</f>
        <v>1841</v>
      </c>
      <c r="G218" s="29">
        <f>+C218-(C$7+F218*C$8)</f>
        <v>4.012710000097286E-2</v>
      </c>
      <c r="K218" s="29">
        <f>+G218</f>
        <v>4.012710000097286E-2</v>
      </c>
      <c r="O218" s="29">
        <f ca="1">+C$11+C$12*F218</f>
        <v>4.892684697622382E-2</v>
      </c>
      <c r="P218" s="29">
        <f>+D$11+D$12*F218+D$13*F218^2</f>
        <v>4.264942123947052E-2</v>
      </c>
      <c r="Q218" s="30">
        <f>+C218-15018.5</f>
        <v>33904.137999999999</v>
      </c>
      <c r="R218" s="29">
        <f>+(P218-G218)^2</f>
        <v>6.3621044301763699E-6</v>
      </c>
      <c r="S218" s="70">
        <f>S$18</f>
        <v>1</v>
      </c>
      <c r="Z218">
        <f>F218</f>
        <v>1841</v>
      </c>
      <c r="AA218" s="129">
        <f>AB$3+AB$4*Z218+AB$5*Z218^2+AH218</f>
        <v>4.2334653712317122E-2</v>
      </c>
      <c r="AB218" s="129">
        <f>IF(S218&lt;&gt;0,G218-AH218, -9999)</f>
        <v>2.2733427417333949E-2</v>
      </c>
      <c r="AC218" s="129">
        <f>+G218-P218</f>
        <v>-2.5223212384976601E-3</v>
      </c>
      <c r="AD218" s="129">
        <f>IF(S218&lt;&gt;0,G218-AA218, -9999)</f>
        <v>-2.2075537113442623E-3</v>
      </c>
      <c r="AE218" s="129">
        <f>+(G218-AA218)^2*S218</f>
        <v>4.873293388469826E-6</v>
      </c>
      <c r="AF218">
        <f>IF(S218&lt;&gt;0,G218-P218, -9999)</f>
        <v>-2.5223212384976601E-3</v>
      </c>
      <c r="AG218" s="130"/>
      <c r="AH218">
        <f>$AB$6*($AB$11/AI218*AJ218+$AB$12)</f>
        <v>1.739367258363891E-2</v>
      </c>
      <c r="AI218">
        <f>1+$AB$7*COS(AL218)</f>
        <v>0.94738104748945762</v>
      </c>
      <c r="AJ218">
        <f>SIN(AL218+RADIANS($AB$9))</f>
        <v>0.91500365639283721</v>
      </c>
      <c r="AK218">
        <f>$AB$7*SIN(AL218)</f>
        <v>3.101193785752002E-2</v>
      </c>
      <c r="AL218">
        <f>2*ATAN(AM218)</f>
        <v>2.6090273251147664</v>
      </c>
      <c r="AM218">
        <f>SQRT((1+$AB$7)/(1-$AB$7))*TAN(AN218/2)</f>
        <v>3.6662244983848855</v>
      </c>
      <c r="AN218" s="129">
        <f>$AU218+$AB$7*SIN(AO218)</f>
        <v>8.8603348758499099</v>
      </c>
      <c r="AO218" s="129">
        <f>$AU218+$AB$7*SIN(AP218)</f>
        <v>8.8603348752075775</v>
      </c>
      <c r="AP218" s="129">
        <f>$AU218+$AB$7*SIN(AQ218)</f>
        <v>8.8603348876549486</v>
      </c>
      <c r="AQ218" s="129">
        <f>$AU218+$AB$7*SIN(AR218)</f>
        <v>8.8603346464445725</v>
      </c>
      <c r="AR218" s="129">
        <f>$AU218+$AB$7*SIN(AS218)</f>
        <v>8.8603393207141767</v>
      </c>
      <c r="AS218" s="129">
        <f>$AU218+$AB$7*SIN(AT218)</f>
        <v>8.8602487384143203</v>
      </c>
      <c r="AT218" s="129">
        <f>$AU218+$AB$7*SIN(AU218)</f>
        <v>8.8620032022044803</v>
      </c>
      <c r="AU218" s="129">
        <f>RADIANS($AB$9)+$AB$18*(F218-AB$15)</f>
        <v>8.8276616035784574</v>
      </c>
      <c r="AV218"/>
      <c r="AW218" s="95"/>
      <c r="AX218" s="101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29" customFormat="1" ht="12.75" customHeight="1">
      <c r="A219" s="17" t="s">
        <v>102</v>
      </c>
      <c r="B219" s="38"/>
      <c r="C219" s="39">
        <v>48922.639000000003</v>
      </c>
      <c r="D219" s="40"/>
      <c r="E219" s="29">
        <f>+(C219-C$7)/C$8</f>
        <v>1841.0119691327698</v>
      </c>
      <c r="F219" s="29">
        <f>ROUND(2*E219,0)/2</f>
        <v>1841</v>
      </c>
      <c r="G219" s="29">
        <f>+C219-(C$7+F219*C$8)</f>
        <v>4.1127100004814565E-2</v>
      </c>
      <c r="I219" s="29">
        <f>+G219</f>
        <v>4.1127100004814565E-2</v>
      </c>
      <c r="P219" s="29">
        <f>+D$11+D$12*F219+D$13*F219^2</f>
        <v>4.264942123947052E-2</v>
      </c>
      <c r="Q219" s="30">
        <f>+C219-15018.5</f>
        <v>33904.139000000003</v>
      </c>
      <c r="R219" s="29">
        <f>+(P219-G219)^2</f>
        <v>2.3174619414844297E-6</v>
      </c>
      <c r="S219" s="70">
        <f>S$16</f>
        <v>0.1</v>
      </c>
      <c r="Z219">
        <f>F219</f>
        <v>1841</v>
      </c>
      <c r="AA219" s="129">
        <f>AB$3+AB$4*Z219+AB$5*Z219^2+AH219</f>
        <v>4.2334653712317122E-2</v>
      </c>
      <c r="AB219" s="129">
        <f>IF(S219&lt;&gt;0,G219-AH219, -9999)</f>
        <v>2.3733427421175655E-2</v>
      </c>
      <c r="AC219" s="129">
        <f>+G219-P219</f>
        <v>-1.5223212346559545E-3</v>
      </c>
      <c r="AD219" s="129">
        <f>IF(S219&lt;&gt;0,G219-AA219, -9999)</f>
        <v>-1.2075537075025566E-3</v>
      </c>
      <c r="AE219" s="129">
        <f>+(G219-AA219)^2*S219</f>
        <v>1.4581859565031701E-7</v>
      </c>
      <c r="AF219">
        <f>IF(S219&lt;&gt;0,G219-P219, -9999)</f>
        <v>-1.5223212346559545E-3</v>
      </c>
      <c r="AG219" s="130"/>
      <c r="AH219">
        <f>$AB$6*($AB$11/AI219*AJ219+$AB$12)</f>
        <v>1.739367258363891E-2</v>
      </c>
      <c r="AI219">
        <f>1+$AB$7*COS(AL219)</f>
        <v>0.94738104748945762</v>
      </c>
      <c r="AJ219">
        <f>SIN(AL219+RADIANS($AB$9))</f>
        <v>0.91500365639283721</v>
      </c>
      <c r="AK219">
        <f>$AB$7*SIN(AL219)</f>
        <v>3.101193785752002E-2</v>
      </c>
      <c r="AL219">
        <f>2*ATAN(AM219)</f>
        <v>2.6090273251147664</v>
      </c>
      <c r="AM219">
        <f>SQRT((1+$AB$7)/(1-$AB$7))*TAN(AN219/2)</f>
        <v>3.6662244983848855</v>
      </c>
      <c r="AN219" s="129">
        <f>$AU219+$AB$7*SIN(AO219)</f>
        <v>8.8603348758499099</v>
      </c>
      <c r="AO219" s="129">
        <f>$AU219+$AB$7*SIN(AP219)</f>
        <v>8.8603348752075775</v>
      </c>
      <c r="AP219" s="129">
        <f>$AU219+$AB$7*SIN(AQ219)</f>
        <v>8.8603348876549486</v>
      </c>
      <c r="AQ219" s="129">
        <f>$AU219+$AB$7*SIN(AR219)</f>
        <v>8.8603346464445725</v>
      </c>
      <c r="AR219" s="129">
        <f>$AU219+$AB$7*SIN(AS219)</f>
        <v>8.8603393207141767</v>
      </c>
      <c r="AS219" s="129">
        <f>$AU219+$AB$7*SIN(AT219)</f>
        <v>8.8602487384143203</v>
      </c>
      <c r="AT219" s="129">
        <f>$AU219+$AB$7*SIN(AU219)</f>
        <v>8.8620032022044803</v>
      </c>
      <c r="AU219" s="129">
        <f>RADIANS($AB$9)+$AB$18*(F219-AB$15)</f>
        <v>8.8276616035784574</v>
      </c>
      <c r="AV219"/>
      <c r="AW219" s="95"/>
      <c r="AX219" s="101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29" customFormat="1" ht="12.75" customHeight="1">
      <c r="A220" s="17" t="s">
        <v>102</v>
      </c>
      <c r="B220" s="38"/>
      <c r="C220" s="39">
        <v>49214.711000000003</v>
      </c>
      <c r="D220" s="40"/>
      <c r="E220" s="29">
        <f>+(C220-C$7)/C$8</f>
        <v>1926.0130644162002</v>
      </c>
      <c r="F220" s="29">
        <f>ROUND(2*E220,0)/2</f>
        <v>1926</v>
      </c>
      <c r="G220" s="29">
        <f>+C220-(C$7+F220*C$8)</f>
        <v>4.4890600001963321E-2</v>
      </c>
      <c r="I220" s="29">
        <f>+G220</f>
        <v>4.4890600001963321E-2</v>
      </c>
      <c r="P220" s="29">
        <f>+D$11+D$12*F220+D$13*F220^2</f>
        <v>4.6368460824616008E-2</v>
      </c>
      <c r="Q220" s="30">
        <f>+C220-15018.5</f>
        <v>34196.211000000003</v>
      </c>
      <c r="R220" s="29">
        <f>+(P220-G220)^2</f>
        <v>2.1840726111316753E-6</v>
      </c>
      <c r="S220" s="70">
        <f>S$16</f>
        <v>0.1</v>
      </c>
      <c r="Z220">
        <f>F220</f>
        <v>1926</v>
      </c>
      <c r="AA220" s="129">
        <f>AB$3+AB$4*Z220+AB$5*Z220^2+AH220</f>
        <v>4.4455415518477009E-2</v>
      </c>
      <c r="AB220" s="129">
        <f>IF(S220&lt;&gt;0,G220-AH220, -9999)</f>
        <v>2.6685704295888232E-2</v>
      </c>
      <c r="AC220" s="129">
        <f>+G220-P220</f>
        <v>-1.4778608226526865E-3</v>
      </c>
      <c r="AD220" s="129">
        <f>IF(S220&lt;&gt;0,G220-AA220, -9999)</f>
        <v>4.3518448348631167E-4</v>
      </c>
      <c r="AE220" s="129">
        <f>+(G220-AA220)^2*S220</f>
        <v>1.893855346672479E-8</v>
      </c>
      <c r="AF220">
        <f>IF(S220&lt;&gt;0,G220-P220, -9999)</f>
        <v>-1.4778608226526865E-3</v>
      </c>
      <c r="AG220" s="130"/>
      <c r="AH220">
        <f>$AB$6*($AB$11/AI220*AJ220+$AB$12)</f>
        <v>1.8204895706075089E-2</v>
      </c>
      <c r="AI220">
        <f>1+$AB$7*COS(AL220)</f>
        <v>0.94443926326758287</v>
      </c>
      <c r="AJ220">
        <f>SIN(AL220+RADIANS($AB$9))</f>
        <v>0.95202287657925111</v>
      </c>
      <c r="AK220">
        <f>$AB$7*SIN(AL220)</f>
        <v>2.536728181608008E-2</v>
      </c>
      <c r="AL220">
        <f>2*ATAN(AM220)</f>
        <v>2.7132898114155917</v>
      </c>
      <c r="AM220">
        <f>SQRT((1+$AB$7)/(1-$AB$7))*TAN(AN220/2)</f>
        <v>4.5979900953979378</v>
      </c>
      <c r="AN220" s="129">
        <f>$AU220+$AB$7*SIN(AO220)</f>
        <v>8.9703593952558549</v>
      </c>
      <c r="AO220" s="129">
        <f>$AU220+$AB$7*SIN(AP220)</f>
        <v>8.9703593944881614</v>
      </c>
      <c r="AP220" s="129">
        <f>$AU220+$AB$7*SIN(AQ220)</f>
        <v>8.9703594084768969</v>
      </c>
      <c r="AQ220" s="129">
        <f>$AU220+$AB$7*SIN(AR220)</f>
        <v>8.97035915357724</v>
      </c>
      <c r="AR220" s="129">
        <f>$AU220+$AB$7*SIN(AS220)</f>
        <v>8.9703637982979316</v>
      </c>
      <c r="AS220" s="129">
        <f>$AU220+$AB$7*SIN(AT220)</f>
        <v>8.9702791616523765</v>
      </c>
      <c r="AT220" s="129">
        <f>$AU220+$AB$7*SIN(AU220)</f>
        <v>8.9718208723511594</v>
      </c>
      <c r="AU220" s="129">
        <f>RADIANS($AB$9)+$AB$18*(F220-AB$15)</f>
        <v>8.9435499196465287</v>
      </c>
      <c r="AV220"/>
      <c r="AW220" s="95"/>
      <c r="AX220" s="101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29" customFormat="1" ht="12.75" customHeight="1">
      <c r="A221" s="17" t="s">
        <v>130</v>
      </c>
      <c r="B221" s="38"/>
      <c r="C221" s="39">
        <v>49228.457000000002</v>
      </c>
      <c r="D221" s="40"/>
      <c r="E221" s="29">
        <f>+(C221-C$7)/C$8</f>
        <v>1930.0135336695555</v>
      </c>
      <c r="F221" s="29">
        <f>ROUND(2*E221,0)/2</f>
        <v>1930</v>
      </c>
      <c r="G221" s="29">
        <f>+C221-(C$7+F221*C$8)</f>
        <v>4.6503000005031936E-2</v>
      </c>
      <c r="I221" s="29">
        <f>+G221</f>
        <v>4.6503000005031936E-2</v>
      </c>
      <c r="P221" s="29">
        <f>+D$11+D$12*F221+D$13*F221^2</f>
        <v>4.6547279826799896E-2</v>
      </c>
      <c r="Q221" s="30">
        <f>+C221-15018.5</f>
        <v>34209.957000000002</v>
      </c>
      <c r="R221" s="29">
        <f>+(P221-G221)^2</f>
        <v>1.960702615802346E-9</v>
      </c>
      <c r="S221" s="70">
        <f>S$16</f>
        <v>0.1</v>
      </c>
      <c r="Z221">
        <f>F221</f>
        <v>1930</v>
      </c>
      <c r="AA221" s="129">
        <f>AB$3+AB$4*Z221+AB$5*Z221^2+AH221</f>
        <v>4.4551515826791482E-2</v>
      </c>
      <c r="AB221" s="129">
        <f>IF(S221&lt;&gt;0,G221-AH221, -9999)</f>
        <v>2.8265337757898329E-2</v>
      </c>
      <c r="AC221" s="129">
        <f>+G221-P221</f>
        <v>-4.427982176796047E-5</v>
      </c>
      <c r="AD221" s="129">
        <f>IF(S221&lt;&gt;0,G221-AA221, -9999)</f>
        <v>1.9514841782404535E-3</v>
      </c>
      <c r="AE221" s="129">
        <f>+(G221-AA221)^2*S221</f>
        <v>3.8082904979228184E-7</v>
      </c>
      <c r="AF221">
        <f>IF(S221&lt;&gt;0,G221-P221, -9999)</f>
        <v>-4.427982176796047E-5</v>
      </c>
      <c r="AG221" s="130"/>
      <c r="AH221">
        <f>$AB$6*($AB$11/AI221*AJ221+$AB$12)</f>
        <v>1.8237662247133607E-2</v>
      </c>
      <c r="AI221">
        <f>1+$AB$7*COS(AL221)</f>
        <v>0.94431585439719101</v>
      </c>
      <c r="AJ221">
        <f>SIN(AL221+RADIANS($AB$9))</f>
        <v>0.95350829153223871</v>
      </c>
      <c r="AK221">
        <f>$AB$7*SIN(AL221)</f>
        <v>2.5095226268566726E-2</v>
      </c>
      <c r="AL221">
        <f>2*ATAN(AM221)</f>
        <v>2.718180912910594</v>
      </c>
      <c r="AM221">
        <f>SQRT((1+$AB$7)/(1-$AB$7))*TAN(AN221/2)</f>
        <v>4.6527541994768793</v>
      </c>
      <c r="AN221" s="129">
        <f>$AU221+$AB$7*SIN(AO221)</f>
        <v>8.9755289065299095</v>
      </c>
      <c r="AO221" s="129">
        <f>$AU221+$AB$7*SIN(AP221)</f>
        <v>8.9755289057586136</v>
      </c>
      <c r="AP221" s="129">
        <f>$AU221+$AB$7*SIN(AQ221)</f>
        <v>8.975528919777787</v>
      </c>
      <c r="AQ221" s="129">
        <f>$AU221+$AB$7*SIN(AR221)</f>
        <v>8.9755286649635675</v>
      </c>
      <c r="AR221" s="129">
        <f>$AU221+$AB$7*SIN(AS221)</f>
        <v>8.9755332964930332</v>
      </c>
      <c r="AS221" s="129">
        <f>$AU221+$AB$7*SIN(AT221)</f>
        <v>8.9754491117222948</v>
      </c>
      <c r="AT221" s="129">
        <f>$AU221+$AB$7*SIN(AU221)</f>
        <v>8.9769787596166086</v>
      </c>
      <c r="AU221" s="129">
        <f>RADIANS($AB$9)+$AB$18*(F221-AB$15)</f>
        <v>8.9490034874614963</v>
      </c>
      <c r="AV221"/>
      <c r="AW221" s="95"/>
      <c r="AX221" s="10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29" customFormat="1" ht="12.75" customHeight="1">
      <c r="A222" s="41" t="s">
        <v>141</v>
      </c>
      <c r="B222" s="42"/>
      <c r="C222" s="41">
        <v>49630.485000000001</v>
      </c>
      <c r="D222" s="43" t="s">
        <v>142</v>
      </c>
      <c r="E222" s="29">
        <f>+(C222-C$7)/C$8</f>
        <v>2047.0148906452562</v>
      </c>
      <c r="F222" s="29">
        <f>ROUND(2*E222,0)/2</f>
        <v>2047</v>
      </c>
      <c r="I222" s="32">
        <v>5.1165700002457015E-2</v>
      </c>
      <c r="P222" s="29">
        <f>+D$11+D$12*F222+D$13*F222^2</f>
        <v>5.1929063418450043E-2</v>
      </c>
      <c r="Q222" s="30">
        <f>+C222-15018.5</f>
        <v>34611.985000000001</v>
      </c>
      <c r="R222" s="29">
        <f>+(P222-G222)^2</f>
        <v>2.6966276275174066E-3</v>
      </c>
      <c r="S222" s="70">
        <f>S$16</f>
        <v>0.1</v>
      </c>
      <c r="Z222">
        <f>F222</f>
        <v>2047</v>
      </c>
      <c r="AA222" s="129">
        <f>AB$3+AB$4*Z222+AB$5*Z222^2+AH222</f>
        <v>4.7210624443029273E-2</v>
      </c>
      <c r="AB222" s="129">
        <f>IF(S222&lt;&gt;0,G222-AH222, -9999)</f>
        <v>-1.8976319784594669E-2</v>
      </c>
      <c r="AC222" s="129">
        <f>+G222-P222</f>
        <v>-5.1929063418450043E-2</v>
      </c>
      <c r="AD222" s="129">
        <f>IF(S222&lt;&gt;0,G222-AA222, -9999)</f>
        <v>-4.7210624443029273E-2</v>
      </c>
      <c r="AE222" s="129">
        <f>+(G222-AA222)^2*S222</f>
        <v>2.2288430603007532E-4</v>
      </c>
      <c r="AF222">
        <f>IF(S222&lt;&gt;0,G222-P222, -9999)</f>
        <v>-5.1929063418450043E-2</v>
      </c>
      <c r="AG222" s="130"/>
      <c r="AH222">
        <f>$AB$6*($AB$11/AI222*AJ222+$AB$12)</f>
        <v>1.8976319784594669E-2</v>
      </c>
      <c r="AI222">
        <f>1+$AB$7*COS(AL222)</f>
        <v>0.9413152346384368</v>
      </c>
      <c r="AJ222">
        <f>SIN(AL222+RADIANS($AB$9))</f>
        <v>0.98665327140396619</v>
      </c>
      <c r="AK222">
        <f>$AB$7*SIN(AL222)</f>
        <v>1.6929050990639384E-2</v>
      </c>
      <c r="AL222">
        <f>2*ATAN(AM222)</f>
        <v>2.8607430788480146</v>
      </c>
      <c r="AM222">
        <f>SQRT((1+$AB$7)/(1-$AB$7))*TAN(AN222/2)</f>
        <v>7.0743799657093049</v>
      </c>
      <c r="AN222" s="129">
        <f>$AU222+$AB$7*SIN(AO222)</f>
        <v>9.1264712343811674</v>
      </c>
      <c r="AO222" s="129">
        <f>$AU222+$AB$7*SIN(AP222)</f>
        <v>9.1264712336309834</v>
      </c>
      <c r="AP222" s="129">
        <f>$AU222+$AB$7*SIN(AQ222)</f>
        <v>9.1264712464809428</v>
      </c>
      <c r="AQ222" s="129">
        <f>$AU222+$AB$7*SIN(AR222)</f>
        <v>9.1264710263731477</v>
      </c>
      <c r="AR222" s="129">
        <f>$AU222+$AB$7*SIN(AS222)</f>
        <v>9.1264747966117703</v>
      </c>
      <c r="AS222" s="129">
        <f>$AU222+$AB$7*SIN(AT222)</f>
        <v>9.1264102153818047</v>
      </c>
      <c r="AT222" s="129">
        <f>$AU222+$AB$7*SIN(AU222)</f>
        <v>9.1275162642803505</v>
      </c>
      <c r="AU222" s="129">
        <f>RADIANS($AB$9)+$AB$18*(F222-AB$15)</f>
        <v>9.1085203460493123</v>
      </c>
      <c r="AV222"/>
      <c r="AW222" s="95"/>
      <c r="AX222" s="101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29" customFormat="1" ht="12.75" customHeight="1">
      <c r="A223" s="67" t="s">
        <v>803</v>
      </c>
      <c r="B223" s="69" t="s">
        <v>144</v>
      </c>
      <c r="C223" s="68">
        <v>49929.417800000003</v>
      </c>
      <c r="D223" s="68" t="s">
        <v>142</v>
      </c>
      <c r="E223" s="29">
        <f>+(C223-C$7)/C$8</f>
        <v>2134.0126700152159</v>
      </c>
      <c r="F223" s="29">
        <f>ROUND(2*E223,0)/2</f>
        <v>2134</v>
      </c>
      <c r="G223" s="29">
        <f>+C223-(C$7+F223*C$8)</f>
        <v>4.3535400007385761E-2</v>
      </c>
      <c r="J223" s="29">
        <f>+G223</f>
        <v>4.3535400007385761E-2</v>
      </c>
      <c r="P223" s="29">
        <f>+D$11+D$12*F223+D$13*F223^2</f>
        <v>5.6120615390561755E-2</v>
      </c>
      <c r="Q223" s="30">
        <f>+C223-15018.5</f>
        <v>34910.917800000003</v>
      </c>
      <c r="R223" s="29">
        <f>+(P223-G223)^2</f>
        <v>1.5838764624092971E-4</v>
      </c>
      <c r="S223" s="70">
        <f>S$17</f>
        <v>1</v>
      </c>
      <c r="Z223">
        <f>F223</f>
        <v>2134</v>
      </c>
      <c r="AA223" s="129">
        <f>AB$3+AB$4*Z223+AB$5*Z223^2+AH223</f>
        <v>4.8993553397491077E-2</v>
      </c>
      <c r="AB223" s="129">
        <f>IF(S223&lt;&gt;0,G223-AH223, -9999)</f>
        <v>2.4289350321136924E-2</v>
      </c>
      <c r="AC223" s="129">
        <f>+G223-P223</f>
        <v>-1.2585215383175995E-2</v>
      </c>
      <c r="AD223" s="129">
        <f>IF(S223&lt;&gt;0,G223-AA223, -9999)</f>
        <v>-5.4581533901053164E-3</v>
      </c>
      <c r="AE223" s="129">
        <f>+(G223-AA223)^2*S223</f>
        <v>2.9791438429918157E-5</v>
      </c>
      <c r="AF223">
        <f>IF(S223&lt;&gt;0,G223-P223, -9999)</f>
        <v>-1.2585215383175995E-2</v>
      </c>
      <c r="AG223" s="130"/>
      <c r="AH223">
        <f>$AB$6*($AB$11/AI223*AJ223+$AB$12)</f>
        <v>1.9246049686248837E-2</v>
      </c>
      <c r="AI223">
        <f>1+$AB$7*COS(AL223)</f>
        <v>0.93985863788967505</v>
      </c>
      <c r="AJ223">
        <f>SIN(AL223+RADIANS($AB$9))</f>
        <v>0.99831575488806201</v>
      </c>
      <c r="AK223">
        <f>$AB$7*SIN(AL223)</f>
        <v>1.0654154893756849E-2</v>
      </c>
      <c r="AL223">
        <f>2*ATAN(AM223)</f>
        <v>2.9662598234418627</v>
      </c>
      <c r="AM223">
        <f>SQRT((1+$AB$7)/(1-$AB$7))*TAN(AN223/2)</f>
        <v>11.377639721236315</v>
      </c>
      <c r="AN223" s="129">
        <f>$AU223+$AB$7*SIN(AO223)</f>
        <v>9.238450194110845</v>
      </c>
      <c r="AO223" s="129">
        <f>$AU223+$AB$7*SIN(AP223)</f>
        <v>9.2384501935506833</v>
      </c>
      <c r="AP223" s="129">
        <f>$AU223+$AB$7*SIN(AQ223)</f>
        <v>9.2384502028835236</v>
      </c>
      <c r="AQ223" s="129">
        <f>$AU223+$AB$7*SIN(AR223)</f>
        <v>9.2384500473895255</v>
      </c>
      <c r="AR223" s="129">
        <f>$AU223+$AB$7*SIN(AS223)</f>
        <v>9.2384526380666898</v>
      </c>
      <c r="AS223" s="129">
        <f>$AU223+$AB$7*SIN(AT223)</f>
        <v>9.2384094747685861</v>
      </c>
      <c r="AT223" s="129">
        <f>$AU223+$AB$7*SIN(AU223)</f>
        <v>9.2391285731456421</v>
      </c>
      <c r="AU223" s="129">
        <f>RADIANS($AB$9)+$AB$18*(F223-AB$15)</f>
        <v>9.2271354460248673</v>
      </c>
      <c r="AV223"/>
      <c r="AW223" s="95"/>
      <c r="AX223" s="101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26" customFormat="1" ht="12.75" customHeight="1">
      <c r="A224" s="67" t="s">
        <v>803</v>
      </c>
      <c r="B224" s="69" t="s">
        <v>144</v>
      </c>
      <c r="C224" s="68">
        <v>49929.421900000001</v>
      </c>
      <c r="D224" s="68" t="s">
        <v>142</v>
      </c>
      <c r="E224" s="29">
        <f>+(C224-C$7)/C$8</f>
        <v>2134.0138632295275</v>
      </c>
      <c r="F224" s="29">
        <f>ROUND(2*E224,0)/2</f>
        <v>2134</v>
      </c>
      <c r="G224" s="29">
        <f>+C224-(C$7+F224*C$8)</f>
        <v>4.7635400005674455E-2</v>
      </c>
      <c r="H224" s="29"/>
      <c r="I224" s="29"/>
      <c r="J224" s="29">
        <f>+G224</f>
        <v>4.7635400005674455E-2</v>
      </c>
      <c r="K224" s="29"/>
      <c r="L224" s="29"/>
      <c r="M224" s="29"/>
      <c r="N224" s="29"/>
      <c r="O224" s="29"/>
      <c r="P224" s="29">
        <f>+D$11+D$12*F224+D$13*F224^2</f>
        <v>5.6120615390561755E-2</v>
      </c>
      <c r="Q224" s="30">
        <f>+C224-15018.5</f>
        <v>34910.921900000001</v>
      </c>
      <c r="R224" s="29">
        <f>+(P224-G224)^2</f>
        <v>7.1998880127928136E-5</v>
      </c>
      <c r="S224" s="70">
        <f>S$17</f>
        <v>1</v>
      </c>
      <c r="T224" s="29"/>
      <c r="U224" s="29"/>
      <c r="V224" s="29"/>
      <c r="W224" s="29"/>
      <c r="X224" s="29"/>
      <c r="Y224" s="29"/>
      <c r="Z224">
        <f>F224</f>
        <v>2134</v>
      </c>
      <c r="AA224" s="129">
        <f>AB$3+AB$4*Z224+AB$5*Z224^2+AH224</f>
        <v>4.8993553397491077E-2</v>
      </c>
      <c r="AB224" s="129">
        <f>IF(S224&lt;&gt;0,G224-AH224, -9999)</f>
        <v>2.8389350319425619E-2</v>
      </c>
      <c r="AC224" s="129">
        <f>+G224-P224</f>
        <v>-8.4852153848872999E-3</v>
      </c>
      <c r="AD224" s="129">
        <f>IF(S224&lt;&gt;0,G224-AA224, -9999)</f>
        <v>-1.3581533918166216E-3</v>
      </c>
      <c r="AE224" s="129">
        <f>+(G224-AA224)^2*S224</f>
        <v>1.8445806357029938E-6</v>
      </c>
      <c r="AF224">
        <f>IF(S224&lt;&gt;0,G224-P224, -9999)</f>
        <v>-8.4852153848872999E-3</v>
      </c>
      <c r="AG224" s="130"/>
      <c r="AH224">
        <f>$AB$6*($AB$11/AI224*AJ224+$AB$12)</f>
        <v>1.9246049686248837E-2</v>
      </c>
      <c r="AI224">
        <f>1+$AB$7*COS(AL224)</f>
        <v>0.93985863788967505</v>
      </c>
      <c r="AJ224">
        <f>SIN(AL224+RADIANS($AB$9))</f>
        <v>0.99831575488806201</v>
      </c>
      <c r="AK224">
        <f>$AB$7*SIN(AL224)</f>
        <v>1.0654154893756849E-2</v>
      </c>
      <c r="AL224">
        <f>2*ATAN(AM224)</f>
        <v>2.9662598234418627</v>
      </c>
      <c r="AM224">
        <f>SQRT((1+$AB$7)/(1-$AB$7))*TAN(AN224/2)</f>
        <v>11.377639721236315</v>
      </c>
      <c r="AN224" s="129">
        <f>$AU224+$AB$7*SIN(AO224)</f>
        <v>9.238450194110845</v>
      </c>
      <c r="AO224" s="129">
        <f>$AU224+$AB$7*SIN(AP224)</f>
        <v>9.2384501935506833</v>
      </c>
      <c r="AP224" s="129">
        <f>$AU224+$AB$7*SIN(AQ224)</f>
        <v>9.2384502028835236</v>
      </c>
      <c r="AQ224" s="129">
        <f>$AU224+$AB$7*SIN(AR224)</f>
        <v>9.2384500473895255</v>
      </c>
      <c r="AR224" s="129">
        <f>$AU224+$AB$7*SIN(AS224)</f>
        <v>9.2384526380666898</v>
      </c>
      <c r="AS224" s="129">
        <f>$AU224+$AB$7*SIN(AT224)</f>
        <v>9.2384094747685861</v>
      </c>
      <c r="AT224" s="129">
        <f>$AU224+$AB$7*SIN(AU224)</f>
        <v>9.2391285731456421</v>
      </c>
      <c r="AU224" s="129">
        <f>RADIANS($AB$9)+$AB$18*(F224-AB$15)</f>
        <v>9.2271354460248673</v>
      </c>
      <c r="AV224"/>
      <c r="AW224" s="95"/>
      <c r="AX224" s="101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29" customFormat="1" ht="12.75" customHeight="1">
      <c r="A225" s="17" t="s">
        <v>131</v>
      </c>
      <c r="B225" s="38"/>
      <c r="C225" s="39">
        <v>49929.422100000003</v>
      </c>
      <c r="D225" s="40">
        <v>1.1000000000000001E-3</v>
      </c>
      <c r="E225" s="29">
        <f>+(C225-C$7)/C$8</f>
        <v>2134.0139214351047</v>
      </c>
      <c r="F225" s="29">
        <f>ROUND(2*E225,0)/2</f>
        <v>2134</v>
      </c>
      <c r="G225" s="29">
        <f>+C225-(C$7+F225*C$8)</f>
        <v>4.7835400007897988E-2</v>
      </c>
      <c r="J225" s="29">
        <f>+G225</f>
        <v>4.7835400007897988E-2</v>
      </c>
      <c r="P225" s="29">
        <f>+D$11+D$12*F225+D$13*F225^2</f>
        <v>5.6120615390561755E-2</v>
      </c>
      <c r="Q225" s="30">
        <f>+C225-15018.5</f>
        <v>34910.922100000003</v>
      </c>
      <c r="R225" s="29">
        <f>+(P225-G225)^2</f>
        <v>6.8644793937128309E-5</v>
      </c>
      <c r="S225" s="70">
        <f>S$17</f>
        <v>1</v>
      </c>
      <c r="Z225">
        <f>F225</f>
        <v>2134</v>
      </c>
      <c r="AA225" s="129">
        <f>AB$3+AB$4*Z225+AB$5*Z225^2+AH225</f>
        <v>4.8993553397491077E-2</v>
      </c>
      <c r="AB225" s="129">
        <f>IF(S225&lt;&gt;0,G225-AH225, -9999)</f>
        <v>2.8589350321649151E-2</v>
      </c>
      <c r="AC225" s="129">
        <f>+G225-P225</f>
        <v>-8.2852153826637673E-3</v>
      </c>
      <c r="AD225" s="129">
        <f>IF(S225&lt;&gt;0,G225-AA225, -9999)</f>
        <v>-1.158153389593089E-3</v>
      </c>
      <c r="AE225" s="129">
        <f>+(G225-AA225)^2*S225</f>
        <v>1.3413192738259614E-6</v>
      </c>
      <c r="AF225">
        <f>IF(S225&lt;&gt;0,G225-P225, -9999)</f>
        <v>-8.2852153826637673E-3</v>
      </c>
      <c r="AG225" s="130"/>
      <c r="AH225">
        <f>$AB$6*($AB$11/AI225*AJ225+$AB$12)</f>
        <v>1.9246049686248837E-2</v>
      </c>
      <c r="AI225">
        <f>1+$AB$7*COS(AL225)</f>
        <v>0.93985863788967505</v>
      </c>
      <c r="AJ225">
        <f>SIN(AL225+RADIANS($AB$9))</f>
        <v>0.99831575488806201</v>
      </c>
      <c r="AK225">
        <f>$AB$7*SIN(AL225)</f>
        <v>1.0654154893756849E-2</v>
      </c>
      <c r="AL225">
        <f>2*ATAN(AM225)</f>
        <v>2.9662598234418627</v>
      </c>
      <c r="AM225">
        <f>SQRT((1+$AB$7)/(1-$AB$7))*TAN(AN225/2)</f>
        <v>11.377639721236315</v>
      </c>
      <c r="AN225" s="129">
        <f>$AU225+$AB$7*SIN(AO225)</f>
        <v>9.238450194110845</v>
      </c>
      <c r="AO225" s="129">
        <f>$AU225+$AB$7*SIN(AP225)</f>
        <v>9.2384501935506833</v>
      </c>
      <c r="AP225" s="129">
        <f>$AU225+$AB$7*SIN(AQ225)</f>
        <v>9.2384502028835236</v>
      </c>
      <c r="AQ225" s="129">
        <f>$AU225+$AB$7*SIN(AR225)</f>
        <v>9.2384500473895255</v>
      </c>
      <c r="AR225" s="129">
        <f>$AU225+$AB$7*SIN(AS225)</f>
        <v>9.2384526380666898</v>
      </c>
      <c r="AS225" s="129">
        <f>$AU225+$AB$7*SIN(AT225)</f>
        <v>9.2384094747685861</v>
      </c>
      <c r="AT225" s="129">
        <f>$AU225+$AB$7*SIN(AU225)</f>
        <v>9.2391285731456421</v>
      </c>
      <c r="AU225" s="129">
        <f>RADIANS($AB$9)+$AB$18*(F225-AB$15)</f>
        <v>9.2271354460248673</v>
      </c>
      <c r="AV225"/>
      <c r="AW225" s="95"/>
      <c r="AX225" s="101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29" customFormat="1" ht="12.75" customHeight="1">
      <c r="A226" s="67" t="s">
        <v>803</v>
      </c>
      <c r="B226" s="69" t="s">
        <v>144</v>
      </c>
      <c r="C226" s="68">
        <v>49929.423300000002</v>
      </c>
      <c r="D226" s="68" t="s">
        <v>142</v>
      </c>
      <c r="E226" s="29">
        <f>+(C226-C$7)/C$8</f>
        <v>2134.0142706685615</v>
      </c>
      <c r="F226" s="29">
        <f>ROUND(2*E226,0)/2</f>
        <v>2134</v>
      </c>
      <c r="G226" s="29">
        <f>+C226-(C$7+F226*C$8)</f>
        <v>4.9035400006687269E-2</v>
      </c>
      <c r="J226" s="29">
        <f>+G226</f>
        <v>4.9035400006687269E-2</v>
      </c>
      <c r="P226" s="29">
        <f>+D$11+D$12*F226+D$13*F226^2</f>
        <v>5.6120615390561755E-2</v>
      </c>
      <c r="Q226" s="30">
        <f>+C226-15018.5</f>
        <v>34910.923300000002</v>
      </c>
      <c r="R226" s="29">
        <f>+(P226-G226)^2</f>
        <v>5.0200277035891691E-5</v>
      </c>
      <c r="S226" s="70">
        <f>S$17</f>
        <v>1</v>
      </c>
      <c r="Z226">
        <f>F226</f>
        <v>2134</v>
      </c>
      <c r="AA226" s="129">
        <f>AB$3+AB$4*Z226+AB$5*Z226^2+AH226</f>
        <v>4.8993553397491077E-2</v>
      </c>
      <c r="AB226" s="129">
        <f>IF(S226&lt;&gt;0,G226-AH226, -9999)</f>
        <v>2.9789350320438432E-2</v>
      </c>
      <c r="AC226" s="129">
        <f>+G226-P226</f>
        <v>-7.0852153838744866E-3</v>
      </c>
      <c r="AD226" s="129">
        <f>IF(S226&lt;&gt;0,G226-AA226, -9999)</f>
        <v>4.1846609196191653E-5</v>
      </c>
      <c r="AE226" s="129">
        <f>+(G226-AA226)^2*S226</f>
        <v>1.7511387012187919E-9</v>
      </c>
      <c r="AF226">
        <f>IF(S226&lt;&gt;0,G226-P226, -9999)</f>
        <v>-7.0852153838744866E-3</v>
      </c>
      <c r="AG226" s="130"/>
      <c r="AH226">
        <f>$AB$6*($AB$11/AI226*AJ226+$AB$12)</f>
        <v>1.9246049686248837E-2</v>
      </c>
      <c r="AI226">
        <f>1+$AB$7*COS(AL226)</f>
        <v>0.93985863788967505</v>
      </c>
      <c r="AJ226">
        <f>SIN(AL226+RADIANS($AB$9))</f>
        <v>0.99831575488806201</v>
      </c>
      <c r="AK226">
        <f>$AB$7*SIN(AL226)</f>
        <v>1.0654154893756849E-2</v>
      </c>
      <c r="AL226">
        <f>2*ATAN(AM226)</f>
        <v>2.9662598234418627</v>
      </c>
      <c r="AM226">
        <f>SQRT((1+$AB$7)/(1-$AB$7))*TAN(AN226/2)</f>
        <v>11.377639721236315</v>
      </c>
      <c r="AN226" s="129">
        <f>$AU226+$AB$7*SIN(AO226)</f>
        <v>9.238450194110845</v>
      </c>
      <c r="AO226" s="129">
        <f>$AU226+$AB$7*SIN(AP226)</f>
        <v>9.2384501935506833</v>
      </c>
      <c r="AP226" s="129">
        <f>$AU226+$AB$7*SIN(AQ226)</f>
        <v>9.2384502028835236</v>
      </c>
      <c r="AQ226" s="129">
        <f>$AU226+$AB$7*SIN(AR226)</f>
        <v>9.2384500473895255</v>
      </c>
      <c r="AR226" s="129">
        <f>$AU226+$AB$7*SIN(AS226)</f>
        <v>9.2384526380666898</v>
      </c>
      <c r="AS226" s="129">
        <f>$AU226+$AB$7*SIN(AT226)</f>
        <v>9.2384094747685861</v>
      </c>
      <c r="AT226" s="129">
        <f>$AU226+$AB$7*SIN(AU226)</f>
        <v>9.2391285731456421</v>
      </c>
      <c r="AU226" s="129">
        <f>RADIANS($AB$9)+$AB$18*(F226-AB$15)</f>
        <v>9.2271354460248673</v>
      </c>
      <c r="AV226"/>
      <c r="AW226" s="95"/>
      <c r="AX226" s="101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29" customFormat="1" ht="12.75" customHeight="1">
      <c r="A227" s="67" t="s">
        <v>803</v>
      </c>
      <c r="B227" s="69" t="s">
        <v>144</v>
      </c>
      <c r="C227" s="68">
        <v>49929.426099999997</v>
      </c>
      <c r="D227" s="68" t="s">
        <v>142</v>
      </c>
      <c r="E227" s="29">
        <f>+(C227-C$7)/C$8</f>
        <v>2134.0150855466268</v>
      </c>
      <c r="F227" s="29">
        <f>ROUND(2*E227,0)/2</f>
        <v>2134</v>
      </c>
      <c r="G227" s="29">
        <f>+C227-(C$7+F227*C$8)</f>
        <v>5.1835400001436938E-2</v>
      </c>
      <c r="J227" s="29">
        <f>+G227</f>
        <v>5.1835400001436938E-2</v>
      </c>
      <c r="P227" s="29">
        <f>+D$11+D$12*F227+D$13*F227^2</f>
        <v>5.6120615390561755E-2</v>
      </c>
      <c r="Q227" s="30">
        <f>+C227-15018.5</f>
        <v>34910.926099999997</v>
      </c>
      <c r="R227" s="29">
        <f>+(P227-G227)^2</f>
        <v>1.8363070931192164E-5</v>
      </c>
      <c r="S227" s="70">
        <f>S$17</f>
        <v>1</v>
      </c>
      <c r="Z227">
        <f>F227</f>
        <v>2134</v>
      </c>
      <c r="AA227" s="129">
        <f>AB$3+AB$4*Z227+AB$5*Z227^2+AH227</f>
        <v>4.8993553397491077E-2</v>
      </c>
      <c r="AB227" s="129">
        <f>IF(S227&lt;&gt;0,G227-AH227, -9999)</f>
        <v>3.2589350315188101E-2</v>
      </c>
      <c r="AC227" s="129">
        <f>+G227-P227</f>
        <v>-4.2852153891248176E-3</v>
      </c>
      <c r="AD227" s="129">
        <f>IF(S227&lt;&gt;0,G227-AA227, -9999)</f>
        <v>2.8418466039458606E-3</v>
      </c>
      <c r="AE227" s="129">
        <f>+(G227-AA227)^2*S227</f>
        <v>8.0760921203586217E-6</v>
      </c>
      <c r="AF227">
        <f>IF(S227&lt;&gt;0,G227-P227, -9999)</f>
        <v>-4.2852153891248176E-3</v>
      </c>
      <c r="AG227" s="130"/>
      <c r="AH227">
        <f>$AB$6*($AB$11/AI227*AJ227+$AB$12)</f>
        <v>1.9246049686248837E-2</v>
      </c>
      <c r="AI227">
        <f>1+$AB$7*COS(AL227)</f>
        <v>0.93985863788967505</v>
      </c>
      <c r="AJ227">
        <f>SIN(AL227+RADIANS($AB$9))</f>
        <v>0.99831575488806201</v>
      </c>
      <c r="AK227">
        <f>$AB$7*SIN(AL227)</f>
        <v>1.0654154893756849E-2</v>
      </c>
      <c r="AL227">
        <f>2*ATAN(AM227)</f>
        <v>2.9662598234418627</v>
      </c>
      <c r="AM227">
        <f>SQRT((1+$AB$7)/(1-$AB$7))*TAN(AN227/2)</f>
        <v>11.377639721236315</v>
      </c>
      <c r="AN227" s="129">
        <f>$AU227+$AB$7*SIN(AO227)</f>
        <v>9.238450194110845</v>
      </c>
      <c r="AO227" s="129">
        <f>$AU227+$AB$7*SIN(AP227)</f>
        <v>9.2384501935506833</v>
      </c>
      <c r="AP227" s="129">
        <f>$AU227+$AB$7*SIN(AQ227)</f>
        <v>9.2384502028835236</v>
      </c>
      <c r="AQ227" s="129">
        <f>$AU227+$AB$7*SIN(AR227)</f>
        <v>9.2384500473895255</v>
      </c>
      <c r="AR227" s="129">
        <f>$AU227+$AB$7*SIN(AS227)</f>
        <v>9.2384526380666898</v>
      </c>
      <c r="AS227" s="129">
        <f>$AU227+$AB$7*SIN(AT227)</f>
        <v>9.2384094747685861</v>
      </c>
      <c r="AT227" s="129">
        <f>$AU227+$AB$7*SIN(AU227)</f>
        <v>9.2391285731456421</v>
      </c>
      <c r="AU227" s="129">
        <f>RADIANS($AB$9)+$AB$18*(F227-AB$15)</f>
        <v>9.2271354460248673</v>
      </c>
      <c r="AV227"/>
      <c r="AW227" s="95"/>
      <c r="AX227" s="101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29" customFormat="1" ht="12.75" customHeight="1">
      <c r="A228" s="67" t="s">
        <v>803</v>
      </c>
      <c r="B228" s="69" t="s">
        <v>144</v>
      </c>
      <c r="C228" s="68">
        <v>49929.427499999998</v>
      </c>
      <c r="D228" s="68" t="s">
        <v>142</v>
      </c>
      <c r="E228" s="29">
        <f>+(C228-C$7)/C$8</f>
        <v>2134.0154929856608</v>
      </c>
      <c r="F228" s="29">
        <f>ROUND(2*E228,0)/2</f>
        <v>2134</v>
      </c>
      <c r="G228" s="29">
        <f>+C228-(C$7+F228*C$8)</f>
        <v>5.3235400002449751E-2</v>
      </c>
      <c r="J228" s="29">
        <f>+G228</f>
        <v>5.3235400002449751E-2</v>
      </c>
      <c r="P228" s="29">
        <f>+D$11+D$12*F228+D$13*F228^2</f>
        <v>5.6120615390561755E-2</v>
      </c>
      <c r="Q228" s="30">
        <f>+C228-15018.5</f>
        <v>34910.927499999998</v>
      </c>
      <c r="R228" s="29">
        <f>+(P228-G228)^2</f>
        <v>8.3244678357983031E-6</v>
      </c>
      <c r="S228" s="70">
        <f>S$17</f>
        <v>1</v>
      </c>
      <c r="Z228">
        <f>F228</f>
        <v>2134</v>
      </c>
      <c r="AA228" s="129">
        <f>AB$3+AB$4*Z228+AB$5*Z228^2+AH228</f>
        <v>4.8993553397491077E-2</v>
      </c>
      <c r="AB228" s="129">
        <f>IF(S228&lt;&gt;0,G228-AH228, -9999)</f>
        <v>3.3989350316200914E-2</v>
      </c>
      <c r="AC228" s="129">
        <f>+G228-P228</f>
        <v>-2.8852153881120043E-3</v>
      </c>
      <c r="AD228" s="129">
        <f>IF(S228&lt;&gt;0,G228-AA228, -9999)</f>
        <v>4.2418466049586739E-3</v>
      </c>
      <c r="AE228" s="129">
        <f>+(G228-AA228)^2*S228</f>
        <v>1.7993262619999429E-5</v>
      </c>
      <c r="AF228">
        <f>IF(S228&lt;&gt;0,G228-P228, -9999)</f>
        <v>-2.8852153881120043E-3</v>
      </c>
      <c r="AG228" s="130"/>
      <c r="AH228">
        <f>$AB$6*($AB$11/AI228*AJ228+$AB$12)</f>
        <v>1.9246049686248837E-2</v>
      </c>
      <c r="AI228">
        <f>1+$AB$7*COS(AL228)</f>
        <v>0.93985863788967505</v>
      </c>
      <c r="AJ228">
        <f>SIN(AL228+RADIANS($AB$9))</f>
        <v>0.99831575488806201</v>
      </c>
      <c r="AK228">
        <f>$AB$7*SIN(AL228)</f>
        <v>1.0654154893756849E-2</v>
      </c>
      <c r="AL228">
        <f>2*ATAN(AM228)</f>
        <v>2.9662598234418627</v>
      </c>
      <c r="AM228">
        <f>SQRT((1+$AB$7)/(1-$AB$7))*TAN(AN228/2)</f>
        <v>11.377639721236315</v>
      </c>
      <c r="AN228" s="129">
        <f>$AU228+$AB$7*SIN(AO228)</f>
        <v>9.238450194110845</v>
      </c>
      <c r="AO228" s="129">
        <f>$AU228+$AB$7*SIN(AP228)</f>
        <v>9.2384501935506833</v>
      </c>
      <c r="AP228" s="129">
        <f>$AU228+$AB$7*SIN(AQ228)</f>
        <v>9.2384502028835236</v>
      </c>
      <c r="AQ228" s="129">
        <f>$AU228+$AB$7*SIN(AR228)</f>
        <v>9.2384500473895255</v>
      </c>
      <c r="AR228" s="129">
        <f>$AU228+$AB$7*SIN(AS228)</f>
        <v>9.2384526380666898</v>
      </c>
      <c r="AS228" s="129">
        <f>$AU228+$AB$7*SIN(AT228)</f>
        <v>9.2384094747685861</v>
      </c>
      <c r="AT228" s="129">
        <f>$AU228+$AB$7*SIN(AU228)</f>
        <v>9.2391285731456421</v>
      </c>
      <c r="AU228" s="129">
        <f>RADIANS($AB$9)+$AB$18*(F228-AB$15)</f>
        <v>9.2271354460248673</v>
      </c>
      <c r="AV228"/>
      <c r="AW228" s="95"/>
      <c r="AX228" s="101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29" customFormat="1" ht="12.75" customHeight="1">
      <c r="A229" s="67" t="s">
        <v>803</v>
      </c>
      <c r="B229" s="69" t="s">
        <v>144</v>
      </c>
      <c r="C229" s="68">
        <v>49929.428899999999</v>
      </c>
      <c r="D229" s="68" t="s">
        <v>142</v>
      </c>
      <c r="E229" s="29">
        <f>+(C229-C$7)/C$8</f>
        <v>2134.0159004246948</v>
      </c>
      <c r="F229" s="29">
        <f>ROUND(2*E229,0)/2</f>
        <v>2134</v>
      </c>
      <c r="G229" s="29">
        <f>+C229-(C$7+F229*C$8)</f>
        <v>5.4635400003462564E-2</v>
      </c>
      <c r="J229" s="29">
        <f>+G229</f>
        <v>5.4635400003462564E-2</v>
      </c>
      <c r="P229" s="29">
        <f>+D$11+D$12*F229+D$13*F229^2</f>
        <v>5.6120615390561755E-2</v>
      </c>
      <c r="Q229" s="30">
        <f>+C229-15018.5</f>
        <v>34910.928899999999</v>
      </c>
      <c r="R229" s="29">
        <f>+(P229-G229)^2</f>
        <v>2.2058647460762001E-6</v>
      </c>
      <c r="S229" s="70">
        <f>S$17</f>
        <v>1</v>
      </c>
      <c r="Z229">
        <f>F229</f>
        <v>2134</v>
      </c>
      <c r="AA229" s="129">
        <f>AB$3+AB$4*Z229+AB$5*Z229^2+AH229</f>
        <v>4.8993553397491077E-2</v>
      </c>
      <c r="AB229" s="129">
        <f>IF(S229&lt;&gt;0,G229-AH229, -9999)</f>
        <v>3.5389350317213727E-2</v>
      </c>
      <c r="AC229" s="129">
        <f>+G229-P229</f>
        <v>-1.485215387099191E-3</v>
      </c>
      <c r="AD229" s="129">
        <f>IF(S229&lt;&gt;0,G229-AA229, -9999)</f>
        <v>5.6418466059714872E-3</v>
      </c>
      <c r="AE229" s="129">
        <f>+(G229-AA229)^2*S229</f>
        <v>3.1830433125311988E-5</v>
      </c>
      <c r="AF229">
        <f>IF(S229&lt;&gt;0,G229-P229, -9999)</f>
        <v>-1.485215387099191E-3</v>
      </c>
      <c r="AG229" s="130"/>
      <c r="AH229">
        <f>$AB$6*($AB$11/AI229*AJ229+$AB$12)</f>
        <v>1.9246049686248837E-2</v>
      </c>
      <c r="AI229">
        <f>1+$AB$7*COS(AL229)</f>
        <v>0.93985863788967505</v>
      </c>
      <c r="AJ229">
        <f>SIN(AL229+RADIANS($AB$9))</f>
        <v>0.99831575488806201</v>
      </c>
      <c r="AK229">
        <f>$AB$7*SIN(AL229)</f>
        <v>1.0654154893756849E-2</v>
      </c>
      <c r="AL229">
        <f>2*ATAN(AM229)</f>
        <v>2.9662598234418627</v>
      </c>
      <c r="AM229">
        <f>SQRT((1+$AB$7)/(1-$AB$7))*TAN(AN229/2)</f>
        <v>11.377639721236315</v>
      </c>
      <c r="AN229" s="129">
        <f>$AU229+$AB$7*SIN(AO229)</f>
        <v>9.238450194110845</v>
      </c>
      <c r="AO229" s="129">
        <f>$AU229+$AB$7*SIN(AP229)</f>
        <v>9.2384501935506833</v>
      </c>
      <c r="AP229" s="129">
        <f>$AU229+$AB$7*SIN(AQ229)</f>
        <v>9.2384502028835236</v>
      </c>
      <c r="AQ229" s="129">
        <f>$AU229+$AB$7*SIN(AR229)</f>
        <v>9.2384500473895255</v>
      </c>
      <c r="AR229" s="129">
        <f>$AU229+$AB$7*SIN(AS229)</f>
        <v>9.2384526380666898</v>
      </c>
      <c r="AS229" s="129">
        <f>$AU229+$AB$7*SIN(AT229)</f>
        <v>9.2384094747685861</v>
      </c>
      <c r="AT229" s="129">
        <f>$AU229+$AB$7*SIN(AU229)</f>
        <v>9.2391285731456421</v>
      </c>
      <c r="AU229" s="129">
        <f>RADIANS($AB$9)+$AB$18*(F229-AB$15)</f>
        <v>9.2271354460248673</v>
      </c>
      <c r="AV229"/>
      <c r="AW229" s="95"/>
      <c r="AX229" s="101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29" customFormat="1" ht="12.75" customHeight="1">
      <c r="A230" s="67" t="s">
        <v>803</v>
      </c>
      <c r="B230" s="69" t="s">
        <v>144</v>
      </c>
      <c r="C230" s="68">
        <v>49929.429600000003</v>
      </c>
      <c r="D230" s="68" t="s">
        <v>142</v>
      </c>
      <c r="E230" s="29">
        <f>+(C230-C$7)/C$8</f>
        <v>2134.0161041442125</v>
      </c>
      <c r="F230" s="29">
        <f>ROUND(2*E230,0)/2</f>
        <v>2134</v>
      </c>
      <c r="G230" s="29">
        <f>+C230-(C$7+F230*C$8)</f>
        <v>5.533540000760695E-2</v>
      </c>
      <c r="J230" s="29">
        <f>+G230</f>
        <v>5.533540000760695E-2</v>
      </c>
      <c r="P230" s="29">
        <f>+D$11+D$12*F230+D$13*F230^2</f>
        <v>5.6120615390561755E-2</v>
      </c>
      <c r="Q230" s="30">
        <f>+C230-15018.5</f>
        <v>34910.929600000003</v>
      </c>
      <c r="R230" s="29">
        <f>+(P230-G230)^2</f>
        <v>6.16563197628862E-7</v>
      </c>
      <c r="S230" s="70">
        <f>S$17</f>
        <v>1</v>
      </c>
      <c r="Y230" s="26"/>
      <c r="Z230">
        <f>F230</f>
        <v>2134</v>
      </c>
      <c r="AA230" s="129">
        <f>AB$3+AB$4*Z230+AB$5*Z230^2+AH230</f>
        <v>4.8993553397491077E-2</v>
      </c>
      <c r="AB230" s="129">
        <f>IF(S230&lt;&gt;0,G230-AH230, -9999)</f>
        <v>3.6089350321358113E-2</v>
      </c>
      <c r="AC230" s="129">
        <f>+G230-P230</f>
        <v>-7.8521538295480559E-4</v>
      </c>
      <c r="AD230" s="129">
        <f>IF(S230&lt;&gt;0,G230-AA230, -9999)</f>
        <v>6.3418466101158727E-3</v>
      </c>
      <c r="AE230" s="129">
        <f>+(G230-AA230)^2*S230</f>
        <v>4.0219018426238185E-5</v>
      </c>
      <c r="AF230">
        <f>IF(S230&lt;&gt;0,G230-P230, -9999)</f>
        <v>-7.8521538295480559E-4</v>
      </c>
      <c r="AG230" s="130"/>
      <c r="AH230">
        <f>$AB$6*($AB$11/AI230*AJ230+$AB$12)</f>
        <v>1.9246049686248837E-2</v>
      </c>
      <c r="AI230">
        <f>1+$AB$7*COS(AL230)</f>
        <v>0.93985863788967505</v>
      </c>
      <c r="AJ230">
        <f>SIN(AL230+RADIANS($AB$9))</f>
        <v>0.99831575488806201</v>
      </c>
      <c r="AK230">
        <f>$AB$7*SIN(AL230)</f>
        <v>1.0654154893756849E-2</v>
      </c>
      <c r="AL230">
        <f>2*ATAN(AM230)</f>
        <v>2.9662598234418627</v>
      </c>
      <c r="AM230">
        <f>SQRT((1+$AB$7)/(1-$AB$7))*TAN(AN230/2)</f>
        <v>11.377639721236315</v>
      </c>
      <c r="AN230" s="129">
        <f>$AU230+$AB$7*SIN(AO230)</f>
        <v>9.238450194110845</v>
      </c>
      <c r="AO230" s="129">
        <f>$AU230+$AB$7*SIN(AP230)</f>
        <v>9.2384501935506833</v>
      </c>
      <c r="AP230" s="129">
        <f>$AU230+$AB$7*SIN(AQ230)</f>
        <v>9.2384502028835236</v>
      </c>
      <c r="AQ230" s="129">
        <f>$AU230+$AB$7*SIN(AR230)</f>
        <v>9.2384500473895255</v>
      </c>
      <c r="AR230" s="129">
        <f>$AU230+$AB$7*SIN(AS230)</f>
        <v>9.2384526380666898</v>
      </c>
      <c r="AS230" s="129">
        <f>$AU230+$AB$7*SIN(AT230)</f>
        <v>9.2384094747685861</v>
      </c>
      <c r="AT230" s="129">
        <f>$AU230+$AB$7*SIN(AU230)</f>
        <v>9.2391285731456421</v>
      </c>
      <c r="AU230" s="129">
        <f>RADIANS($AB$9)+$AB$18*(F230-AB$15)</f>
        <v>9.2271354460248673</v>
      </c>
      <c r="AV230"/>
      <c r="AW230" s="95"/>
      <c r="AX230" s="101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29" customFormat="1" ht="12.75" customHeight="1">
      <c r="A231" s="67" t="s">
        <v>803</v>
      </c>
      <c r="B231" s="69" t="s">
        <v>144</v>
      </c>
      <c r="C231" s="68">
        <v>49929.4303</v>
      </c>
      <c r="D231" s="68" t="s">
        <v>142</v>
      </c>
      <c r="E231" s="29">
        <f>+(C231-C$7)/C$8</f>
        <v>2134.0163078637283</v>
      </c>
      <c r="F231" s="29">
        <f>ROUND(2*E231,0)/2</f>
        <v>2134</v>
      </c>
      <c r="G231" s="29">
        <f>+C231-(C$7+F231*C$8)</f>
        <v>5.6035400004475378E-2</v>
      </c>
      <c r="J231" s="29">
        <f>+G231</f>
        <v>5.6035400004475378E-2</v>
      </c>
      <c r="P231" s="29">
        <f>+D$11+D$12*F231+D$13*F231^2</f>
        <v>5.6120615390561755E-2</v>
      </c>
      <c r="Q231" s="30">
        <f>+C231-15018.5</f>
        <v>34910.9303</v>
      </c>
      <c r="R231" s="29">
        <f>+(P231-G231)^2</f>
        <v>7.2616620258504212E-9</v>
      </c>
      <c r="S231" s="70">
        <f>S$17</f>
        <v>1</v>
      </c>
      <c r="Z231">
        <f>F231</f>
        <v>2134</v>
      </c>
      <c r="AA231" s="129">
        <f>AB$3+AB$4*Z231+AB$5*Z231^2+AH231</f>
        <v>4.8993553397491077E-2</v>
      </c>
      <c r="AB231" s="129">
        <f>IF(S231&lt;&gt;0,G231-AH231, -9999)</f>
        <v>3.6789350318226541E-2</v>
      </c>
      <c r="AC231" s="129">
        <f>+G231-P231</f>
        <v>-8.5215386086377742E-5</v>
      </c>
      <c r="AD231" s="129">
        <f>IF(S231&lt;&gt;0,G231-AA231, -9999)</f>
        <v>7.0418466069843005E-3</v>
      </c>
      <c r="AE231" s="129">
        <f>+(G231-AA231)^2*S231</f>
        <v>4.9587603636296308E-5</v>
      </c>
      <c r="AF231">
        <f>IF(S231&lt;&gt;0,G231-P231, -9999)</f>
        <v>-8.5215386086377742E-5</v>
      </c>
      <c r="AG231" s="130"/>
      <c r="AH231">
        <f>$AB$6*($AB$11/AI231*AJ231+$AB$12)</f>
        <v>1.9246049686248837E-2</v>
      </c>
      <c r="AI231">
        <f>1+$AB$7*COS(AL231)</f>
        <v>0.93985863788967505</v>
      </c>
      <c r="AJ231">
        <f>SIN(AL231+RADIANS($AB$9))</f>
        <v>0.99831575488806201</v>
      </c>
      <c r="AK231">
        <f>$AB$7*SIN(AL231)</f>
        <v>1.0654154893756849E-2</v>
      </c>
      <c r="AL231">
        <f>2*ATAN(AM231)</f>
        <v>2.9662598234418627</v>
      </c>
      <c r="AM231">
        <f>SQRT((1+$AB$7)/(1-$AB$7))*TAN(AN231/2)</f>
        <v>11.377639721236315</v>
      </c>
      <c r="AN231" s="129">
        <f>$AU231+$AB$7*SIN(AO231)</f>
        <v>9.238450194110845</v>
      </c>
      <c r="AO231" s="129">
        <f>$AU231+$AB$7*SIN(AP231)</f>
        <v>9.2384501935506833</v>
      </c>
      <c r="AP231" s="129">
        <f>$AU231+$AB$7*SIN(AQ231)</f>
        <v>9.2384502028835236</v>
      </c>
      <c r="AQ231" s="129">
        <f>$AU231+$AB$7*SIN(AR231)</f>
        <v>9.2384500473895255</v>
      </c>
      <c r="AR231" s="129">
        <f>$AU231+$AB$7*SIN(AS231)</f>
        <v>9.2384526380666898</v>
      </c>
      <c r="AS231" s="129">
        <f>$AU231+$AB$7*SIN(AT231)</f>
        <v>9.2384094747685861</v>
      </c>
      <c r="AT231" s="129">
        <f>$AU231+$AB$7*SIN(AU231)</f>
        <v>9.2391285731456421</v>
      </c>
      <c r="AU231" s="129">
        <f>RADIANS($AB$9)+$AB$18*(F231-AB$15)</f>
        <v>9.2271354460248673</v>
      </c>
      <c r="AV231" s="129"/>
      <c r="AW231" s="95"/>
      <c r="AX231" s="10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29" customFormat="1" ht="12.75" customHeight="1">
      <c r="A232" s="67" t="s">
        <v>803</v>
      </c>
      <c r="B232" s="69" t="s">
        <v>144</v>
      </c>
      <c r="C232" s="68">
        <v>49929.430999999997</v>
      </c>
      <c r="D232" s="68" t="s">
        <v>142</v>
      </c>
      <c r="E232" s="29">
        <f>+(C232-C$7)/C$8</f>
        <v>2134.0165115832442</v>
      </c>
      <c r="F232" s="29">
        <f>ROUND(2*E232,0)/2</f>
        <v>2134</v>
      </c>
      <c r="G232" s="29">
        <f>+C232-(C$7+F232*C$8)</f>
        <v>5.6735400001343805E-2</v>
      </c>
      <c r="I232" s="29">
        <f>+G232</f>
        <v>5.6735400001343805E-2</v>
      </c>
      <c r="P232" s="29">
        <f>+D$11+D$12*F232+D$13*F232^2</f>
        <v>5.6120615390561755E-2</v>
      </c>
      <c r="Q232" s="30">
        <f>+C232-15018.5</f>
        <v>34910.930999999997</v>
      </c>
      <c r="R232" s="29">
        <f>+(P232-G232)^2</f>
        <v>3.7796011765443685E-7</v>
      </c>
      <c r="S232" s="70">
        <f>S$16</f>
        <v>0.1</v>
      </c>
      <c r="Z232">
        <f>F232</f>
        <v>2134</v>
      </c>
      <c r="AA232" s="129">
        <f>AB$3+AB$4*Z232+AB$5*Z232^2+AH232</f>
        <v>4.8993553397491077E-2</v>
      </c>
      <c r="AB232" s="129">
        <f>IF(S232&lt;&gt;0,G232-AH232, -9999)</f>
        <v>3.7489350315094969E-2</v>
      </c>
      <c r="AC232" s="129">
        <f>+G232-P232</f>
        <v>6.147846107820501E-4</v>
      </c>
      <c r="AD232" s="129">
        <f>IF(S232&lt;&gt;0,G232-AA232, -9999)</f>
        <v>7.7418466038527284E-3</v>
      </c>
      <c r="AE232" s="129">
        <f>+(G232-AA232)^2*S232</f>
        <v>5.9936188837586032E-6</v>
      </c>
      <c r="AF232">
        <f>IF(S232&lt;&gt;0,G232-P232, -9999)</f>
        <v>6.147846107820501E-4</v>
      </c>
      <c r="AG232" s="130"/>
      <c r="AH232">
        <f>$AB$6*($AB$11/AI232*AJ232+$AB$12)</f>
        <v>1.9246049686248837E-2</v>
      </c>
      <c r="AI232">
        <f>1+$AB$7*COS(AL232)</f>
        <v>0.93985863788967505</v>
      </c>
      <c r="AJ232">
        <f>SIN(AL232+RADIANS($AB$9))</f>
        <v>0.99831575488806201</v>
      </c>
      <c r="AK232">
        <f>$AB$7*SIN(AL232)</f>
        <v>1.0654154893756849E-2</v>
      </c>
      <c r="AL232">
        <f>2*ATAN(AM232)</f>
        <v>2.9662598234418627</v>
      </c>
      <c r="AM232">
        <f>SQRT((1+$AB$7)/(1-$AB$7))*TAN(AN232/2)</f>
        <v>11.377639721236315</v>
      </c>
      <c r="AN232" s="129">
        <f>$AU232+$AB$7*SIN(AO232)</f>
        <v>9.238450194110845</v>
      </c>
      <c r="AO232" s="129">
        <f>$AU232+$AB$7*SIN(AP232)</f>
        <v>9.2384501935506833</v>
      </c>
      <c r="AP232" s="129">
        <f>$AU232+$AB$7*SIN(AQ232)</f>
        <v>9.2384502028835236</v>
      </c>
      <c r="AQ232" s="129">
        <f>$AU232+$AB$7*SIN(AR232)</f>
        <v>9.2384500473895255</v>
      </c>
      <c r="AR232" s="129">
        <f>$AU232+$AB$7*SIN(AS232)</f>
        <v>9.2384526380666898</v>
      </c>
      <c r="AS232" s="129">
        <f>$AU232+$AB$7*SIN(AT232)</f>
        <v>9.2384094747685861</v>
      </c>
      <c r="AT232" s="129">
        <f>$AU232+$AB$7*SIN(AU232)</f>
        <v>9.2391285731456421</v>
      </c>
      <c r="AU232" s="129">
        <f>RADIANS($AB$9)+$AB$18*(F232-AB$15)</f>
        <v>9.2271354460248673</v>
      </c>
      <c r="AV232"/>
      <c r="AW232" s="95"/>
      <c r="AX232" s="101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29" customFormat="1" ht="12.75" customHeight="1">
      <c r="A233" s="67" t="s">
        <v>803</v>
      </c>
      <c r="B233" s="69" t="s">
        <v>144</v>
      </c>
      <c r="C233" s="68">
        <v>49929.432000000001</v>
      </c>
      <c r="D233" s="68" t="s">
        <v>142</v>
      </c>
      <c r="E233" s="29">
        <f>+(C233-C$7)/C$8</f>
        <v>2134.0168026111264</v>
      </c>
      <c r="F233" s="29">
        <f>ROUND(2*E233,0)/2</f>
        <v>2134</v>
      </c>
      <c r="G233" s="29">
        <f>+C233-(C$7+F233*C$8)</f>
        <v>5.7735400005185511E-2</v>
      </c>
      <c r="I233" s="29">
        <f>+G233</f>
        <v>5.7735400005185511E-2</v>
      </c>
      <c r="P233" s="29">
        <f>+D$11+D$12*F233+D$13*F233^2</f>
        <v>5.6120615390561755E-2</v>
      </c>
      <c r="Q233" s="30">
        <f>+C233-15018.5</f>
        <v>34910.932000000001</v>
      </c>
      <c r="R233" s="29">
        <f>+(P233-G233)^2</f>
        <v>2.6075293516255913E-6</v>
      </c>
      <c r="S233" s="70">
        <f>S$16</f>
        <v>0.1</v>
      </c>
      <c r="Z233">
        <f>F233</f>
        <v>2134</v>
      </c>
      <c r="AA233" s="129">
        <f>AB$3+AB$4*Z233+AB$5*Z233^2+AH233</f>
        <v>4.8993553397491077E-2</v>
      </c>
      <c r="AB233" s="129">
        <f>IF(S233&lt;&gt;0,G233-AH233, -9999)</f>
        <v>3.8489350318936674E-2</v>
      </c>
      <c r="AC233" s="129">
        <f>+G233-P233</f>
        <v>1.6147846146237557E-3</v>
      </c>
      <c r="AD233" s="129">
        <f>IF(S233&lt;&gt;0,G233-AA233, -9999)</f>
        <v>8.741846607694434E-3</v>
      </c>
      <c r="AE233" s="129">
        <f>+(G233-AA233)^2*S233</f>
        <v>7.6419882112458678E-6</v>
      </c>
      <c r="AF233">
        <f>IF(S233&lt;&gt;0,G233-P233, -9999)</f>
        <v>1.6147846146237557E-3</v>
      </c>
      <c r="AG233" s="130"/>
      <c r="AH233">
        <f>$AB$6*($AB$11/AI233*AJ233+$AB$12)</f>
        <v>1.9246049686248837E-2</v>
      </c>
      <c r="AI233">
        <f>1+$AB$7*COS(AL233)</f>
        <v>0.93985863788967505</v>
      </c>
      <c r="AJ233">
        <f>SIN(AL233+RADIANS($AB$9))</f>
        <v>0.99831575488806201</v>
      </c>
      <c r="AK233">
        <f>$AB$7*SIN(AL233)</f>
        <v>1.0654154893756849E-2</v>
      </c>
      <c r="AL233">
        <f>2*ATAN(AM233)</f>
        <v>2.9662598234418627</v>
      </c>
      <c r="AM233">
        <f>SQRT((1+$AB$7)/(1-$AB$7))*TAN(AN233/2)</f>
        <v>11.377639721236315</v>
      </c>
      <c r="AN233" s="129">
        <f>$AU233+$AB$7*SIN(AO233)</f>
        <v>9.238450194110845</v>
      </c>
      <c r="AO233" s="129">
        <f>$AU233+$AB$7*SIN(AP233)</f>
        <v>9.2384501935506833</v>
      </c>
      <c r="AP233" s="129">
        <f>$AU233+$AB$7*SIN(AQ233)</f>
        <v>9.2384502028835236</v>
      </c>
      <c r="AQ233" s="129">
        <f>$AU233+$AB$7*SIN(AR233)</f>
        <v>9.2384500473895255</v>
      </c>
      <c r="AR233" s="129">
        <f>$AU233+$AB$7*SIN(AS233)</f>
        <v>9.2384526380666898</v>
      </c>
      <c r="AS233" s="129">
        <f>$AU233+$AB$7*SIN(AT233)</f>
        <v>9.2384094747685861</v>
      </c>
      <c r="AT233" s="129">
        <f>$AU233+$AB$7*SIN(AU233)</f>
        <v>9.2391285731456421</v>
      </c>
      <c r="AU233" s="129">
        <f>RADIANS($AB$9)+$AB$18*(F233-AB$15)</f>
        <v>9.2271354460248673</v>
      </c>
      <c r="AV233"/>
      <c r="AW233" s="95"/>
      <c r="AX233" s="101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29" customFormat="1" ht="12.75" customHeight="1">
      <c r="A234" s="67" t="s">
        <v>803</v>
      </c>
      <c r="B234" s="69" t="s">
        <v>144</v>
      </c>
      <c r="C234" s="68">
        <v>49929.432399999998</v>
      </c>
      <c r="D234" s="68" t="s">
        <v>142</v>
      </c>
      <c r="E234" s="29">
        <f>+(C234-C$7)/C$8</f>
        <v>2134.0169190222782</v>
      </c>
      <c r="F234" s="29">
        <f>ROUND(2*E234,0)/2</f>
        <v>2134</v>
      </c>
      <c r="G234" s="29">
        <f>+C234-(C$7+F234*C$8)</f>
        <v>5.8135400002356619E-2</v>
      </c>
      <c r="J234" s="29">
        <f>+G234</f>
        <v>5.8135400002356619E-2</v>
      </c>
      <c r="P234" s="29">
        <f>+D$11+D$12*F234+D$13*F234^2</f>
        <v>5.6120615390561755E-2</v>
      </c>
      <c r="Q234" s="30">
        <f>+C234-15018.5</f>
        <v>34910.932399999998</v>
      </c>
      <c r="R234" s="29">
        <f>+(P234-G234)^2</f>
        <v>4.0593570319253785E-6</v>
      </c>
      <c r="S234" s="70">
        <f>S$17</f>
        <v>1</v>
      </c>
      <c r="Z234">
        <f>F234</f>
        <v>2134</v>
      </c>
      <c r="AA234" s="129">
        <f>AB$3+AB$4*Z234+AB$5*Z234^2+AH234</f>
        <v>4.8993553397491077E-2</v>
      </c>
      <c r="AB234" s="129">
        <f>IF(S234&lt;&gt;0,G234-AH234, -9999)</f>
        <v>3.8889350316107782E-2</v>
      </c>
      <c r="AC234" s="129">
        <f>+G234-P234</f>
        <v>2.0147846117948634E-3</v>
      </c>
      <c r="AD234" s="129">
        <f>IF(S234&lt;&gt;0,G234-AA234, -9999)</f>
        <v>9.1418466048655417E-3</v>
      </c>
      <c r="AE234" s="129">
        <f>+(G234-AA234)^2*S234</f>
        <v>8.3573359346891633E-5</v>
      </c>
      <c r="AF234">
        <f>IF(S234&lt;&gt;0,G234-P234, -9999)</f>
        <v>2.0147846117948634E-3</v>
      </c>
      <c r="AG234" s="130"/>
      <c r="AH234">
        <f>$AB$6*($AB$11/AI234*AJ234+$AB$12)</f>
        <v>1.9246049686248837E-2</v>
      </c>
      <c r="AI234">
        <f>1+$AB$7*COS(AL234)</f>
        <v>0.93985863788967505</v>
      </c>
      <c r="AJ234">
        <f>SIN(AL234+RADIANS($AB$9))</f>
        <v>0.99831575488806201</v>
      </c>
      <c r="AK234">
        <f>$AB$7*SIN(AL234)</f>
        <v>1.0654154893756849E-2</v>
      </c>
      <c r="AL234">
        <f>2*ATAN(AM234)</f>
        <v>2.9662598234418627</v>
      </c>
      <c r="AM234">
        <f>SQRT((1+$AB$7)/(1-$AB$7))*TAN(AN234/2)</f>
        <v>11.377639721236315</v>
      </c>
      <c r="AN234" s="129">
        <f>$AU234+$AB$7*SIN(AO234)</f>
        <v>9.238450194110845</v>
      </c>
      <c r="AO234" s="129">
        <f>$AU234+$AB$7*SIN(AP234)</f>
        <v>9.2384501935506833</v>
      </c>
      <c r="AP234" s="129">
        <f>$AU234+$AB$7*SIN(AQ234)</f>
        <v>9.2384502028835236</v>
      </c>
      <c r="AQ234" s="129">
        <f>$AU234+$AB$7*SIN(AR234)</f>
        <v>9.2384500473895255</v>
      </c>
      <c r="AR234" s="129">
        <f>$AU234+$AB$7*SIN(AS234)</f>
        <v>9.2384526380666898</v>
      </c>
      <c r="AS234" s="129">
        <f>$AU234+$AB$7*SIN(AT234)</f>
        <v>9.2384094747685861</v>
      </c>
      <c r="AT234" s="129">
        <f>$AU234+$AB$7*SIN(AU234)</f>
        <v>9.2391285731456421</v>
      </c>
      <c r="AU234" s="129">
        <f>RADIANS($AB$9)+$AB$18*(F234-AB$15)</f>
        <v>9.2271354460248673</v>
      </c>
      <c r="AV234"/>
      <c r="AW234" s="95"/>
      <c r="AX234" s="101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29" customFormat="1" ht="12.75" customHeight="1">
      <c r="A235" s="17" t="s">
        <v>102</v>
      </c>
      <c r="B235" s="38"/>
      <c r="C235" s="39">
        <v>50262.726999999999</v>
      </c>
      <c r="D235" s="40"/>
      <c r="E235" s="29">
        <f>+(C235-C$7)/C$8</f>
        <v>2231.0149402364063</v>
      </c>
      <c r="F235" s="29">
        <f>ROUND(2*E235,0)/2</f>
        <v>2231</v>
      </c>
      <c r="G235" s="29">
        <f>+C235-(C$7+F235*C$8)</f>
        <v>5.133610000484623E-2</v>
      </c>
      <c r="I235" s="29">
        <f>+G235</f>
        <v>5.133610000484623E-2</v>
      </c>
      <c r="P235" s="29">
        <f>+D$11+D$12*F235+D$13*F235^2</f>
        <v>6.0984736762278717E-2</v>
      </c>
      <c r="Q235" s="30">
        <f>+C235-15018.5</f>
        <v>35244.226999999999</v>
      </c>
      <c r="R235" s="29">
        <f>+(P235-G235)^2</f>
        <v>9.309619127687729E-5</v>
      </c>
      <c r="S235" s="70">
        <f>S$16</f>
        <v>0.1</v>
      </c>
      <c r="Z235">
        <f>F235</f>
        <v>2231</v>
      </c>
      <c r="AA235" s="129">
        <f>AB$3+AB$4*Z235+AB$5*Z235^2+AH235</f>
        <v>5.0782948491777724E-2</v>
      </c>
      <c r="AB235" s="129">
        <f>IF(S235&lt;&gt;0,G235-AH235, -9999)</f>
        <v>3.2073436422829393E-2</v>
      </c>
      <c r="AC235" s="129">
        <f>+G235-P235</f>
        <v>-9.6486367574324869E-3</v>
      </c>
      <c r="AD235" s="129">
        <f>IF(S235&lt;&gt;0,G235-AA235, -9999)</f>
        <v>5.5315151306850607E-4</v>
      </c>
      <c r="AE235" s="129">
        <f>+(G235-AA235)^2*S235</f>
        <v>3.0597659640997762E-8</v>
      </c>
      <c r="AF235">
        <f>IF(S235&lt;&gt;0,G235-P235, -9999)</f>
        <v>-9.6486367574324869E-3</v>
      </c>
      <c r="AG235" s="130"/>
      <c r="AH235">
        <f>$AB$6*($AB$11/AI235*AJ235+$AB$12)</f>
        <v>1.9262663582016833E-2</v>
      </c>
      <c r="AI235">
        <f>1+$AB$7*COS(AL235)</f>
        <v>0.93902485089716159</v>
      </c>
      <c r="AJ235">
        <f>SIN(AL235+RADIANS($AB$9))</f>
        <v>0.99824177277916737</v>
      </c>
      <c r="AK235">
        <f>$AB$7*SIN(AL235)</f>
        <v>3.5391587802780533E-3</v>
      </c>
      <c r="AL235">
        <f>2*ATAN(AM235)</f>
        <v>3.0836150605474675</v>
      </c>
      <c r="AM235">
        <f>SQRT((1+$AB$7)/(1-$AB$7))*TAN(AN235/2)</f>
        <v>34.486421911349524</v>
      </c>
      <c r="AN235" s="129">
        <f>$AU235+$AB$7*SIN(AO235)</f>
        <v>9.3631464013528465</v>
      </c>
      <c r="AO235" s="129">
        <f>$AU235+$AB$7*SIN(AP235)</f>
        <v>9.3631464011480077</v>
      </c>
      <c r="AP235" s="129">
        <f>$AU235+$AB$7*SIN(AQ235)</f>
        <v>9.3631464045081056</v>
      </c>
      <c r="AQ235" s="129">
        <f>$AU235+$AB$7*SIN(AR235)</f>
        <v>9.3631463493900355</v>
      </c>
      <c r="AR235" s="129">
        <f>$AU235+$AB$7*SIN(AS235)</f>
        <v>9.3631472535309808</v>
      </c>
      <c r="AS235" s="129">
        <f>$AU235+$AB$7*SIN(AT235)</f>
        <v>9.3631324222569319</v>
      </c>
      <c r="AT235" s="129">
        <f>$AU235+$AB$7*SIN(AU235)</f>
        <v>9.3633757085965037</v>
      </c>
      <c r="AU235" s="129">
        <f>RADIANS($AB$9)+$AB$18*(F235-AB$15)</f>
        <v>9.3593844655378433</v>
      </c>
      <c r="AV235"/>
      <c r="AW235" s="95"/>
      <c r="AX235" s="101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29" customFormat="1" ht="12.75" customHeight="1">
      <c r="A236" s="17" t="s">
        <v>132</v>
      </c>
      <c r="B236" s="38"/>
      <c r="C236" s="39">
        <v>50276.480000000003</v>
      </c>
      <c r="D236" s="40">
        <v>5.0000000000000001E-3</v>
      </c>
      <c r="E236" s="29">
        <f>+(C236-C$7)/C$8</f>
        <v>2235.0174466849307</v>
      </c>
      <c r="F236" s="29">
        <f>ROUND(2*E236,0)/2</f>
        <v>2235</v>
      </c>
      <c r="G236" s="29">
        <f>+C236-(C$7+F236*C$8)</f>
        <v>5.9948500005702954E-2</v>
      </c>
      <c r="I236" s="29">
        <f>+G236</f>
        <v>5.9948500005702954E-2</v>
      </c>
      <c r="P236" s="29">
        <f>+D$11+D$12*F236+D$13*F236^2</f>
        <v>6.118963754575539E-2</v>
      </c>
      <c r="Q236" s="30">
        <f>+C236-15018.5</f>
        <v>35257.980000000003</v>
      </c>
      <c r="R236" s="29">
        <f>+(P236-G236)^2</f>
        <v>1.5404223933274137E-6</v>
      </c>
      <c r="S236" s="70">
        <f>S$16</f>
        <v>0.1</v>
      </c>
      <c r="Z236">
        <f>F236</f>
        <v>2235</v>
      </c>
      <c r="AA236" s="129">
        <f>AB$3+AB$4*Z236+AB$5*Z236^2+AH236</f>
        <v>5.0852242515264559E-2</v>
      </c>
      <c r="AB236" s="129">
        <f>IF(S236&lt;&gt;0,G236-AH236, -9999)</f>
        <v>4.0691585545371327E-2</v>
      </c>
      <c r="AC236" s="129">
        <f>+G236-P236</f>
        <v>-1.2411375400524366E-3</v>
      </c>
      <c r="AD236" s="129">
        <f>IF(S236&lt;&gt;0,G236-AA236, -9999)</f>
        <v>9.0962574904383947E-3</v>
      </c>
      <c r="AE236" s="129">
        <f>+(G236-AA236)^2*S236</f>
        <v>8.2741900332356607E-6</v>
      </c>
      <c r="AF236">
        <f>IF(S236&lt;&gt;0,G236-P236, -9999)</f>
        <v>-1.2411375400524366E-3</v>
      </c>
      <c r="AG236" s="130"/>
      <c r="AH236">
        <f>$AB$6*($AB$11/AI236*AJ236+$AB$12)</f>
        <v>1.9256914460331627E-2</v>
      </c>
      <c r="AI236">
        <f>1+$AB$7*COS(AL236)</f>
        <v>0.9390084494801485</v>
      </c>
      <c r="AJ236">
        <f>SIN(AL236+RADIANS($AB$9))</f>
        <v>0.99794347114475812</v>
      </c>
      <c r="AK236">
        <f>$AB$7*SIN(AL236)</f>
        <v>3.2442592636523493E-3</v>
      </c>
      <c r="AL236">
        <f>2*ATAN(AM236)</f>
        <v>3.0884507893631228</v>
      </c>
      <c r="AM236">
        <f>SQRT((1+$AB$7)/(1-$AB$7))*TAN(AN236/2)</f>
        <v>37.626254378792815</v>
      </c>
      <c r="AN236" s="129">
        <f>$AU236+$AB$7*SIN(AO236)</f>
        <v>9.3682865670443274</v>
      </c>
      <c r="AO236" s="129">
        <f>$AU236+$AB$7*SIN(AP236)</f>
        <v>9.3682865668562059</v>
      </c>
      <c r="AP236" s="129">
        <f>$AU236+$AB$7*SIN(AQ236)</f>
        <v>9.368286569941171</v>
      </c>
      <c r="AQ236" s="129">
        <f>$AU236+$AB$7*SIN(AR236)</f>
        <v>9.3682865193516651</v>
      </c>
      <c r="AR236" s="129">
        <f>$AU236+$AB$7*SIN(AS236)</f>
        <v>9.3682873489551728</v>
      </c>
      <c r="AS236" s="129">
        <f>$AU236+$AB$7*SIN(AT236)</f>
        <v>9.3682737445087518</v>
      </c>
      <c r="AT236" s="129">
        <f>$AU236+$AB$7*SIN(AU236)</f>
        <v>9.3684968388731384</v>
      </c>
      <c r="AU236" s="129">
        <f>RADIANS($AB$9)+$AB$18*(F236-AB$15)</f>
        <v>9.364838033352811</v>
      </c>
      <c r="AV236"/>
      <c r="AW236" s="95"/>
      <c r="AX236" s="101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29" customFormat="1" ht="12.75" customHeight="1">
      <c r="A237" s="148" t="s">
        <v>1005</v>
      </c>
      <c r="B237" s="148" t="s">
        <v>73</v>
      </c>
      <c r="C237" s="149">
        <v>50341.759270000002</v>
      </c>
      <c r="D237" s="150">
        <v>4.2000000000000002E-4</v>
      </c>
      <c r="E237" s="29">
        <f>+(C237-C$7)/C$8</f>
        <v>2254.0155343116212</v>
      </c>
      <c r="F237" s="29">
        <f>ROUND(2*E237,0)/2</f>
        <v>2254</v>
      </c>
      <c r="G237" s="29">
        <f>+C237-(C$7+F237*C$8)</f>
        <v>5.3377400006866083E-2</v>
      </c>
      <c r="K237" s="29">
        <f>+G237</f>
        <v>5.3377400006866083E-2</v>
      </c>
      <c r="O237" s="29">
        <f ca="1">+C$11+C$12*F237</f>
        <v>5.3255093011834606E-2</v>
      </c>
      <c r="P237" s="29">
        <f>+D$11+D$12*F237+D$13*F237^2</f>
        <v>6.2167587471542107E-2</v>
      </c>
      <c r="Q237" s="30">
        <f>+C237-15018.5</f>
        <v>35323.259270000002</v>
      </c>
      <c r="R237" s="29">
        <f>+(P237-G237)^2</f>
        <v>7.7267395664147514E-5</v>
      </c>
      <c r="S237" s="70">
        <f>S$18</f>
        <v>1</v>
      </c>
      <c r="Z237">
        <f>F237</f>
        <v>2254</v>
      </c>
      <c r="AA237" s="129">
        <f>AB$3+AB$4*Z237+AB$5*Z237^2+AH237</f>
        <v>5.1176542753551969E-2</v>
      </c>
      <c r="AB237" s="129">
        <f>IF(S237&lt;&gt;0,G237-AH237, -9999)</f>
        <v>3.4154737378203286E-2</v>
      </c>
      <c r="AC237" s="129">
        <f>+G237-P237</f>
        <v>-8.7901874646760247E-3</v>
      </c>
      <c r="AD237" s="129">
        <f>IF(S237&lt;&gt;0,G237-AA237, -9999)</f>
        <v>2.2008572533141132E-3</v>
      </c>
      <c r="AE237" s="129">
        <f>+(G237-AA237)^2*S237</f>
        <v>4.8437726494653433E-6</v>
      </c>
      <c r="AF237">
        <f>IF(S237&lt;&gt;0,G237-P237, -9999)</f>
        <v>-8.7901874646760247E-3</v>
      </c>
      <c r="AG237" s="130"/>
      <c r="AH237">
        <f>$AB$6*($AB$11/AI237*AJ237+$AB$12)</f>
        <v>1.9222662628662797E-2</v>
      </c>
      <c r="AI237">
        <f>1+$AB$7*COS(AL237)</f>
        <v>0.93895002903317548</v>
      </c>
      <c r="AJ237">
        <f>SIN(AL237+RADIANS($AB$9))</f>
        <v>0.99620815919571459</v>
      </c>
      <c r="AK237">
        <f>$AB$7*SIN(AL237)</f>
        <v>1.8426876933666798E-3</v>
      </c>
      <c r="AL237">
        <f>2*ATAN(AM237)</f>
        <v>3.1114185455798413</v>
      </c>
      <c r="AM237">
        <f>SQRT((1+$AB$7)/(1-$AB$7))*TAN(AN237/2)</f>
        <v>66.276963378844741</v>
      </c>
      <c r="AN237" s="129">
        <f>$AU237+$AB$7*SIN(AO237)</f>
        <v>9.3927013146643006</v>
      </c>
      <c r="AO237" s="129">
        <f>$AU237+$AB$7*SIN(AP237)</f>
        <v>9.3927013145567333</v>
      </c>
      <c r="AP237" s="129">
        <f>$AU237+$AB$7*SIN(AQ237)</f>
        <v>9.3927013163187816</v>
      </c>
      <c r="AQ237" s="129">
        <f>$AU237+$AB$7*SIN(AR237)</f>
        <v>9.3927012874546936</v>
      </c>
      <c r="AR237" s="129">
        <f>$AU237+$AB$7*SIN(AS237)</f>
        <v>9.3927017602771485</v>
      </c>
      <c r="AS237" s="129">
        <f>$AU237+$AB$7*SIN(AT237)</f>
        <v>9.3926940149742588</v>
      </c>
      <c r="AT237" s="129">
        <f>$AU237+$AB$7*SIN(AU237)</f>
        <v>9.3928208905099861</v>
      </c>
      <c r="AU237" s="129">
        <f>RADIANS($AB$9)+$AB$18*(F237-AB$15)</f>
        <v>9.390742480473909</v>
      </c>
      <c r="AV237"/>
      <c r="AW237" s="95"/>
      <c r="AX237" s="101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29" customFormat="1" ht="12.75" customHeight="1">
      <c r="A238" s="17" t="s">
        <v>102</v>
      </c>
      <c r="B238" s="38"/>
      <c r="C238" s="39">
        <v>50341.764000000003</v>
      </c>
      <c r="D238" s="40"/>
      <c r="E238" s="29">
        <f>+(C238-C$7)/C$8</f>
        <v>2254.016910873499</v>
      </c>
      <c r="F238" s="29">
        <f>ROUND(2*E238,0)/2</f>
        <v>2254</v>
      </c>
      <c r="G238" s="29">
        <f>+C238-(C$7+F238*C$8)</f>
        <v>5.8107400007429533E-2</v>
      </c>
      <c r="I238" s="29">
        <f>+G238</f>
        <v>5.8107400007429533E-2</v>
      </c>
      <c r="P238" s="29">
        <f>+D$11+D$12*F238+D$13*F238^2</f>
        <v>6.2167587471542107E-2</v>
      </c>
      <c r="Q238" s="30">
        <f>+C238-15018.5</f>
        <v>35323.264000000003</v>
      </c>
      <c r="R238" s="29">
        <f>+(P238-G238)^2</f>
        <v>1.6485122243736898E-5</v>
      </c>
      <c r="S238" s="70">
        <f>S$16</f>
        <v>0.1</v>
      </c>
      <c r="Z238">
        <f>F238</f>
        <v>2254</v>
      </c>
      <c r="AA238" s="129">
        <f>AB$3+AB$4*Z238+AB$5*Z238^2+AH238</f>
        <v>5.1176542753551969E-2</v>
      </c>
      <c r="AB238" s="129">
        <f>IF(S238&lt;&gt;0,G238-AH238, -9999)</f>
        <v>3.8884737378766736E-2</v>
      </c>
      <c r="AC238" s="129">
        <f>+G238-P238</f>
        <v>-4.0601874641125746E-3</v>
      </c>
      <c r="AD238" s="129">
        <f>IF(S238&lt;&gt;0,G238-AA238, -9999)</f>
        <v>6.9308572538775634E-3</v>
      </c>
      <c r="AE238" s="129">
        <f>+(G238-AA238)^2*S238</f>
        <v>4.8036782273627242E-6</v>
      </c>
      <c r="AF238">
        <f>IF(S238&lt;&gt;0,G238-P238, -9999)</f>
        <v>-4.0601874641125746E-3</v>
      </c>
      <c r="AG238" s="130"/>
      <c r="AH238">
        <f>$AB$6*($AB$11/AI238*AJ238+$AB$12)</f>
        <v>1.9222662628662797E-2</v>
      </c>
      <c r="AI238">
        <f>1+$AB$7*COS(AL238)</f>
        <v>0.93895002903317548</v>
      </c>
      <c r="AJ238">
        <f>SIN(AL238+RADIANS($AB$9))</f>
        <v>0.99620815919571459</v>
      </c>
      <c r="AK238">
        <f>$AB$7*SIN(AL238)</f>
        <v>1.8426876933666798E-3</v>
      </c>
      <c r="AL238">
        <f>2*ATAN(AM238)</f>
        <v>3.1114185455798413</v>
      </c>
      <c r="AM238">
        <f>SQRT((1+$AB$7)/(1-$AB$7))*TAN(AN238/2)</f>
        <v>66.276963378844741</v>
      </c>
      <c r="AN238" s="129">
        <f>$AU238+$AB$7*SIN(AO238)</f>
        <v>9.3927013146643006</v>
      </c>
      <c r="AO238" s="129">
        <f>$AU238+$AB$7*SIN(AP238)</f>
        <v>9.3927013145567333</v>
      </c>
      <c r="AP238" s="129">
        <f>$AU238+$AB$7*SIN(AQ238)</f>
        <v>9.3927013163187816</v>
      </c>
      <c r="AQ238" s="129">
        <f>$AU238+$AB$7*SIN(AR238)</f>
        <v>9.3927012874546936</v>
      </c>
      <c r="AR238" s="129">
        <f>$AU238+$AB$7*SIN(AS238)</f>
        <v>9.3927017602771485</v>
      </c>
      <c r="AS238" s="129">
        <f>$AU238+$AB$7*SIN(AT238)</f>
        <v>9.3926940149742588</v>
      </c>
      <c r="AT238" s="129">
        <f>$AU238+$AB$7*SIN(AU238)</f>
        <v>9.3928208905099861</v>
      </c>
      <c r="AU238" s="129">
        <f>RADIANS($AB$9)+$AB$18*(F238-AB$15)</f>
        <v>9.390742480473909</v>
      </c>
      <c r="AV238"/>
      <c r="AW238" s="95"/>
      <c r="AX238" s="101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29" customFormat="1" ht="12.75" customHeight="1">
      <c r="A239" s="17" t="s">
        <v>102</v>
      </c>
      <c r="B239" s="38"/>
      <c r="C239" s="39">
        <v>50719.735999999997</v>
      </c>
      <c r="D239" s="40"/>
      <c r="E239" s="29">
        <f>+(C239-C$7)/C$8</f>
        <v>2364.0173011418856</v>
      </c>
      <c r="F239" s="29">
        <f>ROUND(2*E239,0)/2</f>
        <v>2364</v>
      </c>
      <c r="G239" s="29">
        <f>+C239-(C$7+F239*C$8)</f>
        <v>5.9448400003020652E-2</v>
      </c>
      <c r="I239" s="29">
        <f>+G239</f>
        <v>5.9448400003020652E-2</v>
      </c>
      <c r="P239" s="29">
        <f>+D$11+D$12*F239+D$13*F239^2</f>
        <v>6.7981083354533928E-2</v>
      </c>
      <c r="Q239" s="30">
        <f>+C239-15018.5</f>
        <v>35701.235999999997</v>
      </c>
      <c r="R239" s="29">
        <f>+(P239-G239)^2</f>
        <v>7.2806685177191833E-5</v>
      </c>
      <c r="S239" s="70">
        <f>S$16</f>
        <v>0.1</v>
      </c>
      <c r="Z239">
        <f>F239</f>
        <v>2364</v>
      </c>
      <c r="AA239" s="129">
        <f>AB$3+AB$4*Z239+AB$5*Z239^2+AH239</f>
        <v>5.2898017974094137E-2</v>
      </c>
      <c r="AB239" s="129">
        <f>IF(S239&lt;&gt;0,G239-AH239, -9999)</f>
        <v>4.0648186678324136E-2</v>
      </c>
      <c r="AC239" s="129">
        <f>+G239-P239</f>
        <v>-8.5326833515132761E-3</v>
      </c>
      <c r="AD239" s="129">
        <f>IF(S239&lt;&gt;0,G239-AA239, -9999)</f>
        <v>6.5503820289265144E-3</v>
      </c>
      <c r="AE239" s="129">
        <f>+(G239-AA239)^2*S239</f>
        <v>4.2907504724883437E-6</v>
      </c>
      <c r="AF239">
        <f>IF(S239&lt;&gt;0,G239-P239, -9999)</f>
        <v>-8.5326833515132761E-3</v>
      </c>
      <c r="AG239" s="130"/>
      <c r="AH239">
        <f>$AB$6*($AB$11/AI239*AJ239+$AB$12)</f>
        <v>1.8800213324696516E-2</v>
      </c>
      <c r="AI239">
        <f>1+$AB$7*COS(AL239)</f>
        <v>0.93924470889166267</v>
      </c>
      <c r="AJ239">
        <f>SIN(AL239+RADIANS($AB$9))</f>
        <v>0.97587740154587965</v>
      </c>
      <c r="AK239">
        <f>$AB$7*SIN(AL239)</f>
        <v>-6.2680982224742705E-3</v>
      </c>
      <c r="AL239">
        <f>2*ATAN(AM239)</f>
        <v>-3.0387867920920892</v>
      </c>
      <c r="AM239">
        <f>SQRT((1+$AB$7)/(1-$AB$7))*TAN(AN239/2)</f>
        <v>-19.437006343741103</v>
      </c>
      <c r="AN239" s="129">
        <f>$AU239+$AB$7*SIN(AO239)</f>
        <v>9.5340545030137651</v>
      </c>
      <c r="AO239" s="129">
        <f>$AU239+$AB$7*SIN(AP239)</f>
        <v>9.5340545033675195</v>
      </c>
      <c r="AP239" s="129">
        <f>$AU239+$AB$7*SIN(AQ239)</f>
        <v>9.5340544975409145</v>
      </c>
      <c r="AQ239" s="129">
        <f>$AU239+$AB$7*SIN(AR239)</f>
        <v>9.5340545935098362</v>
      </c>
      <c r="AR239" s="129">
        <f>$AU239+$AB$7*SIN(AS239)</f>
        <v>9.5340530128238594</v>
      </c>
      <c r="AS239" s="129">
        <f>$AU239+$AB$7*SIN(AT239)</f>
        <v>9.5340790480384712</v>
      </c>
      <c r="AT239" s="129">
        <f>$AU239+$AB$7*SIN(AU239)</f>
        <v>9.5336502358327433</v>
      </c>
      <c r="AU239" s="129">
        <f>RADIANS($AB$9)+$AB$18*(F239-AB$15)</f>
        <v>9.5407155953855298</v>
      </c>
      <c r="AV239"/>
      <c r="AW239" s="95"/>
      <c r="AX239" s="101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29" customFormat="1" ht="12.75" customHeight="1">
      <c r="A240" s="148" t="s">
        <v>1005</v>
      </c>
      <c r="B240" s="148" t="s">
        <v>73</v>
      </c>
      <c r="C240" s="149">
        <v>50719.736599999997</v>
      </c>
      <c r="D240" s="150">
        <v>1E-3</v>
      </c>
      <c r="E240" s="29">
        <f>+(C240-C$7)/C$8</f>
        <v>2364.0174757586142</v>
      </c>
      <c r="F240" s="29">
        <f>ROUND(2*E240,0)/2</f>
        <v>2364</v>
      </c>
      <c r="G240" s="29">
        <f>+C240-(C$7+F240*C$8)</f>
        <v>6.0048400002415292E-2</v>
      </c>
      <c r="K240" s="29">
        <f>+G240</f>
        <v>6.0048400002415292E-2</v>
      </c>
      <c r="O240" s="29">
        <f ca="1">+C$11+C$12*F240</f>
        <v>5.4407894619382273E-2</v>
      </c>
      <c r="P240" s="29">
        <f>+D$11+D$12*F240+D$13*F240^2</f>
        <v>6.7981083354533928E-2</v>
      </c>
      <c r="Q240" s="30">
        <f>+C240-15018.5</f>
        <v>35701.236599999997</v>
      </c>
      <c r="R240" s="29">
        <f>+(P240-G240)^2</f>
        <v>6.2927465164980159E-5</v>
      </c>
      <c r="S240" s="70">
        <f>S$18</f>
        <v>1</v>
      </c>
      <c r="Z240">
        <f>F240</f>
        <v>2364</v>
      </c>
      <c r="AA240" s="129">
        <f>AB$3+AB$4*Z240+AB$5*Z240^2+AH240</f>
        <v>5.2898017974094137E-2</v>
      </c>
      <c r="AB240" s="129">
        <f>IF(S240&lt;&gt;0,G240-AH240, -9999)</f>
        <v>4.1248186677718776E-2</v>
      </c>
      <c r="AC240" s="129">
        <f>+G240-P240</f>
        <v>-7.9326833521186357E-3</v>
      </c>
      <c r="AD240" s="129">
        <f>IF(S240&lt;&gt;0,G240-AA240, -9999)</f>
        <v>7.1503820283211547E-3</v>
      </c>
      <c r="AE240" s="129">
        <f>+(G240-AA240)^2*S240</f>
        <v>5.1127963150938149E-5</v>
      </c>
      <c r="AF240">
        <f>IF(S240&lt;&gt;0,G240-P240, -9999)</f>
        <v>-7.9326833521186357E-3</v>
      </c>
      <c r="AG240" s="130"/>
      <c r="AH240">
        <f>$AB$6*($AB$11/AI240*AJ240+$AB$12)</f>
        <v>1.8800213324696516E-2</v>
      </c>
      <c r="AI240">
        <f>1+$AB$7*COS(AL240)</f>
        <v>0.93924470889166267</v>
      </c>
      <c r="AJ240">
        <f>SIN(AL240+RADIANS($AB$9))</f>
        <v>0.97587740154587965</v>
      </c>
      <c r="AK240">
        <f>$AB$7*SIN(AL240)</f>
        <v>-6.2680982224742705E-3</v>
      </c>
      <c r="AL240">
        <f>2*ATAN(AM240)</f>
        <v>-3.0387867920920892</v>
      </c>
      <c r="AM240">
        <f>SQRT((1+$AB$7)/(1-$AB$7))*TAN(AN240/2)</f>
        <v>-19.437006343741103</v>
      </c>
      <c r="AN240" s="129">
        <f>$AU240+$AB$7*SIN(AO240)</f>
        <v>9.5340545030137651</v>
      </c>
      <c r="AO240" s="129">
        <f>$AU240+$AB$7*SIN(AP240)</f>
        <v>9.5340545033675195</v>
      </c>
      <c r="AP240" s="129">
        <f>$AU240+$AB$7*SIN(AQ240)</f>
        <v>9.5340544975409145</v>
      </c>
      <c r="AQ240" s="129">
        <f>$AU240+$AB$7*SIN(AR240)</f>
        <v>9.5340545935098362</v>
      </c>
      <c r="AR240" s="129">
        <f>$AU240+$AB$7*SIN(AS240)</f>
        <v>9.5340530128238594</v>
      </c>
      <c r="AS240" s="129">
        <f>$AU240+$AB$7*SIN(AT240)</f>
        <v>9.5340790480384712</v>
      </c>
      <c r="AT240" s="129">
        <f>$AU240+$AB$7*SIN(AU240)</f>
        <v>9.5336502358327433</v>
      </c>
      <c r="AU240" s="129">
        <f>RADIANS($AB$9)+$AB$18*(F240-AB$15)</f>
        <v>9.5407155953855298</v>
      </c>
      <c r="AV240"/>
      <c r="AW240" s="95"/>
      <c r="AX240" s="101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29" customFormat="1" ht="12.75" customHeight="1">
      <c r="A241" s="17" t="s">
        <v>102</v>
      </c>
      <c r="B241" s="38"/>
      <c r="C241" s="39">
        <v>50726.605000000003</v>
      </c>
      <c r="D241" s="40"/>
      <c r="E241" s="29">
        <f>+(C241-C$7)/C$8</f>
        <v>2366.016371657041</v>
      </c>
      <c r="F241" s="29">
        <f>ROUND(2*E241,0)/2</f>
        <v>2366</v>
      </c>
      <c r="G241" s="29">
        <f>+C241-(C$7+F241*C$8)</f>
        <v>5.6254600007378031E-2</v>
      </c>
      <c r="I241" s="29">
        <f>+G241</f>
        <v>5.6254600007378031E-2</v>
      </c>
      <c r="P241" s="29">
        <f>+D$11+D$12*F241+D$13*F241^2</f>
        <v>6.8089177672715953E-2</v>
      </c>
      <c r="Q241" s="30">
        <f>+C241-15018.5</f>
        <v>35708.105000000003</v>
      </c>
      <c r="R241" s="29">
        <f>+(P241-G241)^2</f>
        <v>1.4005722851691521E-4</v>
      </c>
      <c r="S241" s="70">
        <f>S$16</f>
        <v>0.1</v>
      </c>
      <c r="Z241">
        <f>F241</f>
        <v>2366</v>
      </c>
      <c r="AA241" s="129">
        <f>AB$3+AB$4*Z241+AB$5*Z241^2+AH241</f>
        <v>5.2926881209447066E-2</v>
      </c>
      <c r="AB241" s="129">
        <f>IF(S241&lt;&gt;0,G241-AH241, -9999)</f>
        <v>3.7465578852512837E-2</v>
      </c>
      <c r="AC241" s="129">
        <f>+G241-P241</f>
        <v>-1.1834577665337923E-2</v>
      </c>
      <c r="AD241" s="129">
        <f>IF(S241&lt;&gt;0,G241-AA241, -9999)</f>
        <v>3.3277187979309647E-3</v>
      </c>
      <c r="AE241" s="129">
        <f>+(G241-AA241)^2*S241</f>
        <v>1.1073712398103106E-6</v>
      </c>
      <c r="AF241">
        <f>IF(S241&lt;&gt;0,G241-P241, -9999)</f>
        <v>-1.1834577665337923E-2</v>
      </c>
      <c r="AG241" s="130"/>
      <c r="AH241">
        <f>$AB$6*($AB$11/AI241*AJ241+$AB$12)</f>
        <v>1.878902115486519E-2</v>
      </c>
      <c r="AI241">
        <f>1+$AB$7*COS(AL241)</f>
        <v>0.93926004966964949</v>
      </c>
      <c r="AJ241">
        <f>SIN(AL241+RADIANS($AB$9))</f>
        <v>0.97534641515346343</v>
      </c>
      <c r="AK241">
        <f>$AB$7*SIN(AL241)</f>
        <v>-6.4150515860704922E-3</v>
      </c>
      <c r="AL241">
        <f>2*ATAN(AM241)</f>
        <v>-3.0363677131192421</v>
      </c>
      <c r="AM241">
        <f>SQRT((1+$AB$7)/(1-$AB$7))*TAN(AN241/2)</f>
        <v>-18.989360023222641</v>
      </c>
      <c r="AN241" s="129">
        <f>$AU241+$AB$7*SIN(AO241)</f>
        <v>9.5366252312929181</v>
      </c>
      <c r="AO241" s="129">
        <f>$AU241+$AB$7*SIN(AP241)</f>
        <v>9.5366252316543267</v>
      </c>
      <c r="AP241" s="129">
        <f>$AU241+$AB$7*SIN(AQ241)</f>
        <v>9.5366252256999164</v>
      </c>
      <c r="AQ241" s="129">
        <f>$AU241+$AB$7*SIN(AR241)</f>
        <v>9.5366253238018874</v>
      </c>
      <c r="AR241" s="129">
        <f>$AU241+$AB$7*SIN(AS241)</f>
        <v>9.5366237075217022</v>
      </c>
      <c r="AS241" s="129">
        <f>$AU241+$AB$7*SIN(AT241)</f>
        <v>9.5366503366026922</v>
      </c>
      <c r="AT241" s="129">
        <f>$AU241+$AB$7*SIN(AU241)</f>
        <v>9.5362116183842147</v>
      </c>
      <c r="AU241" s="129">
        <f>RADIANS($AB$9)+$AB$18*(F241-AB$15)</f>
        <v>9.5434423792930154</v>
      </c>
      <c r="AV241"/>
      <c r="AW241" s="95"/>
      <c r="AX241" s="10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29" customFormat="1" ht="12.75" customHeight="1">
      <c r="A242" s="148" t="s">
        <v>1005</v>
      </c>
      <c r="B242" s="148" t="s">
        <v>73</v>
      </c>
      <c r="C242" s="149">
        <v>50726.60658</v>
      </c>
      <c r="D242" s="150">
        <v>6.6E-4</v>
      </c>
      <c r="E242" s="29">
        <f>+(C242-C$7)/C$8</f>
        <v>2366.0168314810921</v>
      </c>
      <c r="F242" s="29">
        <f>ROUND(2*E242,0)/2</f>
        <v>2366</v>
      </c>
      <c r="G242" s="29">
        <f>+C242-(C$7+F242*C$8)</f>
        <v>5.7834600003843661E-2</v>
      </c>
      <c r="K242" s="29">
        <f>+G242</f>
        <v>5.7834600003843661E-2</v>
      </c>
      <c r="O242" s="29">
        <f ca="1">+C$11+C$12*F242</f>
        <v>5.4428854648610414E-2</v>
      </c>
      <c r="P242" s="29">
        <f>+D$11+D$12*F242+D$13*F242^2</f>
        <v>6.8089177672715953E-2</v>
      </c>
      <c r="Q242" s="30">
        <f>+C242-15018.5</f>
        <v>35708.10658</v>
      </c>
      <c r="R242" s="29">
        <f>+(P242-G242)^2</f>
        <v>1.0515636316693429E-4</v>
      </c>
      <c r="S242" s="70">
        <f>S$18</f>
        <v>1</v>
      </c>
      <c r="Z242">
        <f>F242</f>
        <v>2366</v>
      </c>
      <c r="AA242" s="129">
        <f>AB$3+AB$4*Z242+AB$5*Z242^2+AH242</f>
        <v>5.2926881209447066E-2</v>
      </c>
      <c r="AB242" s="129">
        <f>IF(S242&lt;&gt;0,G242-AH242, -9999)</f>
        <v>3.9045578848978468E-2</v>
      </c>
      <c r="AC242" s="129">
        <f>+G242-P242</f>
        <v>-1.0254577668872292E-2</v>
      </c>
      <c r="AD242" s="129">
        <f>IF(S242&lt;&gt;0,G242-AA242, -9999)</f>
        <v>4.9077187943965955E-3</v>
      </c>
      <c r="AE242" s="129">
        <f>+(G242-AA242)^2*S242</f>
        <v>2.4085703764873574E-5</v>
      </c>
      <c r="AF242">
        <f>IF(S242&lt;&gt;0,G242-P242, -9999)</f>
        <v>-1.0254577668872292E-2</v>
      </c>
      <c r="AG242" s="130"/>
      <c r="AH242">
        <f>$AB$6*($AB$11/AI242*AJ242+$AB$12)</f>
        <v>1.878902115486519E-2</v>
      </c>
      <c r="AI242">
        <f>1+$AB$7*COS(AL242)</f>
        <v>0.93926004966964949</v>
      </c>
      <c r="AJ242">
        <f>SIN(AL242+RADIANS($AB$9))</f>
        <v>0.97534641515346343</v>
      </c>
      <c r="AK242">
        <f>$AB$7*SIN(AL242)</f>
        <v>-6.4150515860704922E-3</v>
      </c>
      <c r="AL242">
        <f>2*ATAN(AM242)</f>
        <v>-3.0363677131192421</v>
      </c>
      <c r="AM242">
        <f>SQRT((1+$AB$7)/(1-$AB$7))*TAN(AN242/2)</f>
        <v>-18.989360023222641</v>
      </c>
      <c r="AN242" s="129">
        <f>$AU242+$AB$7*SIN(AO242)</f>
        <v>9.5366252312929181</v>
      </c>
      <c r="AO242" s="129">
        <f>$AU242+$AB$7*SIN(AP242)</f>
        <v>9.5366252316543267</v>
      </c>
      <c r="AP242" s="129">
        <f>$AU242+$AB$7*SIN(AQ242)</f>
        <v>9.5366252256999164</v>
      </c>
      <c r="AQ242" s="129">
        <f>$AU242+$AB$7*SIN(AR242)</f>
        <v>9.5366253238018874</v>
      </c>
      <c r="AR242" s="129">
        <f>$AU242+$AB$7*SIN(AS242)</f>
        <v>9.5366237075217022</v>
      </c>
      <c r="AS242" s="129">
        <f>$AU242+$AB$7*SIN(AT242)</f>
        <v>9.5366503366026922</v>
      </c>
      <c r="AT242" s="129">
        <f>$AU242+$AB$7*SIN(AU242)</f>
        <v>9.5362116183842147</v>
      </c>
      <c r="AU242" s="129">
        <f>RADIANS($AB$9)+$AB$18*(F242-AB$15)</f>
        <v>9.5434423792930154</v>
      </c>
      <c r="AV242"/>
      <c r="AW242" s="95"/>
      <c r="AX242" s="101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29" customFormat="1" ht="12.75" customHeight="1">
      <c r="A243" s="148" t="s">
        <v>1005</v>
      </c>
      <c r="B243" s="148" t="s">
        <v>73</v>
      </c>
      <c r="C243" s="149">
        <v>51097.7114</v>
      </c>
      <c r="D243" s="150">
        <v>1.9E-3</v>
      </c>
      <c r="E243" s="29">
        <f>+(C243-C$7)/C$8</f>
        <v>2474.0186809050706</v>
      </c>
      <c r="F243" s="29">
        <f>ROUND(2*E243,0)/2</f>
        <v>2474</v>
      </c>
      <c r="G243" s="29">
        <f>+C243-(C$7+F243*C$8)</f>
        <v>6.4189400000032037E-2</v>
      </c>
      <c r="K243" s="29">
        <f>+G243</f>
        <v>6.4189400000032037E-2</v>
      </c>
      <c r="O243" s="29">
        <f ca="1">+C$11+C$12*F243</f>
        <v>5.556069622692994E-2</v>
      </c>
      <c r="P243" s="29">
        <f>+D$11+D$12*F243+D$13*F243^2</f>
        <v>7.4053259199527918E-2</v>
      </c>
      <c r="Q243" s="30">
        <f>+C243-15018.5</f>
        <v>36079.2114</v>
      </c>
      <c r="R243" s="29">
        <f>+(P243-G243)^2</f>
        <v>9.7295718307479519E-5</v>
      </c>
      <c r="S243" s="70">
        <f>S$18</f>
        <v>1</v>
      </c>
      <c r="Z243">
        <f>F243</f>
        <v>2474</v>
      </c>
      <c r="AA243" s="129">
        <f>AB$3+AB$4*Z243+AB$5*Z243^2+AH243</f>
        <v>5.4359740237031273E-2</v>
      </c>
      <c r="AB243" s="129">
        <f>IF(S243&lt;&gt;0,G243-AH243, -9999)</f>
        <v>4.6187522930992611E-2</v>
      </c>
      <c r="AC243" s="129">
        <f>+G243-P243</f>
        <v>-9.8638591994958807E-3</v>
      </c>
      <c r="AD243" s="129">
        <f>IF(S243&lt;&gt;0,G243-AA243, -9999)</f>
        <v>9.8296597630007643E-3</v>
      </c>
      <c r="AE243" s="129">
        <f>+(G243-AA243)^2*S243</f>
        <v>9.6622211056356241E-5</v>
      </c>
      <c r="AF243">
        <f>IF(S243&lt;&gt;0,G243-P243, -9999)</f>
        <v>-9.8638591994958807E-3</v>
      </c>
      <c r="AG243" s="130"/>
      <c r="AH243">
        <f>$AB$6*($AB$11/AI243*AJ243+$AB$12)</f>
        <v>1.8001877069039423E-2</v>
      </c>
      <c r="AI243">
        <f>1+$AB$7*COS(AL243)</f>
        <v>0.94061555438483069</v>
      </c>
      <c r="AJ243">
        <f>SIN(AL243+RADIANS($AB$9))</f>
        <v>0.9382332762261375</v>
      </c>
      <c r="AK243">
        <f>$AB$7*SIN(AL243)</f>
        <v>-1.428222923651625E-2</v>
      </c>
      <c r="AL243">
        <f>2*ATAN(AM243)</f>
        <v>-2.9055706589155594</v>
      </c>
      <c r="AM243">
        <f>SQRT((1+$AB$7)/(1-$AB$7))*TAN(AN243/2)</f>
        <v>-8.4344129635073628</v>
      </c>
      <c r="AN243" s="129">
        <f>$AU243+$AB$7*SIN(AO243)</f>
        <v>9.6755331407040188</v>
      </c>
      <c r="AO243" s="129">
        <f>$AU243+$AB$7*SIN(AP243)</f>
        <v>9.6755331413914458</v>
      </c>
      <c r="AP243" s="129">
        <f>$AU243+$AB$7*SIN(AQ243)</f>
        <v>9.6755331297731431</v>
      </c>
      <c r="AQ243" s="129">
        <f>$AU243+$AB$7*SIN(AR243)</f>
        <v>9.6755333261357723</v>
      </c>
      <c r="AR243" s="129">
        <f>$AU243+$AB$7*SIN(AS243)</f>
        <v>9.6755300073835659</v>
      </c>
      <c r="AS243" s="129">
        <f>$AU243+$AB$7*SIN(AT243)</f>
        <v>9.6755860984571154</v>
      </c>
      <c r="AT243" s="129">
        <f>$AU243+$AB$7*SIN(AU243)</f>
        <v>9.6746381971317081</v>
      </c>
      <c r="AU243" s="129">
        <f>RADIANS($AB$9)+$AB$18*(F243-AB$15)</f>
        <v>9.6906887102971524</v>
      </c>
      <c r="AV243"/>
      <c r="AW243" s="95"/>
      <c r="AX243" s="101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29" customFormat="1" ht="12.75" customHeight="1">
      <c r="A244" s="17" t="s">
        <v>102</v>
      </c>
      <c r="B244" s="38"/>
      <c r="C244" s="39">
        <v>51097.714999999997</v>
      </c>
      <c r="D244" s="40"/>
      <c r="E244" s="29">
        <f>+(C244-C$7)/C$8</f>
        <v>2474.0197286054417</v>
      </c>
      <c r="F244" s="29">
        <f>ROUND(2*E244,0)/2</f>
        <v>2474</v>
      </c>
      <c r="G244" s="29">
        <f>+C244-(C$7+F244*C$8)</f>
        <v>6.7789399996399879E-2</v>
      </c>
      <c r="I244" s="29">
        <f>+G244</f>
        <v>6.7789399996399879E-2</v>
      </c>
      <c r="P244" s="29">
        <f>+D$11+D$12*F244+D$13*F244^2</f>
        <v>7.4053259199527918E-2</v>
      </c>
      <c r="Q244" s="30">
        <f>+C244-15018.5</f>
        <v>36079.214999999997</v>
      </c>
      <c r="R244" s="29">
        <f>+(P244-G244)^2</f>
        <v>3.9235932116611828E-5</v>
      </c>
      <c r="S244" s="70">
        <f>S$16</f>
        <v>0.1</v>
      </c>
      <c r="Z244">
        <f>F244</f>
        <v>2474</v>
      </c>
      <c r="AA244" s="129">
        <f>AB$3+AB$4*Z244+AB$5*Z244^2+AH244</f>
        <v>5.4359740237031273E-2</v>
      </c>
      <c r="AB244" s="129">
        <f>IF(S244&lt;&gt;0,G244-AH244, -9999)</f>
        <v>4.9787522927360453E-2</v>
      </c>
      <c r="AC244" s="129">
        <f>+G244-P244</f>
        <v>-6.2638592031280388E-3</v>
      </c>
      <c r="AD244" s="129">
        <f>IF(S244&lt;&gt;0,G244-AA244, -9999)</f>
        <v>1.3429659759368606E-2</v>
      </c>
      <c r="AE244" s="129">
        <f>+(G244-AA244)^2*S244</f>
        <v>1.8035576125240447E-5</v>
      </c>
      <c r="AF244">
        <f>IF(S244&lt;&gt;0,G244-P244, -9999)</f>
        <v>-6.2638592031280388E-3</v>
      </c>
      <c r="AG244" s="130"/>
      <c r="AH244">
        <f>$AB$6*($AB$11/AI244*AJ244+$AB$12)</f>
        <v>1.8001877069039423E-2</v>
      </c>
      <c r="AI244">
        <f>1+$AB$7*COS(AL244)</f>
        <v>0.94061555438483069</v>
      </c>
      <c r="AJ244">
        <f>SIN(AL244+RADIANS($AB$9))</f>
        <v>0.9382332762261375</v>
      </c>
      <c r="AK244">
        <f>$AB$7*SIN(AL244)</f>
        <v>-1.428222923651625E-2</v>
      </c>
      <c r="AL244">
        <f>2*ATAN(AM244)</f>
        <v>-2.9055706589155594</v>
      </c>
      <c r="AM244">
        <f>SQRT((1+$AB$7)/(1-$AB$7))*TAN(AN244/2)</f>
        <v>-8.4344129635073628</v>
      </c>
      <c r="AN244" s="129">
        <f>$AU244+$AB$7*SIN(AO244)</f>
        <v>9.6755331407040188</v>
      </c>
      <c r="AO244" s="129">
        <f>$AU244+$AB$7*SIN(AP244)</f>
        <v>9.6755331413914458</v>
      </c>
      <c r="AP244" s="129">
        <f>$AU244+$AB$7*SIN(AQ244)</f>
        <v>9.6755331297731431</v>
      </c>
      <c r="AQ244" s="129">
        <f>$AU244+$AB$7*SIN(AR244)</f>
        <v>9.6755333261357723</v>
      </c>
      <c r="AR244" s="129">
        <f>$AU244+$AB$7*SIN(AS244)</f>
        <v>9.6755300073835659</v>
      </c>
      <c r="AS244" s="129">
        <f>$AU244+$AB$7*SIN(AT244)</f>
        <v>9.6755860984571154</v>
      </c>
      <c r="AT244" s="129">
        <f>$AU244+$AB$7*SIN(AU244)</f>
        <v>9.6746381971317081</v>
      </c>
      <c r="AU244" s="129">
        <f>RADIANS($AB$9)+$AB$18*(F244-AB$15)</f>
        <v>9.6906887102971524</v>
      </c>
      <c r="AV244"/>
      <c r="AW244" s="95"/>
      <c r="AX244" s="101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29" customFormat="1" ht="12.75" customHeight="1">
      <c r="A245" s="67" t="s">
        <v>868</v>
      </c>
      <c r="B245" s="69" t="s">
        <v>144</v>
      </c>
      <c r="C245" s="68">
        <v>51420.692999999999</v>
      </c>
      <c r="D245" s="68" t="s">
        <v>142</v>
      </c>
      <c r="E245" s="29">
        <f>+(C245-C$7)/C$8</f>
        <v>2568.0153315815983</v>
      </c>
      <c r="F245" s="29">
        <f>ROUND(2*E245,0)/2</f>
        <v>2568</v>
      </c>
      <c r="G245" s="29">
        <f>+C245-(C$7+F245*C$8)</f>
        <v>5.2680799999507144E-2</v>
      </c>
      <c r="I245" s="29">
        <f>+G245</f>
        <v>5.2680799999507144E-2</v>
      </c>
      <c r="P245" s="29">
        <f>+D$11+D$12*F245+D$13*F245^2</f>
        <v>7.9447186613818374E-2</v>
      </c>
      <c r="Q245" s="30">
        <f>+C245-15018.5</f>
        <v>36402.192999999999</v>
      </c>
      <c r="R245" s="29">
        <f>+(P245-G245)^2</f>
        <v>7.1643945238677943E-4</v>
      </c>
      <c r="S245" s="70">
        <f>S$16</f>
        <v>0.1</v>
      </c>
      <c r="Z245">
        <f>F245</f>
        <v>2568</v>
      </c>
      <c r="AA245" s="129">
        <f>AB$3+AB$4*Z245+AB$5*Z245^2+AH245</f>
        <v>5.5413009793095047E-2</v>
      </c>
      <c r="AB245" s="129">
        <f>IF(S245&lt;&gt;0,G245-AH245, -9999)</f>
        <v>3.5649000301474901E-2</v>
      </c>
      <c r="AC245" s="129">
        <f>+G245-P245</f>
        <v>-2.676638661431123E-2</v>
      </c>
      <c r="AD245" s="129">
        <f>IF(S245&lt;&gt;0,G245-AA245, -9999)</f>
        <v>-2.7322097935879031E-3</v>
      </c>
      <c r="AE245" s="129">
        <f>+(G245-AA245)^2*S245</f>
        <v>7.4649703561776517E-7</v>
      </c>
      <c r="AF245">
        <f>IF(S245&lt;&gt;0,G245-P245, -9999)</f>
        <v>-2.676638661431123E-2</v>
      </c>
      <c r="AG245" s="130"/>
      <c r="AH245">
        <f>$AB$6*($AB$11/AI245*AJ245+$AB$12)</f>
        <v>1.7031799698032247E-2</v>
      </c>
      <c r="AI245">
        <f>1+$AB$7*COS(AL245)</f>
        <v>0.94263102774277296</v>
      </c>
      <c r="AJ245">
        <f>SIN(AL245+RADIANS($AB$9))</f>
        <v>0.89266893697094951</v>
      </c>
      <c r="AK245">
        <f>$AB$7*SIN(AL245)</f>
        <v>-2.0959376783075384E-2</v>
      </c>
      <c r="AL245">
        <f>2*ATAN(AM245)</f>
        <v>-2.7913147812232477</v>
      </c>
      <c r="AM245">
        <f>SQRT((1+$AB$7)/(1-$AB$7))*TAN(AN245/2)</f>
        <v>-5.6512532451804338</v>
      </c>
      <c r="AN245" s="129">
        <f>$AU245+$AB$7*SIN(AO245)</f>
        <v>9.7966540919664897</v>
      </c>
      <c r="AO245" s="129">
        <f>$AU245+$AB$7*SIN(AP245)</f>
        <v>9.7966540927594483</v>
      </c>
      <c r="AP245" s="129">
        <f>$AU245+$AB$7*SIN(AQ245)</f>
        <v>9.7966540788241918</v>
      </c>
      <c r="AQ245" s="129">
        <f>$AU245+$AB$7*SIN(AR245)</f>
        <v>9.7966543237193662</v>
      </c>
      <c r="AR245" s="129">
        <f>$AU245+$AB$7*SIN(AS245)</f>
        <v>9.7966500199876911</v>
      </c>
      <c r="AS245" s="129">
        <f>$AU245+$AB$7*SIN(AT245)</f>
        <v>9.7967256538344127</v>
      </c>
      <c r="AT245" s="129">
        <f>$AU245+$AB$7*SIN(AU245)</f>
        <v>9.7953967878892581</v>
      </c>
      <c r="AU245" s="129">
        <f>RADIANS($AB$9)+$AB$18*(F245-AB$15)</f>
        <v>9.8188475539489009</v>
      </c>
      <c r="AV245"/>
      <c r="AW245" s="95"/>
      <c r="AX245" s="101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29" customFormat="1" ht="12.75" customHeight="1">
      <c r="A246" s="148" t="s">
        <v>1005</v>
      </c>
      <c r="B246" s="148" t="s">
        <v>73</v>
      </c>
      <c r="C246" s="149">
        <v>51420.693520000001</v>
      </c>
      <c r="D246" s="150">
        <v>6.7000000000000002E-4</v>
      </c>
      <c r="E246" s="29">
        <f>+(C246-C$7)/C$8</f>
        <v>2568.015482916097</v>
      </c>
      <c r="F246" s="29">
        <f>ROUND(2*E246,0)/2</f>
        <v>2568</v>
      </c>
      <c r="G246" s="29">
        <f>+C246-(C$7+F246*C$8)</f>
        <v>5.3200800000922754E-2</v>
      </c>
      <c r="K246" s="29">
        <f>+G246</f>
        <v>5.3200800000922754E-2</v>
      </c>
      <c r="O246" s="29">
        <f ca="1">+C$11+C$12*F246</f>
        <v>5.6545817600652491E-2</v>
      </c>
      <c r="P246" s="29">
        <f>+D$11+D$12*F246+D$13*F246^2</f>
        <v>7.9447186613818374E-2</v>
      </c>
      <c r="Q246" s="30">
        <f>+C246-15018.5</f>
        <v>36402.193520000001</v>
      </c>
      <c r="R246" s="29">
        <f>+(P246-G246)^2</f>
        <v>6.8887281023358637E-4</v>
      </c>
      <c r="S246" s="70">
        <f>S$18</f>
        <v>1</v>
      </c>
      <c r="Z246">
        <f>F246</f>
        <v>2568</v>
      </c>
      <c r="AA246" s="129">
        <f>AB$3+AB$4*Z246+AB$5*Z246^2+AH246</f>
        <v>5.5413009793095047E-2</v>
      </c>
      <c r="AB246" s="129">
        <f>IF(S246&lt;&gt;0,G246-AH246, -9999)</f>
        <v>3.6169000302890511E-2</v>
      </c>
      <c r="AC246" s="129">
        <f>+G246-P246</f>
        <v>-2.624638661289562E-2</v>
      </c>
      <c r="AD246" s="129">
        <f>IF(S246&lt;&gt;0,G246-AA246, -9999)</f>
        <v>-2.2122097921722927E-3</v>
      </c>
      <c r="AE246" s="129">
        <f>+(G246-AA246)^2*S246</f>
        <v>4.893872164582979E-6</v>
      </c>
      <c r="AF246">
        <f>IF(S246&lt;&gt;0,G246-P246, -9999)</f>
        <v>-2.624638661289562E-2</v>
      </c>
      <c r="AG246" s="130"/>
      <c r="AH246">
        <f>$AB$6*($AB$11/AI246*AJ246+$AB$12)</f>
        <v>1.7031799698032247E-2</v>
      </c>
      <c r="AI246">
        <f>1+$AB$7*COS(AL246)</f>
        <v>0.94263102774277296</v>
      </c>
      <c r="AJ246">
        <f>SIN(AL246+RADIANS($AB$9))</f>
        <v>0.89266893697094951</v>
      </c>
      <c r="AK246">
        <f>$AB$7*SIN(AL246)</f>
        <v>-2.0959376783075384E-2</v>
      </c>
      <c r="AL246">
        <f>2*ATAN(AM246)</f>
        <v>-2.7913147812232477</v>
      </c>
      <c r="AM246">
        <f>SQRT((1+$AB$7)/(1-$AB$7))*TAN(AN246/2)</f>
        <v>-5.6512532451804338</v>
      </c>
      <c r="AN246" s="129">
        <f>$AU246+$AB$7*SIN(AO246)</f>
        <v>9.7966540919664897</v>
      </c>
      <c r="AO246" s="129">
        <f>$AU246+$AB$7*SIN(AP246)</f>
        <v>9.7966540927594483</v>
      </c>
      <c r="AP246" s="129">
        <f>$AU246+$AB$7*SIN(AQ246)</f>
        <v>9.7966540788241918</v>
      </c>
      <c r="AQ246" s="129">
        <f>$AU246+$AB$7*SIN(AR246)</f>
        <v>9.7966543237193662</v>
      </c>
      <c r="AR246" s="129">
        <f>$AU246+$AB$7*SIN(AS246)</f>
        <v>9.7966500199876911</v>
      </c>
      <c r="AS246" s="129">
        <f>$AU246+$AB$7*SIN(AT246)</f>
        <v>9.7967256538344127</v>
      </c>
      <c r="AT246" s="129">
        <f>$AU246+$AB$7*SIN(AU246)</f>
        <v>9.7953967878892581</v>
      </c>
      <c r="AU246" s="129">
        <f>RADIANS($AB$9)+$AB$18*(F246-AB$15)</f>
        <v>9.8188475539489009</v>
      </c>
      <c r="AV246"/>
      <c r="AW246" s="95"/>
      <c r="AX246" s="101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29" customFormat="1" ht="12.75" customHeight="1">
      <c r="A247" s="67" t="s">
        <v>873</v>
      </c>
      <c r="B247" s="69" t="s">
        <v>144</v>
      </c>
      <c r="C247" s="68">
        <v>51434.451999999997</v>
      </c>
      <c r="D247" s="68" t="s">
        <v>142</v>
      </c>
      <c r="E247" s="29">
        <f>+(C247-C$7)/C$8</f>
        <v>2572.0195841974073</v>
      </c>
      <c r="F247" s="29">
        <f>ROUND(2*E247,0)/2</f>
        <v>2572</v>
      </c>
      <c r="G247" s="29">
        <f>+C247-(C$7+F247*C$8)</f>
        <v>6.7293200001586229E-2</v>
      </c>
      <c r="I247" s="29">
        <f>+G247</f>
        <v>6.7293200001586229E-2</v>
      </c>
      <c r="P247" s="29">
        <f>+D$11+D$12*F247+D$13*F247^2</f>
        <v>7.9680905627772636E-2</v>
      </c>
      <c r="Q247" s="30">
        <f>+C247-15018.5</f>
        <v>36415.951999999997</v>
      </c>
      <c r="R247" s="29">
        <f>+(P247-G247)^2</f>
        <v>1.5345525068105037E-4</v>
      </c>
      <c r="S247" s="70">
        <f>S$16</f>
        <v>0.1</v>
      </c>
      <c r="Z247">
        <f>F247</f>
        <v>2572</v>
      </c>
      <c r="AA247" s="129">
        <f>AB$3+AB$4*Z247+AB$5*Z247^2+AH247</f>
        <v>5.5454004866834494E-2</v>
      </c>
      <c r="AB247" s="129">
        <f>IF(S247&lt;&gt;0,G247-AH247, -9999)</f>
        <v>5.0308386277798781E-2</v>
      </c>
      <c r="AC247" s="129">
        <f>+G247-P247</f>
        <v>-1.2387705626186407E-2</v>
      </c>
      <c r="AD247" s="129">
        <f>IF(S247&lt;&gt;0,G247-AA247, -9999)</f>
        <v>1.1839195134751734E-2</v>
      </c>
      <c r="AE247" s="129">
        <f>+(G247-AA247)^2*S247</f>
        <v>1.4016654143872915E-5</v>
      </c>
      <c r="AF247">
        <f>IF(S247&lt;&gt;0,G247-P247, -9999)</f>
        <v>-1.2387705626186407E-2</v>
      </c>
      <c r="AG247" s="130"/>
      <c r="AH247">
        <f>$AB$6*($AB$11/AI247*AJ247+$AB$12)</f>
        <v>1.6984813723787451E-2</v>
      </c>
      <c r="AI247">
        <f>1+$AB$7*COS(AL247)</f>
        <v>0.94273385538962629</v>
      </c>
      <c r="AJ247">
        <f>SIN(AL247+RADIANS($AB$9))</f>
        <v>0.89046176853907699</v>
      </c>
      <c r="AK247">
        <f>$AB$7*SIN(AL247)</f>
        <v>-2.1238717815564339E-2</v>
      </c>
      <c r="AL247">
        <f>2*ATAN(AM247)</f>
        <v>-2.7864412226275466</v>
      </c>
      <c r="AM247">
        <f>SQRT((1+$AB$7)/(1-$AB$7))*TAN(AN247/2)</f>
        <v>-5.5720839385480723</v>
      </c>
      <c r="AN247" s="129">
        <f>$AU247+$AB$7*SIN(AO247)</f>
        <v>9.8018143241783537</v>
      </c>
      <c r="AO247" s="129">
        <f>$AU247+$AB$7*SIN(AP247)</f>
        <v>9.8018143249718914</v>
      </c>
      <c r="AP247" s="129">
        <f>$AU247+$AB$7*SIN(AQ247)</f>
        <v>9.8018143109981093</v>
      </c>
      <c r="AQ247" s="129">
        <f>$AU247+$AB$7*SIN(AR247)</f>
        <v>9.8018145570688731</v>
      </c>
      <c r="AR247" s="129">
        <f>$AU247+$AB$7*SIN(AS247)</f>
        <v>9.8018102238990679</v>
      </c>
      <c r="AS247" s="129">
        <f>$AU247+$AB$7*SIN(AT247)</f>
        <v>9.8018865297056088</v>
      </c>
      <c r="AT247" s="129">
        <f>$AU247+$AB$7*SIN(AU247)</f>
        <v>9.8005431442642088</v>
      </c>
      <c r="AU247" s="129">
        <f>RADIANS($AB$9)+$AB$18*(F247-AB$15)</f>
        <v>9.8243011217638685</v>
      </c>
      <c r="AV247"/>
      <c r="AW247" s="95"/>
      <c r="AX247" s="101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29" customFormat="1" ht="12.75" customHeight="1">
      <c r="A248" s="67" t="s">
        <v>868</v>
      </c>
      <c r="B248" s="69" t="s">
        <v>144</v>
      </c>
      <c r="C248" s="68">
        <v>51451.624000000003</v>
      </c>
      <c r="D248" s="68" t="s">
        <v>142</v>
      </c>
      <c r="E248" s="29">
        <f>+(C248-C$7)/C$8</f>
        <v>2577.0171149713519</v>
      </c>
      <c r="F248" s="29">
        <f>ROUND(2*E248,0)/2</f>
        <v>2577</v>
      </c>
      <c r="G248" s="29">
        <f>+C248-(C$7+F248*C$8)</f>
        <v>5.8808700006920844E-2</v>
      </c>
      <c r="I248" s="29">
        <f>+G248</f>
        <v>5.8808700006920844E-2</v>
      </c>
      <c r="P248" s="29">
        <f>+D$11+D$12*F248+D$13*F248^2</f>
        <v>7.9973535411673749E-2</v>
      </c>
      <c r="Q248" s="30">
        <f>+C248-15018.5</f>
        <v>36433.124000000003</v>
      </c>
      <c r="R248" s="29">
        <f>+(P248-G248)^2</f>
        <v>4.4795025771028206E-4</v>
      </c>
      <c r="S248" s="70">
        <f>S$16</f>
        <v>0.1</v>
      </c>
      <c r="Z248">
        <f>F248</f>
        <v>2577</v>
      </c>
      <c r="AA248" s="129">
        <f>AB$3+AB$4*Z248+AB$5*Z248^2+AH248</f>
        <v>5.550482141679626E-2</v>
      </c>
      <c r="AB248" s="129">
        <f>IF(S248&lt;&gt;0,G248-AH248, -9999)</f>
        <v>4.1883261994793822E-2</v>
      </c>
      <c r="AC248" s="129">
        <f>+G248-P248</f>
        <v>-2.1164835404752905E-2</v>
      </c>
      <c r="AD248" s="129">
        <f>IF(S248&lt;&gt;0,G248-AA248, -9999)</f>
        <v>3.3038785901245843E-3</v>
      </c>
      <c r="AE248" s="129">
        <f>+(G248-AA248)^2*S248</f>
        <v>1.091561373828361E-6</v>
      </c>
      <c r="AF248">
        <f>IF(S248&lt;&gt;0,G248-P248, -9999)</f>
        <v>-2.1164835404752905E-2</v>
      </c>
      <c r="AG248" s="130"/>
      <c r="AH248">
        <f>$AB$6*($AB$11/AI248*AJ248+$AB$12)</f>
        <v>1.6925438012127026E-2</v>
      </c>
      <c r="AI248">
        <f>1+$AB$7*COS(AL248)</f>
        <v>0.94286433491298483</v>
      </c>
      <c r="AJ248">
        <f>SIN(AL248+RADIANS($AB$9))</f>
        <v>0.88767237832336487</v>
      </c>
      <c r="AK248">
        <f>$AB$7*SIN(AL248)</f>
        <v>-2.1587270046252709E-2</v>
      </c>
      <c r="AL248">
        <f>2*ATAN(AM248)</f>
        <v>-2.7803477674081707</v>
      </c>
      <c r="AM248">
        <f>SQRT((1+$AB$7)/(1-$AB$7))*TAN(AN248/2)</f>
        <v>-5.4760717144325879</v>
      </c>
      <c r="AN248" s="129">
        <f>$AU248+$AB$7*SIN(AO248)</f>
        <v>9.8082654122011004</v>
      </c>
      <c r="AO248" s="129">
        <f>$AU248+$AB$7*SIN(AP248)</f>
        <v>9.8082654129949365</v>
      </c>
      <c r="AP248" s="129">
        <f>$AU248+$AB$7*SIN(AQ248)</f>
        <v>9.8082653989798079</v>
      </c>
      <c r="AQ248" s="129">
        <f>$AU248+$AB$7*SIN(AR248)</f>
        <v>9.8082656464158742</v>
      </c>
      <c r="AR248" s="129">
        <f>$AU248+$AB$7*SIN(AS248)</f>
        <v>9.8082612779538625</v>
      </c>
      <c r="AS248" s="129">
        <f>$AU248+$AB$7*SIN(AT248)</f>
        <v>9.8083384038987784</v>
      </c>
      <c r="AT248" s="129">
        <f>$AU248+$AB$7*SIN(AU248)</f>
        <v>9.8069770844491693</v>
      </c>
      <c r="AU248" s="129">
        <f>RADIANS($AB$9)+$AB$18*(F248-AB$15)</f>
        <v>9.8311180815325798</v>
      </c>
      <c r="AV248"/>
      <c r="AW248" s="95"/>
      <c r="AX248" s="101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29" customFormat="1" ht="12.75" customHeight="1">
      <c r="A249" s="148" t="s">
        <v>1005</v>
      </c>
      <c r="B249" s="148" t="s">
        <v>73</v>
      </c>
      <c r="C249" s="149">
        <v>51451.624900000003</v>
      </c>
      <c r="D249" s="150">
        <v>1.4E-3</v>
      </c>
      <c r="E249" s="29">
        <f>+(C249-C$7)/C$8</f>
        <v>2577.0173768964446</v>
      </c>
      <c r="F249" s="29">
        <f>ROUND(2*E249,0)/2</f>
        <v>2577</v>
      </c>
      <c r="G249" s="29">
        <f>+C249-(C$7+F249*C$8)</f>
        <v>5.9708700006012805E-2</v>
      </c>
      <c r="K249" s="29">
        <f>+G249</f>
        <v>5.9708700006012805E-2</v>
      </c>
      <c r="O249" s="29">
        <f ca="1">+C$11+C$12*F249</f>
        <v>5.6640137732179116E-2</v>
      </c>
      <c r="P249" s="29">
        <f>+D$11+D$12*F249+D$13*F249^2</f>
        <v>7.9973535411673749E-2</v>
      </c>
      <c r="Q249" s="30">
        <f>+C249-15018.5</f>
        <v>36433.124900000003</v>
      </c>
      <c r="R249" s="29">
        <f>+(P249-G249)^2</f>
        <v>4.1066355401852937E-4</v>
      </c>
      <c r="S249" s="70">
        <f>S$18</f>
        <v>1</v>
      </c>
      <c r="Z249">
        <f>F249</f>
        <v>2577</v>
      </c>
      <c r="AA249" s="129">
        <f>AB$3+AB$4*Z249+AB$5*Z249^2+AH249</f>
        <v>5.550482141679626E-2</v>
      </c>
      <c r="AB249" s="129">
        <f>IF(S249&lt;&gt;0,G249-AH249, -9999)</f>
        <v>4.2783261993885782E-2</v>
      </c>
      <c r="AC249" s="129">
        <f>+G249-P249</f>
        <v>-2.0264835405660944E-2</v>
      </c>
      <c r="AD249" s="129">
        <f>IF(S249&lt;&gt;0,G249-AA249, -9999)</f>
        <v>4.2038785892165448E-3</v>
      </c>
      <c r="AE249" s="129">
        <f>+(G249-AA249)^2*S249</f>
        <v>1.7672595192873285E-5</v>
      </c>
      <c r="AF249">
        <f>IF(S249&lt;&gt;0,G249-P249, -9999)</f>
        <v>-2.0264835405660944E-2</v>
      </c>
      <c r="AG249" s="130"/>
      <c r="AH249">
        <f>$AB$6*($AB$11/AI249*AJ249+$AB$12)</f>
        <v>1.6925438012127026E-2</v>
      </c>
      <c r="AI249">
        <f>1+$AB$7*COS(AL249)</f>
        <v>0.94286433491298483</v>
      </c>
      <c r="AJ249">
        <f>SIN(AL249+RADIANS($AB$9))</f>
        <v>0.88767237832336487</v>
      </c>
      <c r="AK249">
        <f>$AB$7*SIN(AL249)</f>
        <v>-2.1587270046252709E-2</v>
      </c>
      <c r="AL249">
        <f>2*ATAN(AM249)</f>
        <v>-2.7803477674081707</v>
      </c>
      <c r="AM249">
        <f>SQRT((1+$AB$7)/(1-$AB$7))*TAN(AN249/2)</f>
        <v>-5.4760717144325879</v>
      </c>
      <c r="AN249" s="129">
        <f>$AU249+$AB$7*SIN(AO249)</f>
        <v>9.8082654122011004</v>
      </c>
      <c r="AO249" s="129">
        <f>$AU249+$AB$7*SIN(AP249)</f>
        <v>9.8082654129949365</v>
      </c>
      <c r="AP249" s="129">
        <f>$AU249+$AB$7*SIN(AQ249)</f>
        <v>9.8082653989798079</v>
      </c>
      <c r="AQ249" s="129">
        <f>$AU249+$AB$7*SIN(AR249)</f>
        <v>9.8082656464158742</v>
      </c>
      <c r="AR249" s="129">
        <f>$AU249+$AB$7*SIN(AS249)</f>
        <v>9.8082612779538625</v>
      </c>
      <c r="AS249" s="129">
        <f>$AU249+$AB$7*SIN(AT249)</f>
        <v>9.8083384038987784</v>
      </c>
      <c r="AT249" s="129">
        <f>$AU249+$AB$7*SIN(AU249)</f>
        <v>9.8069770844491693</v>
      </c>
      <c r="AU249" s="129">
        <f>RADIANS($AB$9)+$AB$18*(F249-AB$15)</f>
        <v>9.8311180815325798</v>
      </c>
      <c r="AV249"/>
      <c r="AW249" s="95"/>
      <c r="AX249" s="101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29" customFormat="1" ht="12.75" customHeight="1">
      <c r="A250" s="67" t="s">
        <v>879</v>
      </c>
      <c r="B250" s="69" t="s">
        <v>144</v>
      </c>
      <c r="C250" s="68">
        <v>51757.428</v>
      </c>
      <c r="D250" s="68" t="s">
        <v>142</v>
      </c>
      <c r="E250" s="29">
        <f>+(C250-C$7)/C$8</f>
        <v>2666.0146051178017</v>
      </c>
      <c r="F250" s="29">
        <f>ROUND(2*E250,0)/2</f>
        <v>2666</v>
      </c>
      <c r="G250" s="29">
        <f>+C250-(C$7+F250*C$8)</f>
        <v>5.018460000428604E-2</v>
      </c>
      <c r="I250" s="29">
        <f>+G250</f>
        <v>5.018460000428604E-2</v>
      </c>
      <c r="P250" s="29">
        <f>+D$11+D$12*F250+D$13*F250^2</f>
        <v>8.5271771869332838E-2</v>
      </c>
      <c r="Q250" s="30">
        <f>+C250-15018.5</f>
        <v>36738.928</v>
      </c>
      <c r="R250" s="29">
        <f>+(P250-G250)^2</f>
        <v>1.2311096294873316E-3</v>
      </c>
      <c r="S250" s="70">
        <f>S$16</f>
        <v>0.1</v>
      </c>
      <c r="Z250">
        <f>F250</f>
        <v>2666</v>
      </c>
      <c r="AA250" s="129">
        <f>AB$3+AB$4*Z250+AB$5*Z250^2+AH250</f>
        <v>5.6332266429866489E-2</v>
      </c>
      <c r="AB250" s="129">
        <f>IF(S250&lt;&gt;0,G250-AH250, -9999)</f>
        <v>3.4433287045654751E-2</v>
      </c>
      <c r="AC250" s="129">
        <f>+G250-P250</f>
        <v>-3.5087171865046798E-2</v>
      </c>
      <c r="AD250" s="129">
        <f>IF(S250&lt;&gt;0,G250-AA250, -9999)</f>
        <v>-6.1476664255804489E-3</v>
      </c>
      <c r="AE250" s="129">
        <f>+(G250-AA250)^2*S250</f>
        <v>3.77938024802091E-6</v>
      </c>
      <c r="AF250">
        <f>IF(S250&lt;&gt;0,G250-P250, -9999)</f>
        <v>-3.5087171865046798E-2</v>
      </c>
      <c r="AG250" s="130"/>
      <c r="AH250">
        <f>$AB$6*($AB$11/AI250*AJ250+$AB$12)</f>
        <v>1.5751312958631289E-2</v>
      </c>
      <c r="AI250">
        <f>1+$AB$7*COS(AL250)</f>
        <v>0.9455455256086428</v>
      </c>
      <c r="AJ250">
        <f>SIN(AL250+RADIANS($AB$9))</f>
        <v>0.83243693522835971</v>
      </c>
      <c r="AK250">
        <f>$AB$7*SIN(AL250)</f>
        <v>-2.7662333085739975E-2</v>
      </c>
      <c r="AL250">
        <f>2*ATAN(AM250)</f>
        <v>-2.671573426835153</v>
      </c>
      <c r="AM250">
        <f>SQRT((1+$AB$7)/(1-$AB$7))*TAN(AN250/2)</f>
        <v>-4.1765185835319727</v>
      </c>
      <c r="AN250" s="129">
        <f>$AU250+$AB$7*SIN(AO250)</f>
        <v>9.9232591632605036</v>
      </c>
      <c r="AO250" s="129">
        <f>$AU250+$AB$7*SIN(AP250)</f>
        <v>9.9232591639881509</v>
      </c>
      <c r="AP250" s="129">
        <f>$AU250+$AB$7*SIN(AQ250)</f>
        <v>9.9232591504240695</v>
      </c>
      <c r="AQ250" s="129">
        <f>$AU250+$AB$7*SIN(AR250)</f>
        <v>9.9232594032720609</v>
      </c>
      <c r="AR250" s="129">
        <f>$AU250+$AB$7*SIN(AS250)</f>
        <v>9.9232546899390126</v>
      </c>
      <c r="AS250" s="129">
        <f>$AU250+$AB$7*SIN(AT250)</f>
        <v>9.9233425530505031</v>
      </c>
      <c r="AT250" s="129">
        <f>$AU250+$AB$7*SIN(AU250)</f>
        <v>9.9217053516892815</v>
      </c>
      <c r="AU250" s="129">
        <f>RADIANS($AB$9)+$AB$18*(F250-AB$15)</f>
        <v>9.9524599654156169</v>
      </c>
      <c r="AV250"/>
      <c r="AW250" s="95"/>
      <c r="AX250" s="101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29" customFormat="1" ht="12.75" customHeight="1">
      <c r="A251" s="44" t="s">
        <v>143</v>
      </c>
      <c r="B251" s="45" t="s">
        <v>144</v>
      </c>
      <c r="C251" s="44">
        <v>51757.440000000002</v>
      </c>
      <c r="D251" s="44" t="s">
        <v>142</v>
      </c>
      <c r="E251" s="29">
        <f>+(C251-C$7)/C$8</f>
        <v>2666.0180974523755</v>
      </c>
      <c r="F251" s="29">
        <f>ROUND(2*E251,0)/2</f>
        <v>2666</v>
      </c>
      <c r="I251" s="32">
        <v>6.2184600006730761E-2</v>
      </c>
      <c r="P251" s="29">
        <f>+D$11+D$12*F251+D$13*F251^2</f>
        <v>8.5271771869332838E-2</v>
      </c>
      <c r="Q251" s="30">
        <f>+C251-15018.5</f>
        <v>36738.94</v>
      </c>
      <c r="R251" s="29">
        <f>+(P251-G251)^2</f>
        <v>7.2712750777355435E-3</v>
      </c>
      <c r="S251" s="70">
        <f>S$16</f>
        <v>0.1</v>
      </c>
      <c r="Z251">
        <f>F251</f>
        <v>2666</v>
      </c>
      <c r="AA251" s="129">
        <f>AB$3+AB$4*Z251+AB$5*Z251^2+AH251</f>
        <v>5.6332266429866489E-2</v>
      </c>
      <c r="AB251" s="129">
        <f>IF(S251&lt;&gt;0,G251-AH251, -9999)</f>
        <v>-1.5751312958631289E-2</v>
      </c>
      <c r="AC251" s="129">
        <f>+G251-P251</f>
        <v>-8.5271771869332838E-2</v>
      </c>
      <c r="AD251" s="129">
        <f>IF(S251&lt;&gt;0,G251-AA251, -9999)</f>
        <v>-5.6332266429866489E-2</v>
      </c>
      <c r="AE251" s="129">
        <f>+(G251-AA251)^2*S251</f>
        <v>3.1733242411254633E-4</v>
      </c>
      <c r="AF251">
        <f>IF(S251&lt;&gt;0,G251-P251, -9999)</f>
        <v>-8.5271771869332838E-2</v>
      </c>
      <c r="AG251" s="130"/>
      <c r="AH251">
        <f>$AB$6*($AB$11/AI251*AJ251+$AB$12)</f>
        <v>1.5751312958631289E-2</v>
      </c>
      <c r="AI251">
        <f>1+$AB$7*COS(AL251)</f>
        <v>0.9455455256086428</v>
      </c>
      <c r="AJ251">
        <f>SIN(AL251+RADIANS($AB$9))</f>
        <v>0.83243693522835971</v>
      </c>
      <c r="AK251">
        <f>$AB$7*SIN(AL251)</f>
        <v>-2.7662333085739975E-2</v>
      </c>
      <c r="AL251">
        <f>2*ATAN(AM251)</f>
        <v>-2.671573426835153</v>
      </c>
      <c r="AM251">
        <f>SQRT((1+$AB$7)/(1-$AB$7))*TAN(AN251/2)</f>
        <v>-4.1765185835319727</v>
      </c>
      <c r="AN251" s="129">
        <f>$AU251+$AB$7*SIN(AO251)</f>
        <v>9.9232591632605036</v>
      </c>
      <c r="AO251" s="129">
        <f>$AU251+$AB$7*SIN(AP251)</f>
        <v>9.9232591639881509</v>
      </c>
      <c r="AP251" s="129">
        <f>$AU251+$AB$7*SIN(AQ251)</f>
        <v>9.9232591504240695</v>
      </c>
      <c r="AQ251" s="129">
        <f>$AU251+$AB$7*SIN(AR251)</f>
        <v>9.9232594032720609</v>
      </c>
      <c r="AR251" s="129">
        <f>$AU251+$AB$7*SIN(AS251)</f>
        <v>9.9232546899390126</v>
      </c>
      <c r="AS251" s="129">
        <f>$AU251+$AB$7*SIN(AT251)</f>
        <v>9.9233425530505031</v>
      </c>
      <c r="AT251" s="129">
        <f>$AU251+$AB$7*SIN(AU251)</f>
        <v>9.9217053516892815</v>
      </c>
      <c r="AU251" s="129">
        <f>RADIANS($AB$9)+$AB$18*(F251-AB$15)</f>
        <v>9.9524599654156169</v>
      </c>
      <c r="AV251"/>
      <c r="AW251" s="95"/>
      <c r="AX251" s="10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29" customFormat="1" ht="12.75" customHeight="1">
      <c r="A252" s="148" t="s">
        <v>1005</v>
      </c>
      <c r="B252" s="148" t="s">
        <v>73</v>
      </c>
      <c r="C252" s="149">
        <v>51791.794820000003</v>
      </c>
      <c r="D252" s="150">
        <v>3.8000000000000002E-4</v>
      </c>
      <c r="E252" s="29">
        <f>+(C252-C$7)/C$8</f>
        <v>2676.0163079219346</v>
      </c>
      <c r="F252" s="29">
        <f>ROUND(2*E252,0)/2</f>
        <v>2676</v>
      </c>
      <c r="G252" s="29">
        <f>+C252-(C$7+F252*C$8)</f>
        <v>5.6035600005998276E-2</v>
      </c>
      <c r="K252" s="29">
        <f>+G252</f>
        <v>5.6035600005998276E-2</v>
      </c>
      <c r="O252" s="29">
        <f ca="1">+C$11+C$12*F252</f>
        <v>5.7677659178972017E-2</v>
      </c>
      <c r="P252" s="29">
        <f>+D$11+D$12*F252+D$13*F252^2</f>
        <v>8.5877661698567462E-2</v>
      </c>
      <c r="Q252" s="30">
        <f>+C252-15018.5</f>
        <v>36773.294820000003</v>
      </c>
      <c r="R252" s="29">
        <f>+(P252-G252)^2</f>
        <v>8.9054864606310526E-4</v>
      </c>
      <c r="S252" s="70">
        <f>S$18</f>
        <v>1</v>
      </c>
      <c r="Z252">
        <f>F252</f>
        <v>2676</v>
      </c>
      <c r="AA252" s="129">
        <f>AB$3+AB$4*Z252+AB$5*Z252^2+AH252</f>
        <v>5.6416428874309699E-2</v>
      </c>
      <c r="AB252" s="129">
        <f>IF(S252&lt;&gt;0,G252-AH252, -9999)</f>
        <v>4.0429771052142773E-2</v>
      </c>
      <c r="AC252" s="129">
        <f>+G252-P252</f>
        <v>-2.9842061692569186E-2</v>
      </c>
      <c r="AD252" s="129">
        <f>IF(S252&lt;&gt;0,G252-AA252, -9999)</f>
        <v>-3.8082886831142249E-4</v>
      </c>
      <c r="AE252" s="129">
        <f>+(G252-AA252)^2*S252</f>
        <v>1.4503062693935876E-7</v>
      </c>
      <c r="AF252">
        <f>IF(S252&lt;&gt;0,G252-P252, -9999)</f>
        <v>-2.9842061692569186E-2</v>
      </c>
      <c r="AG252" s="130"/>
      <c r="AH252">
        <f>$AB$6*($AB$11/AI252*AJ252+$AB$12)</f>
        <v>1.5605828953855502E-2</v>
      </c>
      <c r="AI252">
        <f>1+$AB$7*COS(AL252)</f>
        <v>0.94588881923495416</v>
      </c>
      <c r="AJ252">
        <f>SIN(AL252+RADIANS($AB$9))</f>
        <v>0.82557965209001649</v>
      </c>
      <c r="AK252">
        <f>$AB$7*SIN(AL252)</f>
        <v>-2.8327982088350832E-2</v>
      </c>
      <c r="AL252">
        <f>2*ATAN(AM252)</f>
        <v>-2.6593109731039446</v>
      </c>
      <c r="AM252">
        <f>SQRT((1+$AB$7)/(1-$AB$7))*TAN(AN252/2)</f>
        <v>-4.066260498572599</v>
      </c>
      <c r="AN252" s="129">
        <f>$AU252+$AB$7*SIN(AO252)</f>
        <v>9.9362012659807792</v>
      </c>
      <c r="AO252" s="129">
        <f>$AU252+$AB$7*SIN(AP252)</f>
        <v>9.9362012666938035</v>
      </c>
      <c r="AP252" s="129">
        <f>$AU252+$AB$7*SIN(AQ252)</f>
        <v>9.936201253306912</v>
      </c>
      <c r="AQ252" s="129">
        <f>$AU252+$AB$7*SIN(AR252)</f>
        <v>9.936201504643547</v>
      </c>
      <c r="AR252" s="129">
        <f>$AU252+$AB$7*SIN(AS252)</f>
        <v>9.936196785846553</v>
      </c>
      <c r="AS252" s="129">
        <f>$AU252+$AB$7*SIN(AT252)</f>
        <v>9.9362853824377577</v>
      </c>
      <c r="AT252" s="129">
        <f>$AU252+$AB$7*SIN(AU252)</f>
        <v>9.934622693121586</v>
      </c>
      <c r="AU252" s="129">
        <f>RADIANS($AB$9)+$AB$18*(F252-AB$15)</f>
        <v>9.9660938849530378</v>
      </c>
      <c r="AV252" s="129"/>
      <c r="AW252" s="95"/>
      <c r="AX252" s="101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29" customFormat="1" ht="12.75" customHeight="1">
      <c r="A253" s="67" t="s">
        <v>868</v>
      </c>
      <c r="B253" s="69" t="s">
        <v>144</v>
      </c>
      <c r="C253" s="68">
        <v>51791.796000000002</v>
      </c>
      <c r="D253" s="68" t="s">
        <v>142</v>
      </c>
      <c r="E253" s="29">
        <f>+(C253-C$7)/C$8</f>
        <v>2676.0166513348345</v>
      </c>
      <c r="F253" s="29">
        <f>ROUND(2*E253,0)/2</f>
        <v>2676</v>
      </c>
      <c r="G253" s="29">
        <f>+C253-(C$7+F253*C$8)</f>
        <v>5.7215600005292799E-2</v>
      </c>
      <c r="I253" s="29">
        <f>+G253</f>
        <v>5.7215600005292799E-2</v>
      </c>
      <c r="P253" s="29">
        <f>+D$11+D$12*F253+D$13*F253^2</f>
        <v>8.5877661698567462E-2</v>
      </c>
      <c r="Q253" s="30">
        <f>+C253-15018.5</f>
        <v>36773.296000000002</v>
      </c>
      <c r="R253" s="29">
        <f>+(P253-G253)^2</f>
        <v>8.2151378050908277E-4</v>
      </c>
      <c r="S253" s="70">
        <f>S$16</f>
        <v>0.1</v>
      </c>
      <c r="Z253">
        <f>F253</f>
        <v>2676</v>
      </c>
      <c r="AA253" s="129">
        <f>AB$3+AB$4*Z253+AB$5*Z253^2+AH253</f>
        <v>5.6416428874309699E-2</v>
      </c>
      <c r="AB253" s="129">
        <f>IF(S253&lt;&gt;0,G253-AH253, -9999)</f>
        <v>4.1609771051437296E-2</v>
      </c>
      <c r="AC253" s="129">
        <f>+G253-P253</f>
        <v>-2.8662061693274662E-2</v>
      </c>
      <c r="AD253" s="129">
        <f>IF(S253&lt;&gt;0,G253-AA253, -9999)</f>
        <v>7.9917113098310066E-4</v>
      </c>
      <c r="AE253" s="129">
        <f>+(G253-AA253)^2*S253</f>
        <v>6.3867449659680826E-8</v>
      </c>
      <c r="AF253">
        <f>IF(S253&lt;&gt;0,G253-P253, -9999)</f>
        <v>-2.8662061693274662E-2</v>
      </c>
      <c r="AG253" s="130"/>
      <c r="AH253">
        <f>$AB$6*($AB$11/AI253*AJ253+$AB$12)</f>
        <v>1.5605828953855502E-2</v>
      </c>
      <c r="AI253">
        <f>1+$AB$7*COS(AL253)</f>
        <v>0.94588881923495416</v>
      </c>
      <c r="AJ253">
        <f>SIN(AL253+RADIANS($AB$9))</f>
        <v>0.82557965209001649</v>
      </c>
      <c r="AK253">
        <f>$AB$7*SIN(AL253)</f>
        <v>-2.8327982088350832E-2</v>
      </c>
      <c r="AL253">
        <f>2*ATAN(AM253)</f>
        <v>-2.6593109731039446</v>
      </c>
      <c r="AM253">
        <f>SQRT((1+$AB$7)/(1-$AB$7))*TAN(AN253/2)</f>
        <v>-4.066260498572599</v>
      </c>
      <c r="AN253" s="129">
        <f>$AU253+$AB$7*SIN(AO253)</f>
        <v>9.9362012659807792</v>
      </c>
      <c r="AO253" s="129">
        <f>$AU253+$AB$7*SIN(AP253)</f>
        <v>9.9362012666938035</v>
      </c>
      <c r="AP253" s="129">
        <f>$AU253+$AB$7*SIN(AQ253)</f>
        <v>9.936201253306912</v>
      </c>
      <c r="AQ253" s="129">
        <f>$AU253+$AB$7*SIN(AR253)</f>
        <v>9.936201504643547</v>
      </c>
      <c r="AR253" s="129">
        <f>$AU253+$AB$7*SIN(AS253)</f>
        <v>9.936196785846553</v>
      </c>
      <c r="AS253" s="129">
        <f>$AU253+$AB$7*SIN(AT253)</f>
        <v>9.9362853824377577</v>
      </c>
      <c r="AT253" s="129">
        <f>$AU253+$AB$7*SIN(AU253)</f>
        <v>9.934622693121586</v>
      </c>
      <c r="AU253" s="129">
        <f>RADIANS($AB$9)+$AB$18*(F253-AB$15)</f>
        <v>9.9660938849530378</v>
      </c>
      <c r="AV253"/>
      <c r="AW253" s="95"/>
      <c r="AX253" s="101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29" customFormat="1" ht="12.75" customHeight="1">
      <c r="A254" s="67" t="s">
        <v>879</v>
      </c>
      <c r="B254" s="69" t="s">
        <v>144</v>
      </c>
      <c r="C254" s="68">
        <v>51812.409</v>
      </c>
      <c r="D254" s="68" t="s">
        <v>142</v>
      </c>
      <c r="E254" s="29">
        <f>+(C254-C$7)/C$8</f>
        <v>2682.0156090475803</v>
      </c>
      <c r="F254" s="29">
        <f>ROUND(2*E254,0)/2</f>
        <v>2682</v>
      </c>
      <c r="G254" s="29">
        <f>+C254-(C$7+F254*C$8)</f>
        <v>5.3634200005035382E-2</v>
      </c>
      <c r="I254" s="29">
        <f>+G254</f>
        <v>5.3634200005035382E-2</v>
      </c>
      <c r="P254" s="29">
        <f>+D$11+D$12*F254+D$13*F254^2</f>
        <v>8.624222176455254E-2</v>
      </c>
      <c r="Q254" s="30">
        <f>+C254-15018.5</f>
        <v>36793.909</v>
      </c>
      <c r="R254" s="29">
        <f>+(P254-G254)^2</f>
        <v>1.0632830830691444E-3</v>
      </c>
      <c r="S254" s="70">
        <f>S$16</f>
        <v>0.1</v>
      </c>
      <c r="Z254">
        <f>F254</f>
        <v>2682</v>
      </c>
      <c r="AA254" s="129">
        <f>AB$3+AB$4*Z254+AB$5*Z254^2+AH254</f>
        <v>5.6466104701597492E-2</v>
      </c>
      <c r="AB254" s="129">
        <f>IF(S254&lt;&gt;0,G254-AH254, -9999)</f>
        <v>3.8116943790259511E-2</v>
      </c>
      <c r="AC254" s="129">
        <f>+G254-P254</f>
        <v>-3.2608021759517158E-2</v>
      </c>
      <c r="AD254" s="129">
        <f>IF(S254&lt;&gt;0,G254-AA254, -9999)</f>
        <v>-2.8319046965621097E-3</v>
      </c>
      <c r="AE254" s="129">
        <f>+(G254-AA254)^2*S254</f>
        <v>8.0196842104105348E-7</v>
      </c>
      <c r="AF254">
        <f>IF(S254&lt;&gt;0,G254-P254, -9999)</f>
        <v>-3.2608021759517158E-2</v>
      </c>
      <c r="AG254" s="130"/>
      <c r="AH254">
        <f>$AB$6*($AB$11/AI254*AJ254+$AB$12)</f>
        <v>1.5517256214775867E-2</v>
      </c>
      <c r="AI254">
        <f>1+$AB$7*COS(AL254)</f>
        <v>0.94609882814210255</v>
      </c>
      <c r="AJ254">
        <f>SIN(AL254+RADIANS($AB$9))</f>
        <v>0.82140316929298551</v>
      </c>
      <c r="AK254">
        <f>$AB$7*SIN(AL254)</f>
        <v>-2.8725565709500012E-2</v>
      </c>
      <c r="AL254">
        <f>2*ATAN(AM254)</f>
        <v>-2.6519491887176785</v>
      </c>
      <c r="AM254">
        <f>SQRT((1+$AB$7)/(1-$AB$7))*TAN(AN254/2)</f>
        <v>-4.0026694974699586</v>
      </c>
      <c r="AN254" s="129">
        <f>$AU254+$AB$7*SIN(AO254)</f>
        <v>9.9439688028809261</v>
      </c>
      <c r="AO254" s="129">
        <f>$AU254+$AB$7*SIN(AP254)</f>
        <v>9.9439688035846228</v>
      </c>
      <c r="AP254" s="129">
        <f>$AU254+$AB$7*SIN(AQ254)</f>
        <v>9.9439687903146012</v>
      </c>
      <c r="AQ254" s="129">
        <f>$AU254+$AB$7*SIN(AR254)</f>
        <v>9.9439690405554639</v>
      </c>
      <c r="AR254" s="129">
        <f>$AU254+$AB$7*SIN(AS254)</f>
        <v>9.9439643216177771</v>
      </c>
      <c r="AS254" s="129">
        <f>$AU254+$AB$7*SIN(AT254)</f>
        <v>9.9440533115167877</v>
      </c>
      <c r="AT254" s="129">
        <f>$AU254+$AB$7*SIN(AU254)</f>
        <v>9.942375897449832</v>
      </c>
      <c r="AU254" s="129">
        <f>RADIANS($AB$9)+$AB$18*(F254-AB$15)</f>
        <v>9.9742742366754911</v>
      </c>
      <c r="AV254" s="129"/>
      <c r="AW254" s="95"/>
      <c r="AX254" s="101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29" customFormat="1" ht="12.75" customHeight="1">
      <c r="A255" s="16" t="s">
        <v>136</v>
      </c>
      <c r="B255" s="46"/>
      <c r="C255" s="16">
        <v>51812.41</v>
      </c>
      <c r="D255" s="47"/>
      <c r="E255" s="29">
        <f>+(C255-C$7)/C$8</f>
        <v>2682.0159000754625</v>
      </c>
      <c r="F255" s="29">
        <f>ROUND(2*E255,0)/2</f>
        <v>2682</v>
      </c>
      <c r="G255" s="29">
        <f>+C255-(C$7+F255*C$8)</f>
        <v>5.4634200008877087E-2</v>
      </c>
      <c r="K255" s="29">
        <f>+G255</f>
        <v>5.4634200008877087E-2</v>
      </c>
      <c r="P255" s="29">
        <f>+D$11+D$12*F255+D$13*F255^2</f>
        <v>8.624222176455254E-2</v>
      </c>
      <c r="Q255" s="30">
        <f>+C255-15018.5</f>
        <v>36793.910000000003</v>
      </c>
      <c r="R255" s="29">
        <f>+(P255-G255)^2</f>
        <v>9.9906703930725273E-4</v>
      </c>
      <c r="S255" s="70">
        <f>S$18</f>
        <v>1</v>
      </c>
      <c r="Z255">
        <f>F255</f>
        <v>2682</v>
      </c>
      <c r="AA255" s="129">
        <f>AB$3+AB$4*Z255+AB$5*Z255^2+AH255</f>
        <v>5.6466104701597492E-2</v>
      </c>
      <c r="AB255" s="129">
        <f>IF(S255&lt;&gt;0,G255-AH255, -9999)</f>
        <v>3.9116943794101217E-2</v>
      </c>
      <c r="AC255" s="129">
        <f>+G255-P255</f>
        <v>-3.1608021755675453E-2</v>
      </c>
      <c r="AD255" s="129">
        <f>IF(S255&lt;&gt;0,G255-AA255, -9999)</f>
        <v>-1.8319046927204041E-3</v>
      </c>
      <c r="AE255" s="129">
        <f>+(G255-AA255)^2*S255</f>
        <v>3.3558748032110384E-6</v>
      </c>
      <c r="AF255">
        <f>IF(S255&lt;&gt;0,G255-P255, -9999)</f>
        <v>-3.1608021755675453E-2</v>
      </c>
      <c r="AG255" s="130"/>
      <c r="AH255">
        <f>$AB$6*($AB$11/AI255*AJ255+$AB$12)</f>
        <v>1.5517256214775867E-2</v>
      </c>
      <c r="AI255">
        <f>1+$AB$7*COS(AL255)</f>
        <v>0.94609882814210255</v>
      </c>
      <c r="AJ255">
        <f>SIN(AL255+RADIANS($AB$9))</f>
        <v>0.82140316929298551</v>
      </c>
      <c r="AK255">
        <f>$AB$7*SIN(AL255)</f>
        <v>-2.8725565709500012E-2</v>
      </c>
      <c r="AL255">
        <f>2*ATAN(AM255)</f>
        <v>-2.6519491887176785</v>
      </c>
      <c r="AM255">
        <f>SQRT((1+$AB$7)/(1-$AB$7))*TAN(AN255/2)</f>
        <v>-4.0026694974699586</v>
      </c>
      <c r="AN255" s="129">
        <f>$AU255+$AB$7*SIN(AO255)</f>
        <v>9.9439688028809261</v>
      </c>
      <c r="AO255" s="129">
        <f>$AU255+$AB$7*SIN(AP255)</f>
        <v>9.9439688035846228</v>
      </c>
      <c r="AP255" s="129">
        <f>$AU255+$AB$7*SIN(AQ255)</f>
        <v>9.9439687903146012</v>
      </c>
      <c r="AQ255" s="129">
        <f>$AU255+$AB$7*SIN(AR255)</f>
        <v>9.9439690405554639</v>
      </c>
      <c r="AR255" s="129">
        <f>$AU255+$AB$7*SIN(AS255)</f>
        <v>9.9439643216177771</v>
      </c>
      <c r="AS255" s="129">
        <f>$AU255+$AB$7*SIN(AT255)</f>
        <v>9.9440533115167877</v>
      </c>
      <c r="AT255" s="129">
        <f>$AU255+$AB$7*SIN(AU255)</f>
        <v>9.942375897449832</v>
      </c>
      <c r="AU255" s="129">
        <f>RADIANS($AB$9)+$AB$18*(F255-AB$15)</f>
        <v>9.9742742366754911</v>
      </c>
      <c r="AV255"/>
      <c r="AW255" s="95"/>
      <c r="AX255" s="101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29" customFormat="1" ht="12.75" customHeight="1">
      <c r="A256" s="67" t="s">
        <v>868</v>
      </c>
      <c r="B256" s="69" t="s">
        <v>144</v>
      </c>
      <c r="C256" s="68">
        <v>52145.720999999998</v>
      </c>
      <c r="D256" s="68" t="s">
        <v>142</v>
      </c>
      <c r="E256" s="29">
        <f>+(C256-C$7)/C$8</f>
        <v>2779.0186941468387</v>
      </c>
      <c r="F256" s="29">
        <f>ROUND(2*E256,0)/2</f>
        <v>2779</v>
      </c>
      <c r="G256" s="29">
        <f>+C256-(C$7+F256*C$8)</f>
        <v>6.4234900004521478E-2</v>
      </c>
      <c r="I256" s="29">
        <f>+G256</f>
        <v>6.4234900004521478E-2</v>
      </c>
      <c r="O256" s="29">
        <f ca="1">+C$11+C$12*F256</f>
        <v>5.87571006842212E-2</v>
      </c>
      <c r="P256" s="29">
        <f>+D$11+D$12*F256+D$13*F256^2</f>
        <v>9.2242739174301466E-2</v>
      </c>
      <c r="Q256" s="30">
        <f>+C256-15018.5</f>
        <v>37127.220999999998</v>
      </c>
      <c r="R256" s="29">
        <f>+(P256-G256)^2</f>
        <v>7.844390549602622E-4</v>
      </c>
      <c r="S256" s="70">
        <f>S$16</f>
        <v>0.1</v>
      </c>
      <c r="Z256">
        <f>F256</f>
        <v>2779</v>
      </c>
      <c r="AA256" s="129">
        <f>AB$3+AB$4*Z256+AB$5*Z256^2+AH256</f>
        <v>5.7187716092373192E-2</v>
      </c>
      <c r="AB256" s="129">
        <f>IF(S256&lt;&gt;0,G256-AH256, -9999)</f>
        <v>5.0278996952002886E-2</v>
      </c>
      <c r="AC256" s="129">
        <f>+G256-P256</f>
        <v>-2.8007839169779988E-2</v>
      </c>
      <c r="AD256" s="129">
        <f>IF(S256&lt;&gt;0,G256-AA256, -9999)</f>
        <v>7.047183912148286E-3</v>
      </c>
      <c r="AE256" s="129">
        <f>+(G256-AA256)^2*S256</f>
        <v>4.9662801091641626E-6</v>
      </c>
      <c r="AF256">
        <f>IF(S256&lt;&gt;0,G256-P256, -9999)</f>
        <v>-2.8007839169779988E-2</v>
      </c>
      <c r="AG256" s="130"/>
      <c r="AH256">
        <f>$AB$6*($AB$11/AI256*AJ256+$AB$12)</f>
        <v>1.3955903052518592E-2</v>
      </c>
      <c r="AI256">
        <f>1+$AB$7*COS(AL256)</f>
        <v>0.94990797005369454</v>
      </c>
      <c r="AJ256">
        <f>SIN(AL256+RADIANS($AB$9))</f>
        <v>0.7475469823815768</v>
      </c>
      <c r="AK256">
        <f>$AB$7*SIN(AL256)</f>
        <v>-3.494685949901416E-2</v>
      </c>
      <c r="AL256">
        <f>2*ATAN(AM256)</f>
        <v>-2.5324435335639501</v>
      </c>
      <c r="AM256">
        <f>SQRT((1+$AB$7)/(1-$AB$7))*TAN(AN256/2)</f>
        <v>-3.1811099865648513</v>
      </c>
      <c r="AN256" s="129">
        <f>$AU256+$AB$7*SIN(AO256)</f>
        <v>10.069802210378306</v>
      </c>
      <c r="AO256" s="129">
        <f>$AU256+$AB$7*SIN(AP256)</f>
        <v>10.069802210891881</v>
      </c>
      <c r="AP256" s="129">
        <f>$AU256+$AB$7*SIN(AQ256)</f>
        <v>10.069802200369182</v>
      </c>
      <c r="AQ256" s="129">
        <f>$AU256+$AB$7*SIN(AR256)</f>
        <v>10.069802415970251</v>
      </c>
      <c r="AR256" s="129">
        <f>$AU256+$AB$7*SIN(AS256)</f>
        <v>10.06979799849652</v>
      </c>
      <c r="AS256" s="129">
        <f>$AU256+$AB$7*SIN(AT256)</f>
        <v>10.069888511527459</v>
      </c>
      <c r="AT256" s="129">
        <f>$AU256+$AB$7*SIN(AU256)</f>
        <v>10.068035148344912</v>
      </c>
      <c r="AU256" s="129">
        <f>RADIANS($AB$9)+$AB$18*(F256-AB$15)</f>
        <v>10.106523256188465</v>
      </c>
      <c r="AV256" s="129"/>
      <c r="AW256" s="95"/>
      <c r="AX256" s="101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29" customFormat="1" ht="12.75" customHeight="1">
      <c r="A257" s="44" t="s">
        <v>143</v>
      </c>
      <c r="B257" s="45" t="s">
        <v>144</v>
      </c>
      <c r="C257" s="44">
        <v>52451.530299999999</v>
      </c>
      <c r="D257" s="44">
        <v>1E-3</v>
      </c>
      <c r="E257" s="29">
        <f>+(C257-C$7)/C$8</f>
        <v>2868.0177267410595</v>
      </c>
      <c r="F257" s="29">
        <f>ROUND(2*E257,0)/2</f>
        <v>2868</v>
      </c>
      <c r="G257" s="29">
        <f>+C257-(C$7+F257*C$8)</f>
        <v>6.0910799998964649E-2</v>
      </c>
      <c r="K257" s="29">
        <f>+G257</f>
        <v>6.0910799998964649E-2</v>
      </c>
      <c r="O257" s="29">
        <f ca="1">+C$11+C$12*F257</f>
        <v>5.9689821984873395E-2</v>
      </c>
      <c r="P257" s="29">
        <f>+D$11+D$12*F257+D$13*F257^2</f>
        <v>9.7925318471371703E-2</v>
      </c>
      <c r="Q257" s="30">
        <f>+C257-15018.5</f>
        <v>37433.030299999999</v>
      </c>
      <c r="R257" s="29">
        <f>+(P257-G257)^2</f>
        <v>1.370074577744163E-3</v>
      </c>
      <c r="S257" s="70">
        <f>S$18</f>
        <v>1</v>
      </c>
      <c r="Z257">
        <f>F257</f>
        <v>2868</v>
      </c>
      <c r="AA257" s="129">
        <f>AB$3+AB$4*Z257+AB$5*Z257^2+AH257</f>
        <v>5.77272304711745E-2</v>
      </c>
      <c r="AB257" s="129">
        <f>IF(S257&lt;&gt;0,G257-AH257, -9999)</f>
        <v>4.8589502795010224E-2</v>
      </c>
      <c r="AC257" s="129">
        <f>+G257-P257</f>
        <v>-3.7014518472407054E-2</v>
      </c>
      <c r="AD257" s="129">
        <f>IF(S257&lt;&gt;0,G257-AA257, -9999)</f>
        <v>3.1835695277901491E-3</v>
      </c>
      <c r="AE257" s="129">
        <f>+(G257-AA257)^2*S257</f>
        <v>1.0135114938273993E-5</v>
      </c>
      <c r="AF257">
        <f>IF(S257&lt;&gt;0,G257-P257, -9999)</f>
        <v>-3.7014518472407054E-2</v>
      </c>
      <c r="AG257" s="130"/>
      <c r="AH257">
        <f>$AB$6*($AB$11/AI257*AJ257+$AB$12)</f>
        <v>1.2321297203954425E-2</v>
      </c>
      <c r="AI257">
        <f>1+$AB$7*COS(AL257)</f>
        <v>0.95407032979762341</v>
      </c>
      <c r="AJ257">
        <f>SIN(AL257+RADIANS($AB$9))</f>
        <v>0.66968515468103573</v>
      </c>
      <c r="AK257">
        <f>$AB$7*SIN(AL257)</f>
        <v>-4.0261145638025783E-2</v>
      </c>
      <c r="AL257">
        <f>2*ATAN(AM257)</f>
        <v>-2.4218670671264113</v>
      </c>
      <c r="AM257">
        <f>SQRT((1+$AB$7)/(1-$AB$7))*TAN(AN257/2)</f>
        <v>-2.6578340559290368</v>
      </c>
      <c r="AN257" s="129">
        <f>$AU257+$AB$7*SIN(AO257)</f>
        <v>10.185744578056154</v>
      </c>
      <c r="AO257" s="129">
        <f>$AU257+$AB$7*SIN(AP257)</f>
        <v>10.185744578379051</v>
      </c>
      <c r="AP257" s="129">
        <f>$AU257+$AB$7*SIN(AQ257)</f>
        <v>10.185744571078743</v>
      </c>
      <c r="AQ257" s="129">
        <f>$AU257+$AB$7*SIN(AR257)</f>
        <v>10.185744736129555</v>
      </c>
      <c r="AR257" s="129">
        <f>$AU257+$AB$7*SIN(AS257)</f>
        <v>10.185741004544173</v>
      </c>
      <c r="AS257" s="129">
        <f>$AU257+$AB$7*SIN(AT257)</f>
        <v>10.185825374102288</v>
      </c>
      <c r="AT257" s="129">
        <f>$AU257+$AB$7*SIN(AU257)</f>
        <v>10.183919466362365</v>
      </c>
      <c r="AU257" s="129">
        <f>RADIANS($AB$9)+$AB$18*(F257-AB$15)</f>
        <v>10.227865140071504</v>
      </c>
      <c r="AV257" s="129"/>
      <c r="AW257" s="95"/>
      <c r="AX257" s="101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29" customFormat="1" ht="12.75" customHeight="1">
      <c r="A258" s="67" t="s">
        <v>868</v>
      </c>
      <c r="B258" s="69" t="s">
        <v>144</v>
      </c>
      <c r="C258" s="68">
        <v>52609.591200000003</v>
      </c>
      <c r="D258" s="68" t="s">
        <v>142</v>
      </c>
      <c r="E258" s="29">
        <f>+(C258-C$7)/C$8</f>
        <v>2914.0178555500006</v>
      </c>
      <c r="F258" s="29">
        <f>ROUND(2*E258,0)/2</f>
        <v>2914</v>
      </c>
      <c r="G258" s="29">
        <f>+C258-(C$7+F258*C$8)</f>
        <v>6.1353400007646997E-2</v>
      </c>
      <c r="K258" s="29">
        <f>+G258</f>
        <v>6.1353400007646997E-2</v>
      </c>
      <c r="O258" s="29">
        <f ca="1">+C$11+C$12*F258</f>
        <v>6.0171902657120607E-2</v>
      </c>
      <c r="P258" s="29">
        <f>+D$11+D$12*F258+D$13*F258^2</f>
        <v>0.10092876219952547</v>
      </c>
      <c r="Q258" s="30">
        <f>+C258-15018.5</f>
        <v>37591.091200000003</v>
      </c>
      <c r="R258" s="29">
        <f>+(P258-G258)^2</f>
        <v>1.5662092926183643E-3</v>
      </c>
      <c r="S258" s="70">
        <f>S$18</f>
        <v>1</v>
      </c>
      <c r="Z258">
        <f>F258</f>
        <v>2914</v>
      </c>
      <c r="AA258" s="129">
        <f>AB$3+AB$4*Z258+AB$5*Z258^2+AH258</f>
        <v>5.7966303166565265E-2</v>
      </c>
      <c r="AB258" s="129">
        <f>IF(S258&lt;&gt;0,G258-AH258, -9999)</f>
        <v>4.9946534024308167E-2</v>
      </c>
      <c r="AC258" s="129">
        <f>+G258-P258</f>
        <v>-3.9575362191878474E-2</v>
      </c>
      <c r="AD258" s="129">
        <f>IF(S258&lt;&gt;0,G258-AA258, -9999)</f>
        <v>3.3870968410817312E-3</v>
      </c>
      <c r="AE258" s="129">
        <f>+(G258-AA258)^2*S258</f>
        <v>1.1472425010865843E-5</v>
      </c>
      <c r="AF258">
        <f>IF(S258&lt;&gt;0,G258-P258, -9999)</f>
        <v>-3.9575362191878474E-2</v>
      </c>
      <c r="AG258" s="130"/>
      <c r="AH258">
        <f>$AB$6*($AB$11/AI258*AJ258+$AB$12)</f>
        <v>1.1406865983338827E-2</v>
      </c>
      <c r="AI258">
        <f>1+$AB$7*COS(AL258)</f>
        <v>0.95646214647387306</v>
      </c>
      <c r="AJ258">
        <f>SIN(AL258+RADIANS($AB$9))</f>
        <v>0.62586031345541293</v>
      </c>
      <c r="AK258">
        <f>$AB$7*SIN(AL258)</f>
        <v>-4.2836313605665456E-2</v>
      </c>
      <c r="AL258">
        <f>2*ATAN(AM258)</f>
        <v>-2.3643164150437239</v>
      </c>
      <c r="AM258">
        <f>SQRT((1+$AB$7)/(1-$AB$7))*TAN(AN258/2)</f>
        <v>-2.4422182612225964</v>
      </c>
      <c r="AN258" s="129">
        <f>$AU258+$AB$7*SIN(AO258)</f>
        <v>10.245878576326822</v>
      </c>
      <c r="AO258" s="129">
        <f>$AU258+$AB$7*SIN(AP258)</f>
        <v>10.245878576563152</v>
      </c>
      <c r="AP258" s="129">
        <f>$AU258+$AB$7*SIN(AQ258)</f>
        <v>10.245878570884754</v>
      </c>
      <c r="AQ258" s="129">
        <f>$AU258+$AB$7*SIN(AR258)</f>
        <v>10.245878707321179</v>
      </c>
      <c r="AR258" s="129">
        <f>$AU258+$AB$7*SIN(AS258)</f>
        <v>10.245875429131727</v>
      </c>
      <c r="AS258" s="129">
        <f>$AU258+$AB$7*SIN(AT258)</f>
        <v>10.245954198139216</v>
      </c>
      <c r="AT258" s="129">
        <f>$AU258+$AB$7*SIN(AU258)</f>
        <v>10.244063359451108</v>
      </c>
      <c r="AU258" s="129">
        <f>RADIANS($AB$9)+$AB$18*(F258-AB$15)</f>
        <v>10.290581169943637</v>
      </c>
      <c r="AV258"/>
      <c r="AW258" s="95"/>
      <c r="AX258" s="101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29" customFormat="1" ht="12.75" customHeight="1">
      <c r="A259" s="67" t="s">
        <v>914</v>
      </c>
      <c r="B259" s="69" t="s">
        <v>144</v>
      </c>
      <c r="C259" s="68">
        <v>52860.421000000002</v>
      </c>
      <c r="D259" s="68" t="s">
        <v>142</v>
      </c>
      <c r="E259" s="29">
        <f>+(C259-C$7)/C$8</f>
        <v>2987.0163207562641</v>
      </c>
      <c r="F259" s="29">
        <f>ROUND(2*E259,0)/2</f>
        <v>2987</v>
      </c>
      <c r="G259" s="29">
        <f>+C259-(C$7+F259*C$8)</f>
        <v>5.6079700007103384E-2</v>
      </c>
      <c r="I259" s="29">
        <f>+G259</f>
        <v>5.6079700007103384E-2</v>
      </c>
      <c r="O259" s="29">
        <f ca="1">+C$11+C$12*F259</f>
        <v>6.0936943723947694E-2</v>
      </c>
      <c r="P259" s="29">
        <f>+D$11+D$12*F259+D$13*F259^2</f>
        <v>0.10578795436655063</v>
      </c>
      <c r="Q259" s="30">
        <f>+C259-15018.5</f>
        <v>37841.921000000002</v>
      </c>
      <c r="R259" s="29">
        <f>+(P259-G259)^2</f>
        <v>2.4709105514635057E-3</v>
      </c>
      <c r="S259" s="70">
        <f>S$16</f>
        <v>0.1</v>
      </c>
      <c r="Z259">
        <f>F259</f>
        <v>2987</v>
      </c>
      <c r="AA259" s="129">
        <f>AB$3+AB$4*Z259+AB$5*Z259^2+AH259</f>
        <v>5.829876812770176E-2</v>
      </c>
      <c r="AB259" s="129">
        <f>IF(S259&lt;&gt;0,G259-AH259, -9999)</f>
        <v>4.6212617889722481E-2</v>
      </c>
      <c r="AC259" s="129">
        <f>+G259-P259</f>
        <v>-4.9708254359447243E-2</v>
      </c>
      <c r="AD259" s="129">
        <f>IF(S259&lt;&gt;0,G259-AA259, -9999)</f>
        <v>-2.2190681205983762E-3</v>
      </c>
      <c r="AE259" s="129">
        <f>+(G259-AA259)^2*S259</f>
        <v>4.9242633238560101E-7</v>
      </c>
      <c r="AF259">
        <f>IF(S259&lt;&gt;0,G259-P259, -9999)</f>
        <v>-4.9708254359447243E-2</v>
      </c>
      <c r="AG259" s="130"/>
      <c r="AH259">
        <f>$AB$6*($AB$11/AI259*AJ259+$AB$12)</f>
        <v>9.8670821173809046E-3</v>
      </c>
      <c r="AI259">
        <f>1+$AB$7*COS(AL259)</f>
        <v>0.96057933090848713</v>
      </c>
      <c r="AJ259">
        <f>SIN(AL259+RADIANS($AB$9))</f>
        <v>0.55160219207274563</v>
      </c>
      <c r="AK259">
        <f>$AB$7*SIN(AL259)</f>
        <v>-4.6653030998669735E-2</v>
      </c>
      <c r="AL259">
        <f>2*ATAN(AM259)</f>
        <v>-2.2723661790175456</v>
      </c>
      <c r="AM259">
        <f>SQRT((1+$AB$7)/(1-$AB$7))*TAN(AN259/2)</f>
        <v>-2.1541674944863867</v>
      </c>
      <c r="AN259" s="129">
        <f>$AU259+$AB$7*SIN(AO259)</f>
        <v>10.341631859568249</v>
      </c>
      <c r="AO259" s="129">
        <f>$AU259+$AB$7*SIN(AP259)</f>
        <v>10.341631859696427</v>
      </c>
      <c r="AP259" s="129">
        <f>$AU259+$AB$7*SIN(AQ259)</f>
        <v>10.341631856246559</v>
      </c>
      <c r="AQ259" s="129">
        <f>$AU259+$AB$7*SIN(AR259)</f>
        <v>10.341631949097655</v>
      </c>
      <c r="AR259" s="129">
        <f>$AU259+$AB$7*SIN(AS259)</f>
        <v>10.341629450070732</v>
      </c>
      <c r="AS259" s="129">
        <f>$AU259+$AB$7*SIN(AT259)</f>
        <v>10.341696712599603</v>
      </c>
      <c r="AT259" s="129">
        <f>$AU259+$AB$7*SIN(AU259)</f>
        <v>10.339888361984265</v>
      </c>
      <c r="AU259" s="129">
        <f>RADIANS($AB$9)+$AB$18*(F259-AB$15)</f>
        <v>10.390108782566804</v>
      </c>
      <c r="AV259" s="129"/>
      <c r="AW259" s="95"/>
      <c r="AX259" s="101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29" customFormat="1" ht="12.75" customHeight="1">
      <c r="A260" s="148" t="s">
        <v>1005</v>
      </c>
      <c r="B260" s="148" t="s">
        <v>73</v>
      </c>
      <c r="C260" s="149">
        <v>53585.455900000001</v>
      </c>
      <c r="D260" s="150">
        <v>1.2999999999999999E-3</v>
      </c>
      <c r="E260" s="29">
        <f>+(C260-C$7)/C$8</f>
        <v>3198.0216914138841</v>
      </c>
      <c r="F260" s="29">
        <f>ROUND(2*E260,0)/2</f>
        <v>3198</v>
      </c>
      <c r="G260" s="29">
        <f>+C260-(C$7+F260*C$8)</f>
        <v>7.4533800005156081E-2</v>
      </c>
      <c r="K260" s="29">
        <f>+G260</f>
        <v>7.4533800005156081E-2</v>
      </c>
      <c r="O260" s="29">
        <f ca="1">+C$11+C$12*F260</f>
        <v>6.3148226807516389E-2</v>
      </c>
      <c r="P260" s="29">
        <f>+D$11+D$12*F260+D$13*F260^2</f>
        <v>0.12047355955188074</v>
      </c>
      <c r="Q260" s="30">
        <f>+C260-15018.5</f>
        <v>38566.955900000001</v>
      </c>
      <c r="R260" s="29">
        <f>+(P260-G260)^2</f>
        <v>2.1104615072108797E-3</v>
      </c>
      <c r="S260" s="70">
        <f>S$18</f>
        <v>1</v>
      </c>
      <c r="Z260">
        <f>F260</f>
        <v>3198</v>
      </c>
      <c r="AA260" s="129">
        <f>AB$3+AB$4*Z260+AB$5*Z260^2+AH260</f>
        <v>5.9045039279216005E-2</v>
      </c>
      <c r="AB260" s="129">
        <f>IF(S260&lt;&gt;0,G260-AH260, -9999)</f>
        <v>6.9619586068088185E-2</v>
      </c>
      <c r="AC260" s="129">
        <f>+G260-P260</f>
        <v>-4.5939759546724662E-2</v>
      </c>
      <c r="AD260" s="129">
        <f>IF(S260&lt;&gt;0,G260-AA260, -9999)</f>
        <v>1.5488760725940076E-2</v>
      </c>
      <c r="AE260" s="129">
        <f>+(G260-AA260)^2*S260</f>
        <v>2.3990170882542375E-4</v>
      </c>
      <c r="AF260">
        <f>IF(S260&lt;&gt;0,G260-P260, -9999)</f>
        <v>-4.5939759546724662E-2</v>
      </c>
      <c r="AG260" s="130"/>
      <c r="AH260">
        <f>$AB$6*($AB$11/AI260*AJ260+$AB$12)</f>
        <v>4.914213937067903E-3</v>
      </c>
      <c r="AI260">
        <f>1+$AB$7*COS(AL260)</f>
        <v>0.97448950983842908</v>
      </c>
      <c r="AJ260">
        <f>SIN(AL260+RADIANS($AB$9))</f>
        <v>0.30848114173816632</v>
      </c>
      <c r="AK260">
        <f>$AB$7*SIN(AL260)</f>
        <v>-5.5495129017795713E-2</v>
      </c>
      <c r="AL260">
        <f>2*ATAN(AM260)</f>
        <v>-2.0016782000746667</v>
      </c>
      <c r="AM260">
        <f>SQRT((1+$AB$7)/(1-$AB$7))*TAN(AN260/2)</f>
        <v>-1.560285839481367</v>
      </c>
      <c r="AN260" s="129">
        <f>$AU260+$AB$7*SIN(AO260)</f>
        <v>10.620942908160469</v>
      </c>
      <c r="AO260" s="129">
        <f>$AU260+$AB$7*SIN(AP260)</f>
        <v>10.620942908167194</v>
      </c>
      <c r="AP260" s="129">
        <f>$AU260+$AB$7*SIN(AQ260)</f>
        <v>10.620942907866256</v>
      </c>
      <c r="AQ260" s="129">
        <f>$AU260+$AB$7*SIN(AR260)</f>
        <v>10.620942921330984</v>
      </c>
      <c r="AR260" s="129">
        <f>$AU260+$AB$7*SIN(AS260)</f>
        <v>10.620942318887</v>
      </c>
      <c r="AS260" s="129">
        <f>$AU260+$AB$7*SIN(AT260)</f>
        <v>10.620969274566665</v>
      </c>
      <c r="AT260" s="129">
        <f>$AU260+$AB$7*SIN(AU260)</f>
        <v>10.619764975720541</v>
      </c>
      <c r="AU260" s="129">
        <f>RADIANS($AB$9)+$AB$18*(F260-AB$15)</f>
        <v>10.67778448480637</v>
      </c>
      <c r="AV260" s="129"/>
      <c r="AW260" s="95"/>
      <c r="AX260" s="101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29" customFormat="1" ht="12.75" customHeight="1">
      <c r="A261" s="148" t="s">
        <v>1005</v>
      </c>
      <c r="B261" s="148" t="s">
        <v>73</v>
      </c>
      <c r="C261" s="149">
        <v>53616.376400000001</v>
      </c>
      <c r="D261" s="150">
        <v>2.7000000000000001E-3</v>
      </c>
      <c r="E261" s="29">
        <f>+(C261-C$7)/C$8</f>
        <v>3207.0204190108852</v>
      </c>
      <c r="F261" s="29">
        <f>ROUND(2*E261,0)/2</f>
        <v>3207</v>
      </c>
      <c r="G261" s="29">
        <f>+C261-(C$7+F261*C$8)</f>
        <v>7.0161700001335703E-2</v>
      </c>
      <c r="K261" s="29">
        <f>+G261</f>
        <v>7.0161700001335703E-2</v>
      </c>
      <c r="O261" s="29">
        <f ca="1">+C$11+C$12*F261</f>
        <v>6.3242546939043021E-2</v>
      </c>
      <c r="P261" s="29">
        <f>+D$11+D$12*F261+D$13*F261^2</f>
        <v>0.12112112449721978</v>
      </c>
      <c r="Q261" s="30">
        <f>+C261-15018.5</f>
        <v>38597.876400000001</v>
      </c>
      <c r="R261" s="29">
        <f>+(P261-G261)^2</f>
        <v>2.5968629449517099E-3</v>
      </c>
      <c r="S261" s="70">
        <f>S$18</f>
        <v>1</v>
      </c>
      <c r="Z261">
        <f>F261</f>
        <v>3207</v>
      </c>
      <c r="AA261" s="129">
        <f>AB$3+AB$4*Z261+AB$5*Z261^2+AH261</f>
        <v>5.9073295221119919E-2</v>
      </c>
      <c r="AB261" s="129">
        <f>IF(S261&lt;&gt;0,G261-AH261, -9999)</f>
        <v>6.5471823245727853E-2</v>
      </c>
      <c r="AC261" s="129">
        <f>+G261-P261</f>
        <v>-5.0959424495884073E-2</v>
      </c>
      <c r="AD261" s="129">
        <f>IF(S261&lt;&gt;0,G261-AA261, -9999)</f>
        <v>1.1088404780215784E-2</v>
      </c>
      <c r="AE261" s="129">
        <f>+(G261-AA261)^2*S261</f>
        <v>1.2295272056991223E-4</v>
      </c>
      <c r="AF261">
        <f>IF(S261&lt;&gt;0,G261-P261, -9999)</f>
        <v>-5.0959424495884073E-2</v>
      </c>
      <c r="AG261" s="130"/>
      <c r="AH261">
        <f>$AB$6*($AB$11/AI261*AJ261+$AB$12)</f>
        <v>4.6898767556078479E-3</v>
      </c>
      <c r="AI261">
        <f>1+$AB$7*COS(AL261)</f>
        <v>0.97514197385581403</v>
      </c>
      <c r="AJ261">
        <f>SIN(AL261+RADIANS($AB$9))</f>
        <v>0.29730624556930801</v>
      </c>
      <c r="AK261">
        <f>$AB$7*SIN(AL261)</f>
        <v>-5.5790438152073733E-2</v>
      </c>
      <c r="AL261">
        <f>2*ATAN(AM261)</f>
        <v>-1.989952393070098</v>
      </c>
      <c r="AM261">
        <f>SQRT((1+$AB$7)/(1-$AB$7))*TAN(AN261/2)</f>
        <v>-1.5403320496431516</v>
      </c>
      <c r="AN261" s="129">
        <f>$AU261+$AB$7*SIN(AO261)</f>
        <v>10.632949196568221</v>
      </c>
      <c r="AO261" s="129">
        <f>$AU261+$AB$7*SIN(AP261)</f>
        <v>10.632949196573808</v>
      </c>
      <c r="AP261" s="129">
        <f>$AU261+$AB$7*SIN(AQ261)</f>
        <v>10.632949196315993</v>
      </c>
      <c r="AQ261" s="129">
        <f>$AU261+$AB$7*SIN(AR261)</f>
        <v>10.632949208215475</v>
      </c>
      <c r="AR261" s="129">
        <f>$AU261+$AB$7*SIN(AS261)</f>
        <v>10.632948658994785</v>
      </c>
      <c r="AS261" s="129">
        <f>$AU261+$AB$7*SIN(AT261)</f>
        <v>10.632974009106203</v>
      </c>
      <c r="AT261" s="129">
        <f>$AU261+$AB$7*SIN(AU261)</f>
        <v>10.631805695980555</v>
      </c>
      <c r="AU261" s="129">
        <f>RADIANS($AB$9)+$AB$18*(F261-AB$15)</f>
        <v>10.690055012390047</v>
      </c>
      <c r="AV261"/>
      <c r="AW261" s="95"/>
      <c r="AX261" s="10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29" customFormat="1" ht="12.75" customHeight="1">
      <c r="A262" s="67" t="s">
        <v>868</v>
      </c>
      <c r="B262" s="69" t="s">
        <v>144</v>
      </c>
      <c r="C262" s="68">
        <v>53626.678999999996</v>
      </c>
      <c r="D262" s="68" t="s">
        <v>142</v>
      </c>
      <c r="E262" s="29">
        <f>+(C262-C$7)/C$8</f>
        <v>3210.0187628585209</v>
      </c>
      <c r="F262" s="29">
        <f>ROUND(2*E262,0)/2</f>
        <v>3210</v>
      </c>
      <c r="G262" s="29">
        <f>+C262-(C$7+F262*C$8)</f>
        <v>6.4470999997865874E-2</v>
      </c>
      <c r="I262" s="29">
        <f>+G262</f>
        <v>6.4470999997865874E-2</v>
      </c>
      <c r="O262" s="29">
        <f ca="1">+C$11+C$12*F262</f>
        <v>6.3273986982885236E-2</v>
      </c>
      <c r="P262" s="29">
        <f>+D$11+D$12*F262+D$13*F262^2</f>
        <v>0.12133736429216607</v>
      </c>
      <c r="Q262" s="30">
        <f>+C262-15018.5</f>
        <v>38608.178999999996</v>
      </c>
      <c r="R262" s="29">
        <f>+(P262-G262)^2</f>
        <v>3.2337833880520606E-3</v>
      </c>
      <c r="S262" s="70">
        <f>S$16</f>
        <v>0.1</v>
      </c>
      <c r="Z262">
        <f>F262</f>
        <v>3210</v>
      </c>
      <c r="AA262" s="129">
        <f>AB$3+AB$4*Z262+AB$5*Z262^2+AH262</f>
        <v>5.908270128495724E-2</v>
      </c>
      <c r="AB262" s="129">
        <f>IF(S262&lt;&gt;0,G262-AH262, -9999)</f>
        <v>5.9856087647522219E-2</v>
      </c>
      <c r="AC262" s="129">
        <f>+G262-P262</f>
        <v>-5.6866364294300198E-2</v>
      </c>
      <c r="AD262" s="129">
        <f>IF(S262&lt;&gt;0,G262-AA262, -9999)</f>
        <v>5.3882987129086346E-3</v>
      </c>
      <c r="AE262" s="129">
        <f>+(G262-AA262)^2*S262</f>
        <v>2.9033763019532851E-6</v>
      </c>
      <c r="AF262">
        <f>IF(S262&lt;&gt;0,G262-P262, -9999)</f>
        <v>-5.6866364294300198E-2</v>
      </c>
      <c r="AG262" s="130"/>
      <c r="AH262">
        <f>$AB$6*($AB$11/AI262*AJ262+$AB$12)</f>
        <v>4.6149123503436531E-3</v>
      </c>
      <c r="AI262">
        <f>1+$AB$7*COS(AL262)</f>
        <v>0.9753604211555098</v>
      </c>
      <c r="AJ262">
        <f>SIN(AL262+RADIANS($AB$9))</f>
        <v>0.29356877903469342</v>
      </c>
      <c r="AK262">
        <f>$AB$7*SIN(AL262)</f>
        <v>-5.5887258005305182E-2</v>
      </c>
      <c r="AL262">
        <f>2*ATAN(AM262)</f>
        <v>-1.9860402955141905</v>
      </c>
      <c r="AM262">
        <f>SQRT((1+$AB$7)/(1-$AB$7))*TAN(AN262/2)</f>
        <v>-1.5337548433927572</v>
      </c>
      <c r="AN262" s="129">
        <f>$AU262+$AB$7*SIN(AO262)</f>
        <v>10.636953081784029</v>
      </c>
      <c r="AO262" s="129">
        <f>$AU262+$AB$7*SIN(AP262)</f>
        <v>10.636953081789271</v>
      </c>
      <c r="AP262" s="129">
        <f>$AU262+$AB$7*SIN(AQ262)</f>
        <v>10.636953081544744</v>
      </c>
      <c r="AQ262" s="129">
        <f>$AU262+$AB$7*SIN(AR262)</f>
        <v>10.636953092951375</v>
      </c>
      <c r="AR262" s="129">
        <f>$AU262+$AB$7*SIN(AS262)</f>
        <v>10.636952560858784</v>
      </c>
      <c r="AS262" s="129">
        <f>$AU262+$AB$7*SIN(AT262)</f>
        <v>10.636977382534722</v>
      </c>
      <c r="AT262" s="129">
        <f>$AU262+$AB$7*SIN(AU262)</f>
        <v>10.63582121667379</v>
      </c>
      <c r="AU262" s="129">
        <f>RADIANS($AB$9)+$AB$18*(F262-AB$15)</f>
        <v>10.694145188251273</v>
      </c>
      <c r="AV262" s="129"/>
      <c r="AW262" s="95"/>
      <c r="AX262" s="101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29" customFormat="1" ht="12.75" customHeight="1">
      <c r="A263" s="67" t="s">
        <v>921</v>
      </c>
      <c r="B263" s="69" t="s">
        <v>144</v>
      </c>
      <c r="C263" s="68">
        <v>53654.167000000001</v>
      </c>
      <c r="D263" s="68" t="s">
        <v>142</v>
      </c>
      <c r="E263" s="29">
        <f>+(C263-C$7)/C$8</f>
        <v>3218.0185372537089</v>
      </c>
      <c r="F263" s="29">
        <f>ROUND(2*E263,0)/2</f>
        <v>3218</v>
      </c>
      <c r="G263" s="29">
        <f>+C263-(C$7+F263*C$8)</f>
        <v>6.3695800003188197E-2</v>
      </c>
      <c r="I263" s="29">
        <f>+G263</f>
        <v>6.3695800003188197E-2</v>
      </c>
      <c r="O263" s="29">
        <f ca="1">+C$11+C$12*F263</f>
        <v>6.3357827099797787E-2</v>
      </c>
      <c r="P263" s="29">
        <f>+D$11+D$12*F263+D$13*F263^2</f>
        <v>0.12191494439976346</v>
      </c>
      <c r="Q263" s="30">
        <f>+C263-15018.5</f>
        <v>38635.667000000001</v>
      </c>
      <c r="R263" s="29">
        <f>+(P263-G263)^2</f>
        <v>3.3894687742692803E-3</v>
      </c>
      <c r="S263" s="70">
        <f>S$16</f>
        <v>0.1</v>
      </c>
      <c r="Z263">
        <f>F263</f>
        <v>3218</v>
      </c>
      <c r="AA263" s="129">
        <f>AB$3+AB$4*Z263+AB$5*Z263^2+AH263</f>
        <v>5.9107765473307566E-2</v>
      </c>
      <c r="AB263" s="129">
        <f>IF(S263&lt;&gt;0,G263-AH263, -9999)</f>
        <v>5.9281233687531271E-2</v>
      </c>
      <c r="AC263" s="129">
        <f>+G263-P263</f>
        <v>-5.8219144396575259E-2</v>
      </c>
      <c r="AD263" s="129">
        <f>IF(S263&lt;&gt;0,G263-AA263, -9999)</f>
        <v>4.5880345298806302E-3</v>
      </c>
      <c r="AE263" s="129">
        <f>+(G263-AA263)^2*S263</f>
        <v>2.1050060847376977E-6</v>
      </c>
      <c r="AF263">
        <f>IF(S263&lt;&gt;0,G263-P263, -9999)</f>
        <v>-5.8219144396575259E-2</v>
      </c>
      <c r="AG263" s="130"/>
      <c r="AH263">
        <f>$AB$6*($AB$11/AI263*AJ263+$AB$12)</f>
        <v>4.4145663156569294E-3</v>
      </c>
      <c r="AI263">
        <f>1+$AB$7*COS(AL263)</f>
        <v>0.97594526400782344</v>
      </c>
      <c r="AJ263">
        <f>SIN(AL263+RADIANS($AB$9))</f>
        <v>0.28357215471116554</v>
      </c>
      <c r="AK263">
        <f>$AB$7*SIN(AL263)</f>
        <v>-5.6141465329398767E-2</v>
      </c>
      <c r="AL263">
        <f>2*ATAN(AM263)</f>
        <v>-1.9755994456674741</v>
      </c>
      <c r="AM263">
        <f>SQRT((1+$AB$7)/(1-$AB$7))*TAN(AN263/2)</f>
        <v>-1.5163927285788839</v>
      </c>
      <c r="AN263" s="129">
        <f>$AU263+$AB$7*SIN(AO263)</f>
        <v>10.64763450360093</v>
      </c>
      <c r="AO263" s="129">
        <f>$AU263+$AB$7*SIN(AP263)</f>
        <v>10.647634503605337</v>
      </c>
      <c r="AP263" s="129">
        <f>$AU263+$AB$7*SIN(AQ263)</f>
        <v>10.647634503393732</v>
      </c>
      <c r="AQ263" s="129">
        <f>$AU263+$AB$7*SIN(AR263)</f>
        <v>10.647634513554729</v>
      </c>
      <c r="AR263" s="129">
        <f>$AU263+$AB$7*SIN(AS263)</f>
        <v>10.647634025636314</v>
      </c>
      <c r="AS263" s="129">
        <f>$AU263+$AB$7*SIN(AT263)</f>
        <v>10.647657455608872</v>
      </c>
      <c r="AT263" s="129">
        <f>$AU263+$AB$7*SIN(AU263)</f>
        <v>10.646534045440433</v>
      </c>
      <c r="AU263" s="129">
        <f>RADIANS($AB$9)+$AB$18*(F263-AB$15)</f>
        <v>10.705052323881208</v>
      </c>
      <c r="AV263" s="129"/>
      <c r="AW263" s="95"/>
      <c r="AX263" s="101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29" customFormat="1" ht="12.75" customHeight="1">
      <c r="A264" s="44" t="s">
        <v>143</v>
      </c>
      <c r="B264" s="45" t="s">
        <v>144</v>
      </c>
      <c r="C264" s="44">
        <v>54025.26771</v>
      </c>
      <c r="D264" s="44">
        <v>4.0000000000000002E-4</v>
      </c>
      <c r="E264" s="29">
        <f>+(C264-C$7)/C$8</f>
        <v>3326.019190553096</v>
      </c>
      <c r="F264" s="29">
        <f>ROUND(2*E264,0)/2</f>
        <v>3326</v>
      </c>
      <c r="G264" s="29">
        <f>+C264-(C$7+F264*C$8)</f>
        <v>6.5940600004978478E-2</v>
      </c>
      <c r="K264" s="29">
        <f>+G264</f>
        <v>6.5940600004978478E-2</v>
      </c>
      <c r="O264" s="29">
        <f ca="1">+C$11+C$12*F264</f>
        <v>6.4489668678117312E-2</v>
      </c>
      <c r="P264" s="29">
        <f>+D$11+D$12*F264+D$13*F264^2</f>
        <v>0.1298461908343102</v>
      </c>
      <c r="Q264" s="30">
        <f>+C264-15018.5</f>
        <v>39006.76771</v>
      </c>
      <c r="R264" s="29">
        <f>+(P264-G264)^2</f>
        <v>4.0839245392459674E-3</v>
      </c>
      <c r="S264" s="70">
        <f>S$18</f>
        <v>1</v>
      </c>
      <c r="Z264">
        <f>F264</f>
        <v>3326</v>
      </c>
      <c r="AA264" s="129">
        <f>AB$3+AB$4*Z264+AB$5*Z264^2+AH264</f>
        <v>5.9454009569393867E-2</v>
      </c>
      <c r="AB264" s="129">
        <f>IF(S264&lt;&gt;0,G264-AH264, -9999)</f>
        <v>6.4282948541339133E-2</v>
      </c>
      <c r="AC264" s="129">
        <f>+G264-P264</f>
        <v>-6.3905590829331727E-2</v>
      </c>
      <c r="AD264" s="129">
        <f>IF(S264&lt;&gt;0,G264-AA264, -9999)</f>
        <v>6.4865904355846105E-3</v>
      </c>
      <c r="AE264" s="129">
        <f>+(G264-AA264)^2*S264</f>
        <v>4.2075855479017743E-5</v>
      </c>
      <c r="AF264">
        <f>IF(S264&lt;&gt;0,G264-P264, -9999)</f>
        <v>-6.3905590829331727E-2</v>
      </c>
      <c r="AG264" s="130"/>
      <c r="AH264">
        <f>$AB$6*($AB$11/AI264*AJ264+$AB$12)</f>
        <v>1.6576514636393494E-3</v>
      </c>
      <c r="AI264">
        <f>1+$AB$7*COS(AL264)</f>
        <v>0.98414516061403545</v>
      </c>
      <c r="AJ264">
        <f>SIN(AL264+RADIANS($AB$9))</f>
        <v>0.14479508949777847</v>
      </c>
      <c r="AK264">
        <f>$AB$7*SIN(AL264)</f>
        <v>-5.8984053107858439E-2</v>
      </c>
      <c r="AL264">
        <f>2*ATAN(AM264)</f>
        <v>-1.8333881884346406</v>
      </c>
      <c r="AM264">
        <f>SQRT((1+$AB$7)/(1-$AB$7))*TAN(AN264/2)</f>
        <v>-1.3042951295729472</v>
      </c>
      <c r="AN264" s="129">
        <f>$AU264+$AB$7*SIN(AO264)</f>
        <v>10.792476249793475</v>
      </c>
      <c r="AO264" s="129">
        <f>$AU264+$AB$7*SIN(AP264)</f>
        <v>10.792476249793657</v>
      </c>
      <c r="AP264" s="129">
        <f>$AU264+$AB$7*SIN(AQ264)</f>
        <v>10.792476249778954</v>
      </c>
      <c r="AQ264" s="129">
        <f>$AU264+$AB$7*SIN(AR264)</f>
        <v>10.792476250972376</v>
      </c>
      <c r="AR264" s="129">
        <f>$AU264+$AB$7*SIN(AS264)</f>
        <v>10.792476154101104</v>
      </c>
      <c r="AS264" s="129">
        <f>$AU264+$AB$7*SIN(AT264)</f>
        <v>10.792484017385188</v>
      </c>
      <c r="AT264" s="129">
        <f>$AU264+$AB$7*SIN(AU264)</f>
        <v>10.791846708830471</v>
      </c>
      <c r="AU264" s="129">
        <f>RADIANS($AB$9)+$AB$18*(F264-AB$15)</f>
        <v>10.852298654885345</v>
      </c>
      <c r="AV264" s="129"/>
      <c r="AW264" s="95"/>
      <c r="AX264" s="101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29" customFormat="1" ht="12.75" customHeight="1">
      <c r="A265" s="67" t="s">
        <v>933</v>
      </c>
      <c r="B265" s="69" t="s">
        <v>144</v>
      </c>
      <c r="C265" s="68">
        <v>54396.366300000002</v>
      </c>
      <c r="D265" s="68" t="s">
        <v>142</v>
      </c>
      <c r="E265" s="29">
        <f>+(C265-C$7)/C$8</f>
        <v>3434.0192268733763</v>
      </c>
      <c r="F265" s="29">
        <f>ROUND(2*E265,0)/2</f>
        <v>3434</v>
      </c>
      <c r="G265" s="29">
        <f>+C265-(C$7+F265*C$8)</f>
        <v>6.6065400002116803E-2</v>
      </c>
      <c r="K265" s="29">
        <f>+G265</f>
        <v>6.6065400002116803E-2</v>
      </c>
      <c r="O265" s="29">
        <f ca="1">+C$11+C$12*F265</f>
        <v>6.5621510256436838E-2</v>
      </c>
      <c r="P265" s="29">
        <f>+D$11+D$12*F265+D$13*F265^2</f>
        <v>0.13802679620082331</v>
      </c>
      <c r="Q265" s="30">
        <f>+C265-15018.5</f>
        <v>39377.866300000002</v>
      </c>
      <c r="R265" s="29">
        <f>+(P265-G265)^2</f>
        <v>5.1784425428672114E-3</v>
      </c>
      <c r="S265" s="70">
        <f>S$18</f>
        <v>1</v>
      </c>
      <c r="Z265">
        <f>F265</f>
        <v>3434</v>
      </c>
      <c r="AA265" s="129">
        <f>AB$3+AB$4*Z265+AB$5*Z265^2+AH265</f>
        <v>5.9853444965372322E-2</v>
      </c>
      <c r="AB265" s="129">
        <f>IF(S265&lt;&gt;0,G265-AH265, -9999)</f>
        <v>6.7223421421761256E-2</v>
      </c>
      <c r="AC265" s="129">
        <f>+G265-P265</f>
        <v>-7.1961396198706506E-2</v>
      </c>
      <c r="AD265" s="129">
        <f>IF(S265&lt;&gt;0,G265-AA265, -9999)</f>
        <v>6.2119550367444806E-3</v>
      </c>
      <c r="AE265" s="129">
        <f>+(G265-AA265)^2*S265</f>
        <v>3.8588385378535125E-5</v>
      </c>
      <c r="AF265">
        <f>IF(S265&lt;&gt;0,G265-P265, -9999)</f>
        <v>-7.1961396198706506E-2</v>
      </c>
      <c r="AG265" s="130"/>
      <c r="AH265">
        <f>$AB$6*($AB$11/AI265*AJ265+$AB$12)</f>
        <v>-1.1580214196444554E-3</v>
      </c>
      <c r="AI265">
        <f>1+$AB$7*COS(AL265)</f>
        <v>0.99281448418425233</v>
      </c>
      <c r="AJ265">
        <f>SIN(AL265+RADIANS($AB$9))</f>
        <v>6.32441718245175E-4</v>
      </c>
      <c r="AK265">
        <f>$AB$7*SIN(AL265)</f>
        <v>-6.0653629862086889E-2</v>
      </c>
      <c r="AL265">
        <f>2*ATAN(AM265)</f>
        <v>-1.6887147537474578</v>
      </c>
      <c r="AM265">
        <f>SQRT((1+$AB$7)/(1-$AB$7))*TAN(AN265/2)</f>
        <v>-1.1254609126617936</v>
      </c>
      <c r="AN265" s="129">
        <f>$AU265+$AB$7*SIN(AO265)</f>
        <v>10.938566433397641</v>
      </c>
      <c r="AO265" s="129">
        <f>$AU265+$AB$7*SIN(AP265)</f>
        <v>10.938566433397641</v>
      </c>
      <c r="AP265" s="129">
        <f>$AU265+$AB$7*SIN(AQ265)</f>
        <v>10.938566433397627</v>
      </c>
      <c r="AQ265" s="129">
        <f>$AU265+$AB$7*SIN(AR265)</f>
        <v>10.938566433401807</v>
      </c>
      <c r="AR265" s="129">
        <f>$AU265+$AB$7*SIN(AS265)</f>
        <v>10.938566432200814</v>
      </c>
      <c r="AS265" s="129">
        <f>$AU265+$AB$7*SIN(AT265)</f>
        <v>10.938566777312166</v>
      </c>
      <c r="AT265" s="129">
        <f>$AU265+$AB$7*SIN(AU265)</f>
        <v>10.93846769357345</v>
      </c>
      <c r="AU265" s="129">
        <f>RADIANS($AB$9)+$AB$18*(F265-AB$15)</f>
        <v>10.999544985889484</v>
      </c>
      <c r="AV265" s="129"/>
      <c r="AW265" s="95"/>
      <c r="AX265" s="101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29" customFormat="1" ht="12.75" customHeight="1">
      <c r="A266" s="49" t="s">
        <v>145</v>
      </c>
      <c r="B266" s="50" t="s">
        <v>144</v>
      </c>
      <c r="C266" s="51">
        <v>54406.673900000002</v>
      </c>
      <c r="D266" s="51">
        <v>1E-4</v>
      </c>
      <c r="E266" s="29">
        <f>+(C266-C$7)/C$8</f>
        <v>3437.0190258604189</v>
      </c>
      <c r="F266" s="29">
        <f>ROUND(2*E266,0)/2</f>
        <v>3437</v>
      </c>
      <c r="G266" s="29">
        <f>+C266-(C$7+F266*C$8)</f>
        <v>6.5374700003303587E-2</v>
      </c>
      <c r="K266" s="29">
        <f>+G266</f>
        <v>6.5374700003303587E-2</v>
      </c>
      <c r="O266" s="29">
        <f ca="1">+C$11+C$12*F266</f>
        <v>6.5652950300279053E-2</v>
      </c>
      <c r="P266" s="29">
        <f>+D$11+D$12*F266+D$13*F266^2</f>
        <v>0.1382575947605732</v>
      </c>
      <c r="Q266" s="30">
        <f>+C266-15018.5</f>
        <v>39388.173900000002</v>
      </c>
      <c r="R266" s="29">
        <f>+(P266-G266)^2</f>
        <v>5.3119163481992384E-3</v>
      </c>
      <c r="S266" s="70">
        <f>S$18</f>
        <v>1</v>
      </c>
      <c r="Z266">
        <f>F266</f>
        <v>3437</v>
      </c>
      <c r="AA266" s="129">
        <f>AB$3+AB$4*Z266+AB$5*Z266^2+AH266</f>
        <v>5.986585822209816E-2</v>
      </c>
      <c r="AB266" s="129">
        <f>IF(S266&lt;&gt;0,G266-AH266, -9999)</f>
        <v>6.6611214771685079E-2</v>
      </c>
      <c r="AC266" s="129">
        <f>+G266-P266</f>
        <v>-7.2882894757269612E-2</v>
      </c>
      <c r="AD266" s="129">
        <f>IF(S266&lt;&gt;0,G266-AA266, -9999)</f>
        <v>5.5088417812054272E-3</v>
      </c>
      <c r="AE266" s="129">
        <f>+(G266-AA266)^2*S266</f>
        <v>3.0347337770354583E-5</v>
      </c>
      <c r="AF266">
        <f>IF(S266&lt;&gt;0,G266-P266, -9999)</f>
        <v>-7.2882894757269612E-2</v>
      </c>
      <c r="AG266" s="130"/>
      <c r="AH266">
        <f>$AB$6*($AB$11/AI266*AJ266+$AB$12)</f>
        <v>-1.2365147683814851E-3</v>
      </c>
      <c r="AI266">
        <f>1+$AB$7*COS(AL266)</f>
        <v>0.99306050986903616</v>
      </c>
      <c r="AJ266">
        <f>SIN(AL266+RADIANS($AB$9))</f>
        <v>-3.4228286385347252E-3</v>
      </c>
      <c r="AK266">
        <f>$AB$7*SIN(AL266)</f>
        <v>-6.0682270307789693E-2</v>
      </c>
      <c r="AL266">
        <f>2*ATAN(AM266)</f>
        <v>-1.6846594766649774</v>
      </c>
      <c r="AM266">
        <f>SQRT((1+$AB$7)/(1-$AB$7))*TAN(AN266/2)</f>
        <v>-1.1208753988777471</v>
      </c>
      <c r="AN266" s="129">
        <f>$AU266+$AB$7*SIN(AO266)</f>
        <v>10.942642929645181</v>
      </c>
      <c r="AO266" s="129">
        <f>$AU266+$AB$7*SIN(AP266)</f>
        <v>10.942642929645181</v>
      </c>
      <c r="AP266" s="129">
        <f>$AU266+$AB$7*SIN(AQ266)</f>
        <v>10.942642929645173</v>
      </c>
      <c r="AQ266" s="129">
        <f>$AU266+$AB$7*SIN(AR266)</f>
        <v>10.942642929648002</v>
      </c>
      <c r="AR266" s="129">
        <f>$AU266+$AB$7*SIN(AS266)</f>
        <v>10.942642928771983</v>
      </c>
      <c r="AS266" s="129">
        <f>$AU266+$AB$7*SIN(AT266)</f>
        <v>10.942643199867044</v>
      </c>
      <c r="AT266" s="129">
        <f>$AU266+$AB$7*SIN(AU266)</f>
        <v>10.942559372281284</v>
      </c>
      <c r="AU266" s="129">
        <f>RADIANS($AB$9)+$AB$18*(F266-AB$15)</f>
        <v>11.00363516175071</v>
      </c>
      <c r="AV266"/>
      <c r="AW266" s="95"/>
      <c r="AX266" s="101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29" customFormat="1" ht="12.75" customHeight="1">
      <c r="A267" s="49" t="s">
        <v>145</v>
      </c>
      <c r="B267" s="50" t="s">
        <v>144</v>
      </c>
      <c r="C267" s="51">
        <v>54437.598599999998</v>
      </c>
      <c r="D267" s="51">
        <v>2.0000000000000001E-4</v>
      </c>
      <c r="E267" s="29">
        <f>+(C267-C$7)/C$8</f>
        <v>3446.0189757745193</v>
      </c>
      <c r="F267" s="29">
        <f>ROUND(2*E267,0)/2</f>
        <v>3446</v>
      </c>
      <c r="G267" s="29">
        <f>+C267-(C$7+F267*C$8)</f>
        <v>6.5202600002521649E-2</v>
      </c>
      <c r="K267" s="29">
        <f>+G267</f>
        <v>6.5202600002521649E-2</v>
      </c>
      <c r="O267" s="29">
        <f ca="1">+C$11+C$12*F267</f>
        <v>6.5747270431805671E-2</v>
      </c>
      <c r="P267" s="29">
        <f>+D$11+D$12*F267+D$13*F267^2</f>
        <v>0.13895114487932272</v>
      </c>
      <c r="Q267" s="30">
        <f>+C267-15018.5</f>
        <v>39419.098599999998</v>
      </c>
      <c r="R267" s="29">
        <f>+(P267-G267)^2</f>
        <v>5.4388478714455417E-3</v>
      </c>
      <c r="S267" s="70">
        <f>S$18</f>
        <v>1</v>
      </c>
      <c r="Z267">
        <f>F267</f>
        <v>3446</v>
      </c>
      <c r="AA267" s="129">
        <f>AB$3+AB$4*Z267+AB$5*Z267^2+AH267</f>
        <v>5.9903628074042425E-2</v>
      </c>
      <c r="AB267" s="129">
        <f>IF(S267&lt;&gt;0,G267-AH267, -9999)</f>
        <v>6.6674583019288011E-2</v>
      </c>
      <c r="AC267" s="129">
        <f>+G267-P267</f>
        <v>-7.3748544876801075E-2</v>
      </c>
      <c r="AD267" s="129">
        <f>IF(S267&lt;&gt;0,G267-AA267, -9999)</f>
        <v>5.2989719284792236E-3</v>
      </c>
      <c r="AE267" s="129">
        <f>+(G267-AA267)^2*S267</f>
        <v>2.8079103498810823E-5</v>
      </c>
      <c r="AF267">
        <f>IF(S267&lt;&gt;0,G267-P267, -9999)</f>
        <v>-7.3748544876801075E-2</v>
      </c>
      <c r="AG267" s="130"/>
      <c r="AH267">
        <f>$AB$6*($AB$11/AI267*AJ267+$AB$12)</f>
        <v>-1.4719830167663564E-3</v>
      </c>
      <c r="AI267">
        <f>1+$AB$7*COS(AL267)</f>
        <v>0.99379998913428402</v>
      </c>
      <c r="AJ267">
        <f>SIN(AL267+RADIANS($AB$9))</f>
        <v>-1.5600108258917276E-2</v>
      </c>
      <c r="AK267">
        <f>$AB$7*SIN(AL267)</f>
        <v>-6.0762277098956742E-2</v>
      </c>
      <c r="AL267">
        <f>2*ATAN(AM267)</f>
        <v>-1.6724815709096568</v>
      </c>
      <c r="AM267">
        <f>SQRT((1+$AB$7)/(1-$AB$7))*TAN(AN267/2)</f>
        <v>-1.1072294832077367</v>
      </c>
      <c r="AN267" s="129">
        <f>$AU267+$AB$7*SIN(AO267)</f>
        <v>10.954878485475307</v>
      </c>
      <c r="AO267" s="129">
        <f>$AU267+$AB$7*SIN(AP267)</f>
        <v>10.954878485475307</v>
      </c>
      <c r="AP267" s="129">
        <f>$AU267+$AB$7*SIN(AQ267)</f>
        <v>10.954878485475307</v>
      </c>
      <c r="AQ267" s="129">
        <f>$AU267+$AB$7*SIN(AR267)</f>
        <v>10.95487848547589</v>
      </c>
      <c r="AR267" s="129">
        <f>$AU267+$AB$7*SIN(AS267)</f>
        <v>10.954878485240885</v>
      </c>
      <c r="AS267" s="129">
        <f>$AU267+$AB$7*SIN(AT267)</f>
        <v>10.954878579813739</v>
      </c>
      <c r="AT267" s="129">
        <f>$AU267+$AB$7*SIN(AU267)</f>
        <v>10.954840538828861</v>
      </c>
      <c r="AU267" s="129">
        <f>RADIANS($AB$9)+$AB$18*(F267-AB$15)</f>
        <v>11.015905689334389</v>
      </c>
      <c r="AV267" s="129"/>
      <c r="AW267" s="95"/>
      <c r="AX267" s="101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29" customFormat="1" ht="12.75" customHeight="1">
      <c r="A268" s="148" t="s">
        <v>1005</v>
      </c>
      <c r="B268" s="148" t="s">
        <v>73</v>
      </c>
      <c r="C268" s="149">
        <v>54712.493000000002</v>
      </c>
      <c r="D268" s="150">
        <v>2E-3</v>
      </c>
      <c r="E268" s="29">
        <f>+(C268-C$7)/C$8</f>
        <v>3526.0209105278741</v>
      </c>
      <c r="F268" s="29">
        <f>ROUND(2*E268,0)/2</f>
        <v>3526</v>
      </c>
      <c r="G268" s="29">
        <f>+C268-(C$7+F268*C$8)</f>
        <v>7.1850600004836451E-2</v>
      </c>
      <c r="K268" s="29">
        <f>+G268</f>
        <v>7.1850600004836451E-2</v>
      </c>
      <c r="O268" s="29">
        <f ca="1">+C$11+C$12*F268</f>
        <v>6.6585671600931262E-2</v>
      </c>
      <c r="P268" s="29">
        <f>+D$11+D$12*F268+D$13*F268^2</f>
        <v>0.1451921423167154</v>
      </c>
      <c r="Q268" s="30">
        <f>+C268-15018.5</f>
        <v>39693.993000000002</v>
      </c>
      <c r="R268" s="29">
        <f>+(P268-G268)^2</f>
        <v>5.3789818286851298E-3</v>
      </c>
      <c r="S268" s="70">
        <f>S$18</f>
        <v>1</v>
      </c>
      <c r="Z268">
        <f>F268</f>
        <v>3526</v>
      </c>
      <c r="AA268" s="129">
        <f>AB$3+AB$4*Z268+AB$5*Z268^2+AH268</f>
        <v>6.0279625950800157E-2</v>
      </c>
      <c r="AB268" s="129">
        <f>IF(S268&lt;&gt;0,G268-AH268, -9999)</f>
        <v>7.5409536607555047E-2</v>
      </c>
      <c r="AC268" s="129">
        <f>+G268-P268</f>
        <v>-7.3341542311878949E-2</v>
      </c>
      <c r="AD268" s="129">
        <f>IF(S268&lt;&gt;0,G268-AA268, -9999)</f>
        <v>1.1570974054036294E-2</v>
      </c>
      <c r="AE268" s="129">
        <f>+(G268-AA268)^2*S268</f>
        <v>1.3388744055918111E-4</v>
      </c>
      <c r="AF268">
        <f>IF(S268&lt;&gt;0,G268-P268, -9999)</f>
        <v>-7.3341542311878949E-2</v>
      </c>
      <c r="AG268" s="130"/>
      <c r="AH268">
        <f>$AB$6*($AB$11/AI268*AJ268+$AB$12)</f>
        <v>-3.558936602718592E-3</v>
      </c>
      <c r="AI268">
        <f>1+$AB$7*COS(AL268)</f>
        <v>1.0004499978951957</v>
      </c>
      <c r="AJ268">
        <f>SIN(AL268+RADIANS($AB$9))</f>
        <v>-0.12433110102529649</v>
      </c>
      <c r="AK268">
        <f>$AB$7*SIN(AL268)</f>
        <v>-6.1076116075596348E-2</v>
      </c>
      <c r="AL268">
        <f>2*ATAN(AM268)</f>
        <v>-1.5634286390358392</v>
      </c>
      <c r="AM268">
        <f>SQRT((1+$AB$7)/(1-$AB$7))*TAN(AN268/2)</f>
        <v>-0.99265932095043574</v>
      </c>
      <c r="AN268" s="129">
        <f>$AU268+$AB$7*SIN(AO268)</f>
        <v>11.064042378531246</v>
      </c>
      <c r="AO268" s="129">
        <f>$AU268+$AB$7*SIN(AP268)</f>
        <v>11.064042378531248</v>
      </c>
      <c r="AP268" s="129">
        <f>$AU268+$AB$7*SIN(AQ268)</f>
        <v>11.06404237853136</v>
      </c>
      <c r="AQ268" s="129">
        <f>$AU268+$AB$7*SIN(AR268)</f>
        <v>11.064042378558137</v>
      </c>
      <c r="AR268" s="129">
        <f>$AU268+$AB$7*SIN(AS268)</f>
        <v>11.06404238496634</v>
      </c>
      <c r="AS268" s="129">
        <f>$AU268+$AB$7*SIN(AT268)</f>
        <v>11.06404391852128</v>
      </c>
      <c r="AT268" s="129">
        <f>$AU268+$AB$7*SIN(AU268)</f>
        <v>11.064409934556055</v>
      </c>
      <c r="AU268" s="129">
        <f>RADIANS($AB$9)+$AB$18*(F268-AB$15)</f>
        <v>11.124977045633749</v>
      </c>
      <c r="AV268"/>
      <c r="AW268" s="95"/>
      <c r="AX268" s="101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29" customFormat="1" ht="12.75" customHeight="1">
      <c r="A269" s="67" t="s">
        <v>948</v>
      </c>
      <c r="B269" s="69" t="s">
        <v>144</v>
      </c>
      <c r="C269" s="68">
        <v>55066.406999999999</v>
      </c>
      <c r="D269" s="68" t="s">
        <v>142</v>
      </c>
      <c r="E269" s="29">
        <f>+(C269-C$7)/C$8</f>
        <v>3629.0197520331867</v>
      </c>
      <c r="F269" s="29">
        <f>ROUND(2*E269,0)/2</f>
        <v>3629</v>
      </c>
      <c r="G269" s="29">
        <f>+C269-(C$7+F269*C$8)</f>
        <v>6.7869900005462114E-2</v>
      </c>
      <c r="I269" s="29">
        <f>+G269</f>
        <v>6.7869900005462114E-2</v>
      </c>
      <c r="O269" s="29">
        <f ca="1">+C$11+C$12*F269</f>
        <v>6.7665113106180425E-2</v>
      </c>
      <c r="P269" s="29">
        <f>+D$11+D$12*F269+D$13*F269^2</f>
        <v>0.15342890827784522</v>
      </c>
      <c r="Q269" s="30">
        <f>+C269-15018.5</f>
        <v>40047.906999999999</v>
      </c>
      <c r="R269" s="29">
        <f>+(P269-G269)^2</f>
        <v>7.320343896553721E-3</v>
      </c>
      <c r="S269" s="70">
        <f>S$16</f>
        <v>0.1</v>
      </c>
      <c r="Z269">
        <f>F269</f>
        <v>3629</v>
      </c>
      <c r="AA269" s="129">
        <f>AB$3+AB$4*Z269+AB$5*Z269^2+AH269</f>
        <v>6.090027313839564E-2</v>
      </c>
      <c r="AB269" s="129">
        <f>IF(S269&lt;&gt;0,G269-AH269, -9999)</f>
        <v>7.4069694373226067E-2</v>
      </c>
      <c r="AC269" s="129">
        <f>+G269-P269</f>
        <v>-8.5559008272383108E-2</v>
      </c>
      <c r="AD269" s="129">
        <f>IF(S269&lt;&gt;0,G269-AA269, -9999)</f>
        <v>6.9696268670664738E-3</v>
      </c>
      <c r="AE269" s="129">
        <f>+(G269-AA269)^2*S269</f>
        <v>4.8575698666134836E-6</v>
      </c>
      <c r="AF269">
        <f>IF(S269&lt;&gt;0,G269-P269, -9999)</f>
        <v>-8.5559008272383108E-2</v>
      </c>
      <c r="AG269" s="130"/>
      <c r="AH269">
        <f>$AB$6*($AB$11/AI269*AJ269+$AB$12)</f>
        <v>-6.1997943677639484E-3</v>
      </c>
      <c r="AI269">
        <f>1+$AB$7*COS(AL269)</f>
        <v>1.0091238114055692</v>
      </c>
      <c r="AJ269">
        <f>SIN(AL269+RADIANS($AB$9))</f>
        <v>-0.26405828033302969</v>
      </c>
      <c r="AK269">
        <f>$AB$7*SIN(AL269)</f>
        <v>-6.0392470709691989E-2</v>
      </c>
      <c r="AL269">
        <f>2*ATAN(AM269)</f>
        <v>-1.4208548947441244</v>
      </c>
      <c r="AM269">
        <f>SQRT((1+$AB$7)/(1-$AB$7))*TAN(AN269/2)</f>
        <v>-0.8602721794453807</v>
      </c>
      <c r="AN269" s="129">
        <f>$AU269+$AB$7*SIN(AO269)</f>
        <v>11.205671706533018</v>
      </c>
      <c r="AO269" s="129">
        <f>$AU269+$AB$7*SIN(AP269)</f>
        <v>11.205671706533305</v>
      </c>
      <c r="AP269" s="129">
        <f>$AU269+$AB$7*SIN(AQ269)</f>
        <v>11.205671706555886</v>
      </c>
      <c r="AQ269" s="129">
        <f>$AU269+$AB$7*SIN(AR269)</f>
        <v>11.205671708328667</v>
      </c>
      <c r="AR269" s="129">
        <f>$AU269+$AB$7*SIN(AS269)</f>
        <v>11.205671847500314</v>
      </c>
      <c r="AS269" s="129">
        <f>$AU269+$AB$7*SIN(AT269)</f>
        <v>11.205682772845762</v>
      </c>
      <c r="AT269" s="129">
        <f>$AU269+$AB$7*SIN(AU269)</f>
        <v>11.206538702048128</v>
      </c>
      <c r="AU269" s="129">
        <f>RADIANS($AB$9)+$AB$18*(F269-AB$15)</f>
        <v>11.265406416869176</v>
      </c>
      <c r="AV269"/>
      <c r="AW269" s="95"/>
      <c r="AX269" s="101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29" customFormat="1" ht="12.75" customHeight="1">
      <c r="A270" s="67" t="s">
        <v>948</v>
      </c>
      <c r="B270" s="69" t="s">
        <v>144</v>
      </c>
      <c r="C270" s="68">
        <v>55066.42</v>
      </c>
      <c r="D270" s="68" t="s">
        <v>142</v>
      </c>
      <c r="E270" s="29">
        <f>+(C270-C$7)/C$8</f>
        <v>3629.0235353956409</v>
      </c>
      <c r="F270" s="29">
        <f>ROUND(2*E270,0)/2</f>
        <v>3629</v>
      </c>
      <c r="G270" s="29">
        <f>+C270-(C$7+F270*C$8)</f>
        <v>8.0869900004472584E-2</v>
      </c>
      <c r="I270" s="29">
        <f>+G270</f>
        <v>8.0869900004472584E-2</v>
      </c>
      <c r="O270" s="29">
        <f ca="1">+C$11+C$12*F270</f>
        <v>6.7665113106180425E-2</v>
      </c>
      <c r="P270" s="29">
        <f>+D$11+D$12*F270+D$13*F270^2</f>
        <v>0.15342890827784522</v>
      </c>
      <c r="Q270" s="30">
        <f>+C270-15018.5</f>
        <v>40047.919999999998</v>
      </c>
      <c r="R270" s="29">
        <f>+(P270-G270)^2</f>
        <v>5.2648096816153593E-3</v>
      </c>
      <c r="S270" s="70">
        <f>S$16</f>
        <v>0.1</v>
      </c>
      <c r="Z270">
        <f>F270</f>
        <v>3629</v>
      </c>
      <c r="AA270" s="129">
        <f>AB$3+AB$4*Z270+AB$5*Z270^2+AH270</f>
        <v>6.090027313839564E-2</v>
      </c>
      <c r="AB270" s="129">
        <f>IF(S270&lt;&gt;0,G270-AH270, -9999)</f>
        <v>8.7069694372236536E-2</v>
      </c>
      <c r="AC270" s="129">
        <f>+G270-P270</f>
        <v>-7.2559008273372638E-2</v>
      </c>
      <c r="AD270" s="129">
        <f>IF(S270&lt;&gt;0,G270-AA270, -9999)</f>
        <v>1.9969626866076944E-2</v>
      </c>
      <c r="AE270" s="129">
        <f>+(G270-AA270)^2*S270</f>
        <v>3.9878599717034205E-5</v>
      </c>
      <c r="AF270">
        <f>IF(S270&lt;&gt;0,G270-P270, -9999)</f>
        <v>-7.2559008273372638E-2</v>
      </c>
      <c r="AG270" s="130"/>
      <c r="AH270">
        <f>$AB$6*($AB$11/AI270*AJ270+$AB$12)</f>
        <v>-6.1997943677639484E-3</v>
      </c>
      <c r="AI270">
        <f>1+$AB$7*COS(AL270)</f>
        <v>1.0091238114055692</v>
      </c>
      <c r="AJ270">
        <f>SIN(AL270+RADIANS($AB$9))</f>
        <v>-0.26405828033302969</v>
      </c>
      <c r="AK270">
        <f>$AB$7*SIN(AL270)</f>
        <v>-6.0392470709691989E-2</v>
      </c>
      <c r="AL270">
        <f>2*ATAN(AM270)</f>
        <v>-1.4208548947441244</v>
      </c>
      <c r="AM270">
        <f>SQRT((1+$AB$7)/(1-$AB$7))*TAN(AN270/2)</f>
        <v>-0.8602721794453807</v>
      </c>
      <c r="AN270" s="129">
        <f>$AU270+$AB$7*SIN(AO270)</f>
        <v>11.205671706533018</v>
      </c>
      <c r="AO270" s="129">
        <f>$AU270+$AB$7*SIN(AP270)</f>
        <v>11.205671706533305</v>
      </c>
      <c r="AP270" s="129">
        <f>$AU270+$AB$7*SIN(AQ270)</f>
        <v>11.205671706555886</v>
      </c>
      <c r="AQ270" s="129">
        <f>$AU270+$AB$7*SIN(AR270)</f>
        <v>11.205671708328667</v>
      </c>
      <c r="AR270" s="129">
        <f>$AU270+$AB$7*SIN(AS270)</f>
        <v>11.205671847500314</v>
      </c>
      <c r="AS270" s="129">
        <f>$AU270+$AB$7*SIN(AT270)</f>
        <v>11.205682772845762</v>
      </c>
      <c r="AT270" s="129">
        <f>$AU270+$AB$7*SIN(AU270)</f>
        <v>11.206538702048128</v>
      </c>
      <c r="AU270" s="129">
        <f>RADIANS($AB$9)+$AB$18*(F270-AB$15)</f>
        <v>11.265406416869176</v>
      </c>
      <c r="AV270"/>
      <c r="AW270" s="95"/>
      <c r="AX270" s="101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29" customFormat="1" ht="12.75" customHeight="1">
      <c r="A271" s="49" t="s">
        <v>147</v>
      </c>
      <c r="B271" s="50" t="s">
        <v>144</v>
      </c>
      <c r="C271" s="51">
        <v>55138.561600000001</v>
      </c>
      <c r="D271" s="51">
        <v>2.0000000000000001E-4</v>
      </c>
      <c r="E271" s="29">
        <f>+(C271-C$7)/C$8</f>
        <v>3650.0187523815189</v>
      </c>
      <c r="F271" s="29">
        <f>ROUND(2*E271,0)/2</f>
        <v>3650</v>
      </c>
      <c r="G271" s="29">
        <f>+C271-(C$7+F271*C$8)</f>
        <v>6.443500000750646E-2</v>
      </c>
      <c r="K271" s="29">
        <f>+G271</f>
        <v>6.443500000750646E-2</v>
      </c>
      <c r="O271" s="29">
        <f ca="1">+C$11+C$12*F271</f>
        <v>6.7885193413075889E-2</v>
      </c>
      <c r="P271" s="29">
        <f>+D$11+D$12*F271+D$13*F271^2</f>
        <v>0.15513608372974874</v>
      </c>
      <c r="Q271" s="30">
        <f>+C271-15018.5</f>
        <v>40120.061600000001</v>
      </c>
      <c r="R271" s="29">
        <f>+(P271-G271)^2</f>
        <v>8.2266865883892041E-3</v>
      </c>
      <c r="S271" s="70">
        <f>S$18</f>
        <v>1</v>
      </c>
      <c r="Z271">
        <f>F271</f>
        <v>3650</v>
      </c>
      <c r="AA271" s="129">
        <f>AB$3+AB$4*Z271+AB$5*Z271^2+AH271</f>
        <v>6.1050145857800442E-2</v>
      </c>
      <c r="AB271" s="129">
        <f>IF(S271&lt;&gt;0,G271-AH271, -9999)</f>
        <v>7.1162385086722457E-2</v>
      </c>
      <c r="AC271" s="129">
        <f>+G271-P271</f>
        <v>-9.0701083722242282E-2</v>
      </c>
      <c r="AD271" s="129">
        <f>IF(S271&lt;&gt;0,G271-AA271, -9999)</f>
        <v>3.3848541497060181E-3</v>
      </c>
      <c r="AE271" s="129">
        <f>+(G271-AA271)^2*S271</f>
        <v>1.145723761478205E-5</v>
      </c>
      <c r="AF271">
        <f>IF(S271&lt;&gt;0,G271-P271, -9999)</f>
        <v>-9.0701083722242282E-2</v>
      </c>
      <c r="AG271" s="130"/>
      <c r="AH271">
        <f>$AB$6*($AB$11/AI271*AJ271+$AB$12)</f>
        <v>-6.7273850792159981E-3</v>
      </c>
      <c r="AI271">
        <f>1+$AB$7*COS(AL271)</f>
        <v>1.0108934349163508</v>
      </c>
      <c r="AJ271">
        <f>SIN(AL271+RADIANS($AB$9))</f>
        <v>-0.29226926626783706</v>
      </c>
      <c r="AK271">
        <f>$AB$7*SIN(AL271)</f>
        <v>-6.0098481916839051E-2</v>
      </c>
      <c r="AL271">
        <f>2*ATAN(AM271)</f>
        <v>-1.391483456442062</v>
      </c>
      <c r="AM271">
        <f>SQRT((1+$AB$7)/(1-$AB$7))*TAN(AN271/2)</f>
        <v>-0.83503505060541872</v>
      </c>
      <c r="AN271" s="129">
        <f>$AU271+$AB$7*SIN(AO271)</f>
        <v>11.234697784192058</v>
      </c>
      <c r="AO271" s="129">
        <f>$AU271+$AB$7*SIN(AP271)</f>
        <v>11.23469778419266</v>
      </c>
      <c r="AP271" s="129">
        <f>$AU271+$AB$7*SIN(AQ271)</f>
        <v>11.23469778423428</v>
      </c>
      <c r="AQ271" s="129">
        <f>$AU271+$AB$7*SIN(AR271)</f>
        <v>11.234697787111406</v>
      </c>
      <c r="AR271" s="129">
        <f>$AU271+$AB$7*SIN(AS271)</f>
        <v>11.234697985995469</v>
      </c>
      <c r="AS271" s="129">
        <f>$AU271+$AB$7*SIN(AT271)</f>
        <v>11.234711733651933</v>
      </c>
      <c r="AT271" s="129">
        <f>$AU271+$AB$7*SIN(AU271)</f>
        <v>11.235660154897607</v>
      </c>
      <c r="AU271" s="129">
        <f>RADIANS($AB$9)+$AB$18*(F271-AB$15)</f>
        <v>11.29403764789776</v>
      </c>
      <c r="AV271"/>
      <c r="AW271" s="95"/>
      <c r="AX271" s="10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29" customFormat="1" ht="12.75" customHeight="1">
      <c r="A272" s="148" t="s">
        <v>1005</v>
      </c>
      <c r="B272" s="148" t="s">
        <v>73</v>
      </c>
      <c r="C272" s="149">
        <v>55138.561679999999</v>
      </c>
      <c r="D272" s="149">
        <v>1.2999999999999999E-4</v>
      </c>
      <c r="E272" s="29">
        <f>+(C272-C$7)/C$8</f>
        <v>3650.0187756637488</v>
      </c>
      <c r="F272" s="29">
        <f>ROUND(2*E272,0)/2</f>
        <v>3650</v>
      </c>
      <c r="G272" s="29">
        <f>+C272-(C$7+F272*C$8)</f>
        <v>6.451500000548549E-2</v>
      </c>
      <c r="K272" s="29">
        <f>+G272</f>
        <v>6.451500000548549E-2</v>
      </c>
      <c r="O272" s="29">
        <f ca="1">+C$11+C$12*F272</f>
        <v>6.7885193413075889E-2</v>
      </c>
      <c r="P272" s="29">
        <f>+D$11+D$12*F272+D$13*F272^2</f>
        <v>0.15513608372974874</v>
      </c>
      <c r="Q272" s="30">
        <f>+C272-15018.5</f>
        <v>40120.061679999999</v>
      </c>
      <c r="R272" s="29">
        <f>+(P272-G272)^2</f>
        <v>8.2121808153599301E-3</v>
      </c>
      <c r="S272" s="70">
        <f>S$18</f>
        <v>1</v>
      </c>
      <c r="Z272">
        <f>F272</f>
        <v>3650</v>
      </c>
      <c r="AA272" s="129">
        <f>AB$3+AB$4*Z272+AB$5*Z272^2+AH272</f>
        <v>6.1050145857800442E-2</v>
      </c>
      <c r="AB272" s="129">
        <f>IF(S272&lt;&gt;0,G272-AH272, -9999)</f>
        <v>7.1242385084701487E-2</v>
      </c>
      <c r="AC272" s="129">
        <f>+G272-P272</f>
        <v>-9.0621083724263252E-2</v>
      </c>
      <c r="AD272" s="129">
        <f>IF(S272&lt;&gt;0,G272-AA272, -9999)</f>
        <v>3.4648541476850481E-3</v>
      </c>
      <c r="AE272" s="129">
        <f>+(G272-AA272)^2*S272</f>
        <v>1.2005214264730281E-5</v>
      </c>
      <c r="AF272">
        <f>IF(S272&lt;&gt;0,G272-P272, -9999)</f>
        <v>-9.0621083724263252E-2</v>
      </c>
      <c r="AG272" s="130"/>
      <c r="AH272">
        <f>$AB$6*($AB$11/AI272*AJ272+$AB$12)</f>
        <v>-6.7273850792159981E-3</v>
      </c>
      <c r="AI272">
        <f>1+$AB$7*COS(AL272)</f>
        <v>1.0108934349163508</v>
      </c>
      <c r="AJ272">
        <f>SIN(AL272+RADIANS($AB$9))</f>
        <v>-0.29226926626783706</v>
      </c>
      <c r="AK272">
        <f>$AB$7*SIN(AL272)</f>
        <v>-6.0098481916839051E-2</v>
      </c>
      <c r="AL272">
        <f>2*ATAN(AM272)</f>
        <v>-1.391483456442062</v>
      </c>
      <c r="AM272">
        <f>SQRT((1+$AB$7)/(1-$AB$7))*TAN(AN272/2)</f>
        <v>-0.83503505060541872</v>
      </c>
      <c r="AN272" s="129">
        <f>$AU272+$AB$7*SIN(AO272)</f>
        <v>11.234697784192058</v>
      </c>
      <c r="AO272" s="129">
        <f>$AU272+$AB$7*SIN(AP272)</f>
        <v>11.23469778419266</v>
      </c>
      <c r="AP272" s="129">
        <f>$AU272+$AB$7*SIN(AQ272)</f>
        <v>11.23469778423428</v>
      </c>
      <c r="AQ272" s="129">
        <f>$AU272+$AB$7*SIN(AR272)</f>
        <v>11.234697787111406</v>
      </c>
      <c r="AR272" s="129">
        <f>$AU272+$AB$7*SIN(AS272)</f>
        <v>11.234697985995469</v>
      </c>
      <c r="AS272" s="129">
        <f>$AU272+$AB$7*SIN(AT272)</f>
        <v>11.234711733651933</v>
      </c>
      <c r="AT272" s="129">
        <f>$AU272+$AB$7*SIN(AU272)</f>
        <v>11.235660154897607</v>
      </c>
      <c r="AU272" s="129">
        <f>RADIANS($AB$9)+$AB$18*(F272-AB$15)</f>
        <v>11.29403764789776</v>
      </c>
      <c r="AV272"/>
      <c r="AW272" s="95"/>
      <c r="AX272" s="101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29" customFormat="1" ht="12.75" customHeight="1">
      <c r="A273" s="51" t="s">
        <v>148</v>
      </c>
      <c r="B273" s="50" t="s">
        <v>149</v>
      </c>
      <c r="C273" s="51">
        <v>55485.605499999998</v>
      </c>
      <c r="D273" s="51">
        <v>1E-4</v>
      </c>
      <c r="E273" s="29">
        <f>+(C273-C$7)/C$8</f>
        <v>3751.0182032410089</v>
      </c>
      <c r="F273" s="29">
        <f>ROUND(2*E273,0)/2</f>
        <v>3751</v>
      </c>
      <c r="G273" s="29">
        <f>+C273-(C$7+F273*C$8)</f>
        <v>6.254810000245925E-2</v>
      </c>
      <c r="K273" s="29">
        <f>+G273</f>
        <v>6.254810000245925E-2</v>
      </c>
      <c r="O273" s="29">
        <f ca="1">+C$11+C$12*F273</f>
        <v>6.8943674889096945E-2</v>
      </c>
      <c r="P273" s="29">
        <f>+D$11+D$12*F273+D$13*F273^2</f>
        <v>0.16347849770824177</v>
      </c>
      <c r="Q273" s="30">
        <f>+C273-15018.5</f>
        <v>40467.105499999998</v>
      </c>
      <c r="R273" s="29">
        <f>+(P273-G273)^2</f>
        <v>1.018694518104743E-2</v>
      </c>
      <c r="S273" s="70">
        <f>S$18</f>
        <v>1</v>
      </c>
      <c r="Z273">
        <f>F273</f>
        <v>3751</v>
      </c>
      <c r="AA273" s="129">
        <f>AB$3+AB$4*Z273+AB$5*Z273^2+AH273</f>
        <v>6.1905008593653804E-2</v>
      </c>
      <c r="AB273" s="129">
        <f>IF(S273&lt;&gt;0,G273-AH273, -9999)</f>
        <v>7.1738031205085873E-2</v>
      </c>
      <c r="AC273" s="129">
        <f>+G273-P273</f>
        <v>-0.10093039770578252</v>
      </c>
      <c r="AD273" s="129">
        <f>IF(S273&lt;&gt;0,G273-AA273, -9999)</f>
        <v>6.4309140880544624E-4</v>
      </c>
      <c r="AE273" s="129">
        <f>+(G273-AA273)^2*S273</f>
        <v>4.1356656007937358E-7</v>
      </c>
      <c r="AF273">
        <f>IF(S273&lt;&gt;0,G273-P273, -9999)</f>
        <v>-0.10093039770578252</v>
      </c>
      <c r="AG273" s="130"/>
      <c r="AH273">
        <f>$AB$6*($AB$11/AI273*AJ273+$AB$12)</f>
        <v>-9.1899312026266257E-3</v>
      </c>
      <c r="AI273">
        <f>1+$AB$7*COS(AL273)</f>
        <v>1.0193295889257075</v>
      </c>
      <c r="AJ273">
        <f>SIN(AL273+RADIANS($AB$9))</f>
        <v>-0.42530347001636026</v>
      </c>
      <c r="AK273">
        <f>$AB$7*SIN(AL273)</f>
        <v>-5.7938428050375718E-2</v>
      </c>
      <c r="AL273">
        <f>2*ATAN(AM273)</f>
        <v>-1.2487851456220673</v>
      </c>
      <c r="AM273">
        <f>SQRT((1+$AB$7)/(1-$AB$7))*TAN(AN273/2)</f>
        <v>-0.72056122825909097</v>
      </c>
      <c r="AN273" s="129">
        <f>$AU273+$AB$7*SIN(AO273)</f>
        <v>11.375006615197741</v>
      </c>
      <c r="AO273" s="129">
        <f>$AU273+$AB$7*SIN(AP273)</f>
        <v>11.375006615205713</v>
      </c>
      <c r="AP273" s="129">
        <f>$AU273+$AB$7*SIN(AQ273)</f>
        <v>11.3750066155581</v>
      </c>
      <c r="AQ273" s="129">
        <f>$AU273+$AB$7*SIN(AR273)</f>
        <v>11.375006631134706</v>
      </c>
      <c r="AR273" s="129">
        <f>$AU273+$AB$7*SIN(AS273)</f>
        <v>11.375007319670038</v>
      </c>
      <c r="AS273" s="129">
        <f>$AU273+$AB$7*SIN(AT273)</f>
        <v>11.375037753923145</v>
      </c>
      <c r="AT273" s="129">
        <f>$AU273+$AB$7*SIN(AU273)</f>
        <v>11.376380679658347</v>
      </c>
      <c r="AU273" s="129">
        <f>RADIANS($AB$9)+$AB$18*(F273-AB$15)</f>
        <v>11.431740235225702</v>
      </c>
      <c r="AV273"/>
      <c r="AW273" s="95"/>
      <c r="AX273" s="101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29" customFormat="1" ht="12.75" customHeight="1">
      <c r="A274" s="148" t="s">
        <v>1005</v>
      </c>
      <c r="B274" s="148" t="s">
        <v>73</v>
      </c>
      <c r="C274" s="149">
        <v>55777.67353</v>
      </c>
      <c r="D274" s="149">
        <v>9.0000000000000006E-5</v>
      </c>
      <c r="E274" s="29">
        <f>+(C274-C$7)/C$8</f>
        <v>3836.0181431437522</v>
      </c>
      <c r="F274" s="29">
        <f>ROUND(2*E274,0)/2</f>
        <v>3836</v>
      </c>
      <c r="G274" s="29">
        <f>+C274-(C$7+F274*C$8)</f>
        <v>6.2341600001673214E-2</v>
      </c>
      <c r="K274" s="29">
        <f>+G274</f>
        <v>6.2341600001673214E-2</v>
      </c>
      <c r="O274" s="29">
        <f ca="1">+C$11+C$12*F274</f>
        <v>6.9834476131292858E-2</v>
      </c>
      <c r="P274" s="29">
        <f>+D$11+D$12*F274+D$13*F274^2</f>
        <v>0.17066833827116004</v>
      </c>
      <c r="Q274" s="30">
        <f>+C274-15018.5</f>
        <v>40759.17353</v>
      </c>
      <c r="R274" s="29">
        <f>+(P274-G274)^2</f>
        <v>1.1734682224105902E-2</v>
      </c>
      <c r="S274" s="70">
        <f>S$18</f>
        <v>1</v>
      </c>
      <c r="Z274">
        <f>F274</f>
        <v>3836</v>
      </c>
      <c r="AA274" s="129">
        <f>AB$3+AB$4*Z274+AB$5*Z274^2+AH274</f>
        <v>6.2824333963623732E-2</v>
      </c>
      <c r="AB274" s="129">
        <f>IF(S274&lt;&gt;0,G274-AH274, -9999)</f>
        <v>7.3479955587460649E-2</v>
      </c>
      <c r="AC274" s="129">
        <f>+G274-P274</f>
        <v>-0.10832673826948683</v>
      </c>
      <c r="AD274" s="129">
        <f>IF(S274&lt;&gt;0,G274-AA274, -9999)</f>
        <v>-4.8273396195051832E-4</v>
      </c>
      <c r="AE274" s="129">
        <f>+(G274-AA274)^2*S274</f>
        <v>2.3303207802044447E-7</v>
      </c>
      <c r="AF274">
        <f>IF(S274&lt;&gt;0,G274-P274, -9999)</f>
        <v>-0.10832673826948683</v>
      </c>
      <c r="AG274" s="130"/>
      <c r="AH274">
        <f>$AB$6*($AB$11/AI274*AJ274+$AB$12)</f>
        <v>-1.113835558578743E-2</v>
      </c>
      <c r="AI274">
        <f>1+$AB$7*COS(AL274)</f>
        <v>1.0262322184719115</v>
      </c>
      <c r="AJ274">
        <f>SIN(AL274+RADIANS($AB$9))</f>
        <v>-0.53221318402524731</v>
      </c>
      <c r="AK274">
        <f>$AB$7*SIN(AL274)</f>
        <v>-5.5157639244508158E-2</v>
      </c>
      <c r="AL274">
        <f>2*ATAN(AM274)</f>
        <v>-1.1268697174957942</v>
      </c>
      <c r="AM274">
        <f>SQRT((1+$AB$7)/(1-$AB$7))*TAN(AN274/2)</f>
        <v>-0.63174486454557988</v>
      </c>
      <c r="AN274" s="129">
        <f>$AU274+$AB$7*SIN(AO274)</f>
        <v>11.493981180368618</v>
      </c>
      <c r="AO274" s="129">
        <f>$AU274+$AB$7*SIN(AP274)</f>
        <v>11.493981180402505</v>
      </c>
      <c r="AP274" s="129">
        <f>$AU274+$AB$7*SIN(AQ274)</f>
        <v>11.493981181563212</v>
      </c>
      <c r="AQ274" s="129">
        <f>$AU274+$AB$7*SIN(AR274)</f>
        <v>11.493981221317766</v>
      </c>
      <c r="AR274" s="129">
        <f>$AU274+$AB$7*SIN(AS274)</f>
        <v>11.493982582921751</v>
      </c>
      <c r="AS274" s="129">
        <f>$AU274+$AB$7*SIN(AT274)</f>
        <v>11.494029216162824</v>
      </c>
      <c r="AT274" s="129">
        <f>$AU274+$AB$7*SIN(AU274)</f>
        <v>11.495623942685324</v>
      </c>
      <c r="AU274" s="129">
        <f>RADIANS($AB$9)+$AB$18*(F274-AB$15)</f>
        <v>11.547628551293773</v>
      </c>
      <c r="AV274"/>
      <c r="AW274" s="95"/>
      <c r="AX274" s="101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29" customFormat="1" ht="12.75" customHeight="1">
      <c r="A275" s="49" t="s">
        <v>146</v>
      </c>
      <c r="B275" s="50" t="s">
        <v>144</v>
      </c>
      <c r="C275" s="51">
        <v>55777.673600000002</v>
      </c>
      <c r="D275" s="51">
        <v>1E-4</v>
      </c>
      <c r="E275" s="29">
        <f>+(C275-C$7)/C$8</f>
        <v>3836.0181635157046</v>
      </c>
      <c r="F275" s="29">
        <f>ROUND(2*E275,0)/2</f>
        <v>3836</v>
      </c>
      <c r="G275" s="29">
        <f>+C275-(C$7+F275*C$8)</f>
        <v>6.2411600003542844E-2</v>
      </c>
      <c r="K275" s="29">
        <f>+G275</f>
        <v>6.2411600003542844E-2</v>
      </c>
      <c r="O275" s="29">
        <f ca="1">+C$11+C$12*F275</f>
        <v>6.9834476131292858E-2</v>
      </c>
      <c r="P275" s="29">
        <f>+D$11+D$12*F275+D$13*F275^2</f>
        <v>0.17066833827116004</v>
      </c>
      <c r="Q275" s="30">
        <f>+C275-15018.5</f>
        <v>40759.173600000002</v>
      </c>
      <c r="R275" s="29">
        <f>+(P275-G275)^2</f>
        <v>1.1719521380343373E-2</v>
      </c>
      <c r="S275" s="70">
        <f>S$18</f>
        <v>1</v>
      </c>
      <c r="Z275">
        <f>F275</f>
        <v>3836</v>
      </c>
      <c r="AA275" s="129">
        <f>AB$3+AB$4*Z275+AB$5*Z275^2+AH275</f>
        <v>6.2824333963623732E-2</v>
      </c>
      <c r="AB275" s="129">
        <f>IF(S275&lt;&gt;0,G275-AH275, -9999)</f>
        <v>7.3549955589330279E-2</v>
      </c>
      <c r="AC275" s="129">
        <f>+G275-P275</f>
        <v>-0.1082567382676172</v>
      </c>
      <c r="AD275" s="129">
        <f>IF(S275&lt;&gt;0,G275-AA275, -9999)</f>
        <v>-4.1273396008088825E-4</v>
      </c>
      <c r="AE275" s="129">
        <f>+(G275-AA275)^2*S275</f>
        <v>1.7034932180405226E-7</v>
      </c>
      <c r="AF275">
        <f>IF(S275&lt;&gt;0,G275-P275, -9999)</f>
        <v>-0.1082567382676172</v>
      </c>
      <c r="AG275" s="130"/>
      <c r="AH275">
        <f>$AB$6*($AB$11/AI275*AJ275+$AB$12)</f>
        <v>-1.113835558578743E-2</v>
      </c>
      <c r="AI275">
        <f>1+$AB$7*COS(AL275)</f>
        <v>1.0262322184719115</v>
      </c>
      <c r="AJ275">
        <f>SIN(AL275+RADIANS($AB$9))</f>
        <v>-0.53221318402524731</v>
      </c>
      <c r="AK275">
        <f>$AB$7*SIN(AL275)</f>
        <v>-5.5157639244508158E-2</v>
      </c>
      <c r="AL275">
        <f>2*ATAN(AM275)</f>
        <v>-1.1268697174957942</v>
      </c>
      <c r="AM275">
        <f>SQRT((1+$AB$7)/(1-$AB$7))*TAN(AN275/2)</f>
        <v>-0.63174486454557988</v>
      </c>
      <c r="AN275" s="129">
        <f>$AU275+$AB$7*SIN(AO275)</f>
        <v>11.493981180368618</v>
      </c>
      <c r="AO275" s="129">
        <f>$AU275+$AB$7*SIN(AP275)</f>
        <v>11.493981180402505</v>
      </c>
      <c r="AP275" s="129">
        <f>$AU275+$AB$7*SIN(AQ275)</f>
        <v>11.493981181563212</v>
      </c>
      <c r="AQ275" s="129">
        <f>$AU275+$AB$7*SIN(AR275)</f>
        <v>11.493981221317766</v>
      </c>
      <c r="AR275" s="129">
        <f>$AU275+$AB$7*SIN(AS275)</f>
        <v>11.493982582921751</v>
      </c>
      <c r="AS275" s="129">
        <f>$AU275+$AB$7*SIN(AT275)</f>
        <v>11.494029216162824</v>
      </c>
      <c r="AT275" s="129">
        <f>$AU275+$AB$7*SIN(AU275)</f>
        <v>11.495623942685324</v>
      </c>
      <c r="AU275" s="129">
        <f>RADIANS($AB$9)+$AB$18*(F275-AB$15)</f>
        <v>11.547628551293773</v>
      </c>
      <c r="AV275" s="129"/>
      <c r="AW275" s="95"/>
      <c r="AX275" s="101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29" customFormat="1" ht="12.75" customHeight="1">
      <c r="A276" s="67" t="s">
        <v>974</v>
      </c>
      <c r="B276" s="69" t="s">
        <v>144</v>
      </c>
      <c r="C276" s="68">
        <v>56159.0795</v>
      </c>
      <c r="D276" s="68" t="s">
        <v>142</v>
      </c>
      <c r="E276" s="29">
        <f>+(C276-C$7)/C$8</f>
        <v>3947.0179144249405</v>
      </c>
      <c r="F276" s="29">
        <f>ROUND(2*E276,0)/2</f>
        <v>3947</v>
      </c>
      <c r="G276" s="29">
        <f>+C276-(C$7+F276*C$8)</f>
        <v>6.1555700005555991E-2</v>
      </c>
      <c r="K276" s="29">
        <f>+G276</f>
        <v>6.1555700005555991E-2</v>
      </c>
      <c r="O276" s="29">
        <f ca="1">+C$11+C$12*F276</f>
        <v>7.0997757753454599E-2</v>
      </c>
      <c r="P276" s="29">
        <f>+D$11+D$12*F276+D$13*F276^2</f>
        <v>0.18028997960642654</v>
      </c>
      <c r="Q276" s="30">
        <f>+C276-15018.5</f>
        <v>41140.5795</v>
      </c>
      <c r="R276" s="29">
        <f>+(P276-G276)^2</f>
        <v>1.4097829152337704E-2</v>
      </c>
      <c r="S276" s="70">
        <f>S$18</f>
        <v>1</v>
      </c>
      <c r="Z276">
        <f>F276</f>
        <v>3947</v>
      </c>
      <c r="AA276" s="129">
        <f>AB$3+AB$4*Z276+AB$5*Z276^2+AH276</f>
        <v>6.435403279030151E-2</v>
      </c>
      <c r="AB276" s="129">
        <f>IF(S276&lt;&gt;0,G276-AH276, -9999)</f>
        <v>7.5013705980398665E-2</v>
      </c>
      <c r="AC276" s="129">
        <f>+G276-P276</f>
        <v>-0.11873427960087055</v>
      </c>
      <c r="AD276" s="129">
        <f>IF(S276&lt;&gt;0,G276-AA276, -9999)</f>
        <v>-2.7983327847455192E-3</v>
      </c>
      <c r="AE276" s="129">
        <f>+(G276-AA276)^2*S276</f>
        <v>7.830666374181612E-6</v>
      </c>
      <c r="AF276">
        <f>IF(S276&lt;&gt;0,G276-P276, -9999)</f>
        <v>-0.11873427960087055</v>
      </c>
      <c r="AG276" s="130"/>
      <c r="AH276">
        <f>$AB$6*($AB$11/AI276*AJ276+$AB$12)</f>
        <v>-1.3458005974842669E-2</v>
      </c>
      <c r="AI276">
        <f>1+$AB$7*COS(AL276)</f>
        <v>1.0347666906461594</v>
      </c>
      <c r="AJ276">
        <f>SIN(AL276+RADIANS($AB$9))</f>
        <v>-0.66151926950474205</v>
      </c>
      <c r="AK276">
        <f>$AB$7*SIN(AL276)</f>
        <v>-5.0217244792000036E-2</v>
      </c>
      <c r="AL276">
        <f>2*ATAN(AM276)</f>
        <v>-0.96523946998853949</v>
      </c>
      <c r="AM276">
        <f>SQRT((1+$AB$7)/(1-$AB$7))*TAN(AN276/2)</f>
        <v>-0.52394517596312684</v>
      </c>
      <c r="AN276" s="129">
        <f>$AU276+$AB$7*SIN(AO276)</f>
        <v>11.650525646508477</v>
      </c>
      <c r="AO276" s="129">
        <f>$AU276+$AB$7*SIN(AP276)</f>
        <v>11.650525646636154</v>
      </c>
      <c r="AP276" s="129">
        <f>$AU276+$AB$7*SIN(AQ276)</f>
        <v>11.650525650067998</v>
      </c>
      <c r="AQ276" s="129">
        <f>$AU276+$AB$7*SIN(AR276)</f>
        <v>11.650525742312578</v>
      </c>
      <c r="AR276" s="129">
        <f>$AU276+$AB$7*SIN(AS276)</f>
        <v>11.650528221752374</v>
      </c>
      <c r="AS276" s="129">
        <f>$AU276+$AB$7*SIN(AT276)</f>
        <v>11.650594863554987</v>
      </c>
      <c r="AT276" s="129">
        <f>$AU276+$AB$7*SIN(AU276)</f>
        <v>11.652383886286117</v>
      </c>
      <c r="AU276" s="129">
        <f>RADIANS($AB$9)+$AB$18*(F276-AB$15)</f>
        <v>11.698965058159136</v>
      </c>
      <c r="AV276"/>
      <c r="AW276" s="95"/>
      <c r="AX276" s="101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29" customFormat="1" ht="12.75" customHeight="1">
      <c r="A277" s="67" t="s">
        <v>1000</v>
      </c>
      <c r="B277" s="69" t="s">
        <v>144</v>
      </c>
      <c r="C277" s="68">
        <v>56516.434999999998</v>
      </c>
      <c r="D277" s="68" t="s">
        <v>142</v>
      </c>
      <c r="E277" s="29">
        <f>+(C277-C$7)/C$8</f>
        <v>4051.0183283829979</v>
      </c>
      <c r="F277" s="29">
        <f>ROUND(2*E277,0)/2</f>
        <v>4051</v>
      </c>
      <c r="G277" s="29">
        <f>+C277-(C$7+F277*C$8)</f>
        <v>6.2978100002510473E-2</v>
      </c>
      <c r="I277" s="29">
        <f>+G277</f>
        <v>6.2978100002510473E-2</v>
      </c>
      <c r="O277" s="29">
        <f ca="1">+C$11+C$12*F277</f>
        <v>7.2087679273317842E-2</v>
      </c>
      <c r="P277" s="29">
        <f>+D$11+D$12*F277+D$13*F277^2</f>
        <v>0.18954386250088326</v>
      </c>
      <c r="Q277" s="30">
        <f>+C277-15018.5</f>
        <v>41497.934999999998</v>
      </c>
      <c r="R277" s="29">
        <f>+(P277-G277)^2</f>
        <v>1.6018892236794507E-2</v>
      </c>
      <c r="S277" s="70">
        <f>S$16</f>
        <v>0.1</v>
      </c>
      <c r="Z277">
        <f>F277</f>
        <v>4051</v>
      </c>
      <c r="AA277" s="129">
        <f>AB$3+AB$4*Z277+AB$5*Z277^2+AH277</f>
        <v>6.6179058501497398E-2</v>
      </c>
      <c r="AB277" s="129">
        <f>IF(S277&lt;&gt;0,G277-AH277, -9999)</f>
        <v>7.8324981700941695E-2</v>
      </c>
      <c r="AC277" s="129">
        <f>+G277-P277</f>
        <v>-0.12656576249837279</v>
      </c>
      <c r="AD277" s="129">
        <f>IF(S277&lt;&gt;0,G277-AA277, -9999)</f>
        <v>-3.200958498986925E-3</v>
      </c>
      <c r="AE277" s="129">
        <f>+(G277-AA277)^2*S277</f>
        <v>1.0246135312236628E-6</v>
      </c>
      <c r="AF277">
        <f>IF(S277&lt;&gt;0,G277-P277, -9999)</f>
        <v>-0.12656576249837279</v>
      </c>
      <c r="AG277" s="130"/>
      <c r="AH277">
        <f>$AB$6*($AB$11/AI277*AJ277+$AB$12)</f>
        <v>-1.5346881698431222E-2</v>
      </c>
      <c r="AI277">
        <f>1+$AB$7*COS(AL277)</f>
        <v>1.0420481481954555</v>
      </c>
      <c r="AJ277">
        <f>SIN(AL277+RADIANS($AB$9))</f>
        <v>-0.76857879249725558</v>
      </c>
      <c r="AK277">
        <f>$AB$7*SIN(AL277)</f>
        <v>-4.4299522416369363E-2</v>
      </c>
      <c r="AL277">
        <f>2*ATAN(AM277)</f>
        <v>-0.81146562111034659</v>
      </c>
      <c r="AM277">
        <f>SQRT((1+$AB$7)/(1-$AB$7))*TAN(AN277/2)</f>
        <v>-0.42956728586762333</v>
      </c>
      <c r="AN277" s="129">
        <f>$AU277+$AB$7*SIN(AO277)</f>
        <v>11.798325218102832</v>
      </c>
      <c r="AO277" s="129">
        <f>$AU277+$AB$7*SIN(AP277)</f>
        <v>11.79832521840064</v>
      </c>
      <c r="AP277" s="129">
        <f>$AU277+$AB$7*SIN(AQ277)</f>
        <v>11.798325225179582</v>
      </c>
      <c r="AQ277" s="129">
        <f>$AU277+$AB$7*SIN(AR277)</f>
        <v>11.798325379486977</v>
      </c>
      <c r="AR277" s="129">
        <f>$AU277+$AB$7*SIN(AS277)</f>
        <v>11.798328891942331</v>
      </c>
      <c r="AS277" s="129">
        <f>$AU277+$AB$7*SIN(AT277)</f>
        <v>11.798408841741743</v>
      </c>
      <c r="AT277" s="129">
        <f>$AU277+$AB$7*SIN(AU277)</f>
        <v>11.80022697752465</v>
      </c>
      <c r="AU277" s="129">
        <f>RADIANS($AB$9)+$AB$18*(F277-AB$15)</f>
        <v>11.840757821348305</v>
      </c>
      <c r="AV277"/>
      <c r="AW277" s="95"/>
      <c r="AX277" s="101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29" customFormat="1" ht="12.75" customHeight="1">
      <c r="A278" s="133" t="s">
        <v>151</v>
      </c>
      <c r="B278" s="134" t="s">
        <v>144</v>
      </c>
      <c r="C278" s="135">
        <v>56540.4879</v>
      </c>
      <c r="D278" s="136">
        <v>1.6000000000000001E-3</v>
      </c>
      <c r="E278" s="29">
        <f>+(C278-C$7)/C$8</f>
        <v>4058.0183929038799</v>
      </c>
      <c r="F278" s="29">
        <f>ROUND(2*E278,0)/2</f>
        <v>4058</v>
      </c>
      <c r="G278" s="29">
        <f>+C278-(C$7+F278*C$8)</f>
        <v>6.3199800002621487E-2</v>
      </c>
      <c r="K278" s="29">
        <f>+G278</f>
        <v>6.3199800002621487E-2</v>
      </c>
      <c r="O278" s="29">
        <f ca="1">+C$11+C$12*F278</f>
        <v>7.2161039375616326E-2</v>
      </c>
      <c r="P278" s="29">
        <f>+D$11+D$12*F278+D$13*F278^2</f>
        <v>0.19017502555424087</v>
      </c>
      <c r="Q278" s="30">
        <f>+C278-15018.5</f>
        <v>41521.9879</v>
      </c>
      <c r="R278" s="29">
        <f>+(P278-G278)^2</f>
        <v>1.6122707903884616E-2</v>
      </c>
      <c r="S278" s="70">
        <f>S$18</f>
        <v>1</v>
      </c>
      <c r="Z278">
        <f>F278</f>
        <v>4058</v>
      </c>
      <c r="AA278" s="129">
        <f>AB$3+AB$4*Z278+AB$5*Z278^2+AH278</f>
        <v>6.6316805402375195E-2</v>
      </c>
      <c r="AB278" s="129">
        <f>IF(S278&lt;&gt;0,G278-AH278, -9999)</f>
        <v>7.8662637700225191E-2</v>
      </c>
      <c r="AC278" s="129">
        <f>+G278-P278</f>
        <v>-0.12697522555161939</v>
      </c>
      <c r="AD278" s="129">
        <f>IF(S278&lt;&gt;0,G278-AA278, -9999)</f>
        <v>-3.1170053997537084E-3</v>
      </c>
      <c r="AE278" s="129">
        <f>+(G278-AA278)^2*S278</f>
        <v>9.7157226620937753E-6</v>
      </c>
      <c r="AF278">
        <f>IF(S278&lt;&gt;0,G278-P278, -9999)</f>
        <v>-0.12697522555161939</v>
      </c>
      <c r="AG278" s="130"/>
      <c r="AH278">
        <f>$AB$6*($AB$11/AI278*AJ278+$AB$12)</f>
        <v>-1.5462837697603701E-2</v>
      </c>
      <c r="AI278">
        <f>1+$AB$7*COS(AL278)</f>
        <v>1.0425077246665215</v>
      </c>
      <c r="AJ278">
        <f>SIN(AL278+RADIANS($AB$9))</f>
        <v>-0.77520703448473605</v>
      </c>
      <c r="AK278">
        <f>$AB$7*SIN(AL278)</f>
        <v>-4.3858725433607713E-2</v>
      </c>
      <c r="AL278">
        <f>2*ATAN(AM278)</f>
        <v>-0.80103954484062867</v>
      </c>
      <c r="AM278">
        <f>SQRT((1+$AB$7)/(1-$AB$7))*TAN(AN278/2)</f>
        <v>-0.42340603733860199</v>
      </c>
      <c r="AN278" s="129">
        <f>$AU278+$AB$7*SIN(AO278)</f>
        <v>11.808309701962671</v>
      </c>
      <c r="AO278" s="129">
        <f>$AU278+$AB$7*SIN(AP278)</f>
        <v>11.808309702274434</v>
      </c>
      <c r="AP278" s="129">
        <f>$AU278+$AB$7*SIN(AQ278)</f>
        <v>11.808309709303566</v>
      </c>
      <c r="AQ278" s="129">
        <f>$AU278+$AB$7*SIN(AR278)</f>
        <v>11.808309867785574</v>
      </c>
      <c r="AR278" s="129">
        <f>$AU278+$AB$7*SIN(AS278)</f>
        <v>11.808313440985742</v>
      </c>
      <c r="AS278" s="129">
        <f>$AU278+$AB$7*SIN(AT278)</f>
        <v>11.808394000609622</v>
      </c>
      <c r="AT278" s="129">
        <f>$AU278+$AB$7*SIN(AU278)</f>
        <v>11.810208631707406</v>
      </c>
      <c r="AU278" s="129">
        <f>RADIANS($AB$9)+$AB$18*(F278-AB$15)</f>
        <v>11.8503015650245</v>
      </c>
      <c r="AV278"/>
      <c r="AW278" s="95"/>
      <c r="AX278" s="101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29" customFormat="1" ht="12.75" customHeight="1">
      <c r="A279" s="137" t="s">
        <v>989</v>
      </c>
      <c r="B279" s="138" t="s">
        <v>144</v>
      </c>
      <c r="C279" s="139">
        <v>56966.566599999998</v>
      </c>
      <c r="D279" s="139" t="s">
        <v>142</v>
      </c>
      <c r="E279" s="29">
        <f>+(C279-C$7)/C$8</f>
        <v>4182.0191741391236</v>
      </c>
      <c r="F279" s="29">
        <f>ROUND(2*E279,0)/2</f>
        <v>4182</v>
      </c>
      <c r="G279" s="29">
        <f>+C279-(C$7+F279*C$8)</f>
        <v>6.5884200004802551E-2</v>
      </c>
      <c r="K279" s="29">
        <f>+G279</f>
        <v>6.5884200004802551E-2</v>
      </c>
      <c r="O279" s="29">
        <f ca="1">+C$11+C$12*F279</f>
        <v>7.3460561187760981E-2</v>
      </c>
      <c r="P279" s="29">
        <f>+D$11+D$12*F279+D$13*F279^2</f>
        <v>0.20152926446589886</v>
      </c>
      <c r="Q279" s="30">
        <f>+C279-15018.5</f>
        <v>41948.066599999998</v>
      </c>
      <c r="R279" s="29">
        <f>+(P279-G279)^2</f>
        <v>1.8399583512654975E-2</v>
      </c>
      <c r="S279" s="70">
        <f>S$18</f>
        <v>1</v>
      </c>
      <c r="Z279">
        <f>F279</f>
        <v>4182</v>
      </c>
      <c r="AA279" s="129">
        <f>AB$3+AB$4*Z279+AB$5*Z279^2+AH279</f>
        <v>6.9094389984855009E-2</v>
      </c>
      <c r="AB279" s="129">
        <f>IF(S279&lt;&gt;0,G279-AH279, -9999)</f>
        <v>8.3141572521758869E-2</v>
      </c>
      <c r="AC279" s="129">
        <f>+G279-P279</f>
        <v>-0.13564506446109631</v>
      </c>
      <c r="AD279" s="129">
        <f>IF(S279&lt;&gt;0,G279-AA279, -9999)</f>
        <v>-3.210189980052458E-3</v>
      </c>
      <c r="AE279" s="129">
        <f>+(G279-AA279)^2*S279</f>
        <v>1.0305319708029201E-5</v>
      </c>
      <c r="AF279">
        <f>IF(S279&lt;&gt;0,G279-P279, -9999)</f>
        <v>-0.13564506446109631</v>
      </c>
      <c r="AG279" s="130"/>
      <c r="AH279">
        <f>$AB$6*($AB$11/AI279*AJ279+$AB$12)</f>
        <v>-1.7257372516956318E-2</v>
      </c>
      <c r="AI279">
        <f>1+$AB$7*COS(AL279)</f>
        <v>1.0498898139229191</v>
      </c>
      <c r="AJ279">
        <f>SIN(AL279+RADIANS($AB$9))</f>
        <v>-0.87871836183716623</v>
      </c>
      <c r="AK279">
        <f>$AB$7*SIN(AL279)</f>
        <v>-3.5234938906175357E-2</v>
      </c>
      <c r="AL279">
        <f>2*ATAN(AM279)</f>
        <v>-0.61491173849347813</v>
      </c>
      <c r="AM279">
        <f>SQRT((1+$AB$7)/(1-$AB$7))*TAN(AN279/2)</f>
        <v>-0.31752459999887583</v>
      </c>
      <c r="AN279" s="129">
        <f>$AU279+$AB$7*SIN(AO279)</f>
        <v>11.98586421814303</v>
      </c>
      <c r="AO279" s="129">
        <f>$AU279+$AB$7*SIN(AP279)</f>
        <v>11.985864218713573</v>
      </c>
      <c r="AP279" s="129">
        <f>$AU279+$AB$7*SIN(AQ279)</f>
        <v>11.985864229884847</v>
      </c>
      <c r="AQ279" s="129">
        <f>$AU279+$AB$7*SIN(AR279)</f>
        <v>11.985864448619234</v>
      </c>
      <c r="AR279" s="129">
        <f>$AU279+$AB$7*SIN(AS279)</f>
        <v>11.985868731448916</v>
      </c>
      <c r="AS279" s="129">
        <f>$AU279+$AB$7*SIN(AT279)</f>
        <v>11.985952587033484</v>
      </c>
      <c r="AT279" s="129">
        <f>$AU279+$AB$7*SIN(AU279)</f>
        <v>11.987593508627596</v>
      </c>
      <c r="AU279" s="129">
        <f>RADIANS($AB$9)+$AB$18*(F279-AB$15)</f>
        <v>12.019362167288509</v>
      </c>
      <c r="AV279"/>
      <c r="AW279" s="95"/>
      <c r="AX279" s="101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29" customFormat="1" ht="12.75" customHeight="1">
      <c r="A280" s="143" t="s">
        <v>1002</v>
      </c>
      <c r="B280" s="144" t="s">
        <v>144</v>
      </c>
      <c r="C280" s="145">
        <v>56966.566599999998</v>
      </c>
      <c r="D280" s="145">
        <v>1E-4</v>
      </c>
      <c r="E280" s="29">
        <f>+(C280-C$7)/C$8</f>
        <v>4182.0191741391236</v>
      </c>
      <c r="F280" s="29">
        <f>ROUND(2*E280,0)/2</f>
        <v>4182</v>
      </c>
      <c r="G280" s="29">
        <f>+C280-(C$7+F280*C$8)</f>
        <v>6.5884200004802551E-2</v>
      </c>
      <c r="K280" s="29">
        <f>+G280</f>
        <v>6.5884200004802551E-2</v>
      </c>
      <c r="O280" s="29">
        <f ca="1">+C$11+C$12*F280</f>
        <v>7.3460561187760981E-2</v>
      </c>
      <c r="P280" s="29">
        <f>+D$11+D$12*F280+D$13*F280^2</f>
        <v>0.20152926446589886</v>
      </c>
      <c r="Q280" s="30">
        <f>+C280-15018.5</f>
        <v>41948.066599999998</v>
      </c>
      <c r="R280" s="29">
        <f>+(P280-G280)^2</f>
        <v>1.8399583512654975E-2</v>
      </c>
      <c r="S280" s="70">
        <f>S$18</f>
        <v>1</v>
      </c>
      <c r="Z280">
        <f>F280</f>
        <v>4182</v>
      </c>
      <c r="AA280" s="129">
        <f>AB$3+AB$4*Z280+AB$5*Z280^2+AH280</f>
        <v>6.9094389984855009E-2</v>
      </c>
      <c r="AB280" s="129">
        <f>IF(S280&lt;&gt;0,G280-AH280, -9999)</f>
        <v>8.3141572521758869E-2</v>
      </c>
      <c r="AC280" s="129">
        <f>+G280-P280</f>
        <v>-0.13564506446109631</v>
      </c>
      <c r="AD280" s="129">
        <f>IF(S280&lt;&gt;0,G280-AA280, -9999)</f>
        <v>-3.210189980052458E-3</v>
      </c>
      <c r="AE280" s="129">
        <f>+(G280-AA280)^2*S280</f>
        <v>1.0305319708029201E-5</v>
      </c>
      <c r="AF280">
        <f>IF(S280&lt;&gt;0,G280-P280, -9999)</f>
        <v>-0.13564506446109631</v>
      </c>
      <c r="AG280" s="130"/>
      <c r="AH280">
        <f>$AB$6*($AB$11/AI280*AJ280+$AB$12)</f>
        <v>-1.7257372516956318E-2</v>
      </c>
      <c r="AI280">
        <f>1+$AB$7*COS(AL280)</f>
        <v>1.0498898139229191</v>
      </c>
      <c r="AJ280">
        <f>SIN(AL280+RADIANS($AB$9))</f>
        <v>-0.87871836183716623</v>
      </c>
      <c r="AK280">
        <f>$AB$7*SIN(AL280)</f>
        <v>-3.5234938906175357E-2</v>
      </c>
      <c r="AL280">
        <f>2*ATAN(AM280)</f>
        <v>-0.61491173849347813</v>
      </c>
      <c r="AM280">
        <f>SQRT((1+$AB$7)/(1-$AB$7))*TAN(AN280/2)</f>
        <v>-0.31752459999887583</v>
      </c>
      <c r="AN280" s="129">
        <f>$AU280+$AB$7*SIN(AO280)</f>
        <v>11.98586421814303</v>
      </c>
      <c r="AO280" s="129">
        <f>$AU280+$AB$7*SIN(AP280)</f>
        <v>11.985864218713573</v>
      </c>
      <c r="AP280" s="129">
        <f>$AU280+$AB$7*SIN(AQ280)</f>
        <v>11.985864229884847</v>
      </c>
      <c r="AQ280" s="129">
        <f>$AU280+$AB$7*SIN(AR280)</f>
        <v>11.985864448619234</v>
      </c>
      <c r="AR280" s="129">
        <f>$AU280+$AB$7*SIN(AS280)</f>
        <v>11.985868731448916</v>
      </c>
      <c r="AS280" s="129">
        <f>$AU280+$AB$7*SIN(AT280)</f>
        <v>11.985952587033484</v>
      </c>
      <c r="AT280" s="129">
        <f>$AU280+$AB$7*SIN(AU280)</f>
        <v>11.987593508627596</v>
      </c>
      <c r="AU280" s="129">
        <f>RADIANS($AB$9)+$AB$18*(F280-AB$15)</f>
        <v>12.019362167288509</v>
      </c>
      <c r="AV280" s="129"/>
      <c r="AW280" s="95"/>
      <c r="AX280" s="101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29" customFormat="1" ht="12.75" customHeight="1">
      <c r="A281" s="148" t="s">
        <v>1005</v>
      </c>
      <c r="B281" s="148" t="s">
        <v>73</v>
      </c>
      <c r="C281" s="149">
        <v>56966.566630000001</v>
      </c>
      <c r="D281" s="149">
        <v>4.0000000000000003E-5</v>
      </c>
      <c r="E281" s="29">
        <f>+(C281-C$7)/C$8</f>
        <v>4182.0191828699608</v>
      </c>
      <c r="F281" s="29">
        <f>ROUND(2*E281,0)/2</f>
        <v>4182</v>
      </c>
      <c r="G281" s="29">
        <f>+C281-(C$7+F281*C$8)</f>
        <v>6.5914200007682666E-2</v>
      </c>
      <c r="K281" s="29">
        <f>+G281</f>
        <v>6.5914200007682666E-2</v>
      </c>
      <c r="O281" s="29">
        <f ca="1">+C$11+C$12*F281</f>
        <v>7.3460561187760981E-2</v>
      </c>
      <c r="P281" s="29">
        <f>+D$11+D$12*F281+D$13*F281^2</f>
        <v>0.20152926446589886</v>
      </c>
      <c r="Q281" s="30">
        <f>+C281-15018.5</f>
        <v>41948.066630000001</v>
      </c>
      <c r="R281" s="29">
        <f>+(P281-G281)^2</f>
        <v>1.8391445708006132E-2</v>
      </c>
      <c r="S281" s="70">
        <f>S$18</f>
        <v>1</v>
      </c>
      <c r="Z281">
        <f>F281</f>
        <v>4182</v>
      </c>
      <c r="AA281" s="129">
        <f>AB$3+AB$4*Z281+AB$5*Z281^2+AH281</f>
        <v>6.9094389984855009E-2</v>
      </c>
      <c r="AB281" s="129">
        <f>IF(S281&lt;&gt;0,G281-AH281, -9999)</f>
        <v>8.3171572524638984E-2</v>
      </c>
      <c r="AC281" s="129">
        <f>+G281-P281</f>
        <v>-0.13561506445821619</v>
      </c>
      <c r="AD281" s="129">
        <f>IF(S281&lt;&gt;0,G281-AA281, -9999)</f>
        <v>-3.180189977172343E-3</v>
      </c>
      <c r="AE281" s="129">
        <f>+(G281-AA281)^2*S281</f>
        <v>1.0113608290907427E-5</v>
      </c>
      <c r="AF281">
        <f>IF(S281&lt;&gt;0,G281-P281, -9999)</f>
        <v>-0.13561506445821619</v>
      </c>
      <c r="AG281" s="130"/>
      <c r="AH281">
        <f>$AB$6*($AB$11/AI281*AJ281+$AB$12)</f>
        <v>-1.7257372516956318E-2</v>
      </c>
      <c r="AI281">
        <f>1+$AB$7*COS(AL281)</f>
        <v>1.0498898139229191</v>
      </c>
      <c r="AJ281">
        <f>SIN(AL281+RADIANS($AB$9))</f>
        <v>-0.87871836183716623</v>
      </c>
      <c r="AK281">
        <f>$AB$7*SIN(AL281)</f>
        <v>-3.5234938906175357E-2</v>
      </c>
      <c r="AL281">
        <f>2*ATAN(AM281)</f>
        <v>-0.61491173849347813</v>
      </c>
      <c r="AM281">
        <f>SQRT((1+$AB$7)/(1-$AB$7))*TAN(AN281/2)</f>
        <v>-0.31752459999887583</v>
      </c>
      <c r="AN281" s="129">
        <f>$AU281+$AB$7*SIN(AO281)</f>
        <v>11.98586421814303</v>
      </c>
      <c r="AO281" s="129">
        <f>$AU281+$AB$7*SIN(AP281)</f>
        <v>11.985864218713573</v>
      </c>
      <c r="AP281" s="129">
        <f>$AU281+$AB$7*SIN(AQ281)</f>
        <v>11.985864229884847</v>
      </c>
      <c r="AQ281" s="129">
        <f>$AU281+$AB$7*SIN(AR281)</f>
        <v>11.985864448619234</v>
      </c>
      <c r="AR281" s="129">
        <f>$AU281+$AB$7*SIN(AS281)</f>
        <v>11.985868731448916</v>
      </c>
      <c r="AS281" s="129">
        <f>$AU281+$AB$7*SIN(AT281)</f>
        <v>11.985952587033484</v>
      </c>
      <c r="AT281" s="129">
        <f>$AU281+$AB$7*SIN(AU281)</f>
        <v>11.987593508627596</v>
      </c>
      <c r="AU281" s="129">
        <f>RADIANS($AB$9)+$AB$18*(F281-AB$15)</f>
        <v>12.019362167288509</v>
      </c>
      <c r="AV281" s="129"/>
      <c r="AW281" s="95"/>
      <c r="AX281" s="10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29" customFormat="1" ht="12.75" customHeight="1">
      <c r="A282" s="140" t="s">
        <v>1</v>
      </c>
      <c r="B282" s="141" t="s">
        <v>144</v>
      </c>
      <c r="C282" s="142">
        <v>57241.455800000003</v>
      </c>
      <c r="D282" s="142" t="s">
        <v>3</v>
      </c>
      <c r="E282" s="29">
        <f>+(C282-C$7)/C$8</f>
        <v>4262.0195955474965</v>
      </c>
      <c r="F282" s="29">
        <f>ROUND(2*E282,0)/2</f>
        <v>4262</v>
      </c>
      <c r="G282" s="29">
        <f>+C282-(C$7+F282*C$8)</f>
        <v>6.7332200007513165E-2</v>
      </c>
      <c r="K282" s="29">
        <f>+G282</f>
        <v>6.7332200007513165E-2</v>
      </c>
      <c r="O282" s="29">
        <f ca="1">+C$11+C$12*F282</f>
        <v>7.4298962356886544E-2</v>
      </c>
      <c r="P282" s="29">
        <f>+D$11+D$12*F282+D$13*F282^2</f>
        <v>0.20902902852830701</v>
      </c>
      <c r="Q282" s="30">
        <f>+C282-15018.5</f>
        <v>42222.955800000003</v>
      </c>
      <c r="R282" s="29">
        <f>+(P282-G282)^2</f>
        <v>2.0077991212851257E-2</v>
      </c>
      <c r="S282" s="70">
        <f>S$18</f>
        <v>1</v>
      </c>
      <c r="Z282">
        <f>F282</f>
        <v>4262</v>
      </c>
      <c r="AA282" s="129">
        <f>AB$3+AB$4*Z282+AB$5*Z282^2+AH282</f>
        <v>7.1245792971699598E-2</v>
      </c>
      <c r="AB282" s="129">
        <f>IF(S282&lt;&gt;0,G282-AH282, -9999)</f>
        <v>8.5466242452547275E-2</v>
      </c>
      <c r="AC282" s="129">
        <f>+G282-P282</f>
        <v>-0.14169682852079385</v>
      </c>
      <c r="AD282" s="129">
        <f>IF(S282&lt;&gt;0,G282-AA282, -9999)</f>
        <v>-3.9135929641864325E-3</v>
      </c>
      <c r="AE282" s="129">
        <f>+(G282-AA282)^2*S282</f>
        <v>1.5316209889329546E-5</v>
      </c>
      <c r="AF282">
        <f>IF(S282&lt;&gt;0,G282-P282, -9999)</f>
        <v>-0.14169682852079385</v>
      </c>
      <c r="AG282" s="130"/>
      <c r="AH282">
        <f>$AB$6*($AB$11/AI282*AJ282+$AB$12)</f>
        <v>-1.8134042445034113E-2</v>
      </c>
      <c r="AI282">
        <f>1+$AB$7*COS(AL282)</f>
        <v>1.0537886528078428</v>
      </c>
      <c r="AJ282">
        <f>SIN(AL282+RADIANS($AB$9))</f>
        <v>-0.93004529387786072</v>
      </c>
      <c r="AK282">
        <f>$AB$7*SIN(AL282)</f>
        <v>-2.8935709462578334E-2</v>
      </c>
      <c r="AL282">
        <f>2*ATAN(AM282)</f>
        <v>-0.49354621960306361</v>
      </c>
      <c r="AM282">
        <f>SQRT((1+$AB$7)/(1-$AB$7))*TAN(AN282/2)</f>
        <v>-0.25190745734682035</v>
      </c>
      <c r="AN282" s="129">
        <f>$AU282+$AB$7*SIN(AO282)</f>
        <v>12.10102604803364</v>
      </c>
      <c r="AO282" s="129">
        <f>$AU282+$AB$7*SIN(AP282)</f>
        <v>12.10102604872379</v>
      </c>
      <c r="AP282" s="129">
        <f>$AU282+$AB$7*SIN(AQ282)</f>
        <v>12.101026061367788</v>
      </c>
      <c r="AQ282" s="129">
        <f>$AU282+$AB$7*SIN(AR282)</f>
        <v>12.101026293014135</v>
      </c>
      <c r="AR282" s="129">
        <f>$AU282+$AB$7*SIN(AS282)</f>
        <v>12.101030536922718</v>
      </c>
      <c r="AS282" s="129">
        <f>$AU282+$AB$7*SIN(AT282)</f>
        <v>12.101108286429652</v>
      </c>
      <c r="AT282" s="129">
        <f>$AU282+$AB$7*SIN(AU282)</f>
        <v>12.102532141373132</v>
      </c>
      <c r="AU282" s="129">
        <f>RADIANS($AB$9)+$AB$18*(F282-AB$15)</f>
        <v>12.128433523587869</v>
      </c>
      <c r="AV282"/>
      <c r="AW282" s="95"/>
      <c r="AX282" s="101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29" customFormat="1" ht="12.75" customHeight="1">
      <c r="A283" s="148" t="s">
        <v>1005</v>
      </c>
      <c r="B283" s="148" t="s">
        <v>73</v>
      </c>
      <c r="C283" s="149">
        <v>57241.456010000002</v>
      </c>
      <c r="D283" s="149">
        <v>1.9000000000000001E-4</v>
      </c>
      <c r="E283" s="29">
        <f>+(C283-C$7)/C$8</f>
        <v>4262.0196566633513</v>
      </c>
      <c r="F283" s="29">
        <f>ROUND(2*E283,0)/2</f>
        <v>4262</v>
      </c>
      <c r="G283" s="29">
        <f>+C283-(C$7+F283*C$8)</f>
        <v>6.7542200005846098E-2</v>
      </c>
      <c r="K283" s="29">
        <f>+G283</f>
        <v>6.7542200005846098E-2</v>
      </c>
      <c r="O283" s="29">
        <f ca="1">+C$11+C$12*F283</f>
        <v>7.4298962356886544E-2</v>
      </c>
      <c r="P283" s="29">
        <f>+D$11+D$12*F283+D$13*F283^2</f>
        <v>0.20902902852830701</v>
      </c>
      <c r="Q283" s="30">
        <f>+C283-15018.5</f>
        <v>42222.956010000002</v>
      </c>
      <c r="R283" s="29">
        <f>+(P283-G283)^2</f>
        <v>2.0018522645344261E-2</v>
      </c>
      <c r="S283" s="70">
        <f>S$18</f>
        <v>1</v>
      </c>
      <c r="Z283">
        <f>F283</f>
        <v>4262</v>
      </c>
      <c r="AA283" s="129">
        <f>AB$3+AB$4*Z283+AB$5*Z283^2+AH283</f>
        <v>7.1245792971699598E-2</v>
      </c>
      <c r="AB283" s="129">
        <f>IF(S283&lt;&gt;0,G283-AH283, -9999)</f>
        <v>8.5676242450880208E-2</v>
      </c>
      <c r="AC283" s="129">
        <f>+G283-P283</f>
        <v>-0.14148682852246092</v>
      </c>
      <c r="AD283" s="129">
        <f>IF(S283&lt;&gt;0,G283-AA283, -9999)</f>
        <v>-3.7035929658535E-3</v>
      </c>
      <c r="AE283" s="129">
        <f>+(G283-AA283)^2*S283</f>
        <v>1.3716600856719525E-5</v>
      </c>
      <c r="AF283">
        <f>IF(S283&lt;&gt;0,G283-P283, -9999)</f>
        <v>-0.14148682852246092</v>
      </c>
      <c r="AG283" s="130"/>
      <c r="AH283">
        <f>$AB$6*($AB$11/AI283*AJ283+$AB$12)</f>
        <v>-1.8134042445034113E-2</v>
      </c>
      <c r="AI283">
        <f>1+$AB$7*COS(AL283)</f>
        <v>1.0537886528078428</v>
      </c>
      <c r="AJ283">
        <f>SIN(AL283+RADIANS($AB$9))</f>
        <v>-0.93004529387786072</v>
      </c>
      <c r="AK283">
        <f>$AB$7*SIN(AL283)</f>
        <v>-2.8935709462578334E-2</v>
      </c>
      <c r="AL283">
        <f>2*ATAN(AM283)</f>
        <v>-0.49354621960306361</v>
      </c>
      <c r="AM283">
        <f>SQRT((1+$AB$7)/(1-$AB$7))*TAN(AN283/2)</f>
        <v>-0.25190745734682035</v>
      </c>
      <c r="AN283" s="129">
        <f>$AU283+$AB$7*SIN(AO283)</f>
        <v>12.10102604803364</v>
      </c>
      <c r="AO283" s="129">
        <f>$AU283+$AB$7*SIN(AP283)</f>
        <v>12.10102604872379</v>
      </c>
      <c r="AP283" s="129">
        <f>$AU283+$AB$7*SIN(AQ283)</f>
        <v>12.101026061367788</v>
      </c>
      <c r="AQ283" s="129">
        <f>$AU283+$AB$7*SIN(AR283)</f>
        <v>12.101026293014135</v>
      </c>
      <c r="AR283" s="129">
        <f>$AU283+$AB$7*SIN(AS283)</f>
        <v>12.101030536922718</v>
      </c>
      <c r="AS283" s="129">
        <f>$AU283+$AB$7*SIN(AT283)</f>
        <v>12.101108286429652</v>
      </c>
      <c r="AT283" s="129">
        <f>$AU283+$AB$7*SIN(AU283)</f>
        <v>12.102532141373132</v>
      </c>
      <c r="AU283" s="129">
        <f>RADIANS($AB$9)+$AB$18*(F283-AB$15)</f>
        <v>12.128433523587869</v>
      </c>
      <c r="AV283"/>
      <c r="AW283" s="95"/>
      <c r="AX283" s="101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29" customFormat="1" ht="12.75" customHeight="1">
      <c r="A284" s="143" t="s">
        <v>1003</v>
      </c>
      <c r="B284" s="144" t="s">
        <v>144</v>
      </c>
      <c r="C284" s="145">
        <v>57241.456100000003</v>
      </c>
      <c r="D284" s="145">
        <v>2.0000000000000001E-4</v>
      </c>
      <c r="E284" s="29">
        <f>+(C284-C$7)/C$8</f>
        <v>4262.019682855861</v>
      </c>
      <c r="F284" s="29">
        <f>ROUND(2*E284,0)/2</f>
        <v>4262</v>
      </c>
      <c r="G284" s="29">
        <f>+C284-(C$7+F284*C$8)</f>
        <v>6.7632200007210486E-2</v>
      </c>
      <c r="K284" s="29">
        <f>+G284</f>
        <v>6.7632200007210486E-2</v>
      </c>
      <c r="O284" s="29">
        <f ca="1">+C$11+C$12*F284</f>
        <v>7.4298962356886544E-2</v>
      </c>
      <c r="P284" s="29">
        <f>+D$11+D$12*F284+D$13*F284^2</f>
        <v>0.20902902852830701</v>
      </c>
      <c r="Q284" s="30">
        <f>+C284-15018.5</f>
        <v>42222.956100000003</v>
      </c>
      <c r="R284" s="29">
        <f>+(P284-G284)^2</f>
        <v>1.9993063115824376E-2</v>
      </c>
      <c r="S284" s="70">
        <f>S$18</f>
        <v>1</v>
      </c>
      <c r="Z284">
        <f>F284</f>
        <v>4262</v>
      </c>
      <c r="AA284" s="129">
        <f>AB$3+AB$4*Z284+AB$5*Z284^2+AH284</f>
        <v>7.1245792971699598E-2</v>
      </c>
      <c r="AB284" s="129">
        <f>IF(S284&lt;&gt;0,G284-AH284, -9999)</f>
        <v>8.5766242452244595E-2</v>
      </c>
      <c r="AC284" s="129">
        <f>+G284-P284</f>
        <v>-0.14139682852109653</v>
      </c>
      <c r="AD284" s="129">
        <f>IF(S284&lt;&gt;0,G284-AA284, -9999)</f>
        <v>-3.6135929644891124E-3</v>
      </c>
      <c r="AE284" s="129">
        <f>+(G284-AA284)^2*S284</f>
        <v>1.3058054113005212E-5</v>
      </c>
      <c r="AF284">
        <f>IF(S284&lt;&gt;0,G284-P284, -9999)</f>
        <v>-0.14139682852109653</v>
      </c>
      <c r="AG284" s="130"/>
      <c r="AH284">
        <f>$AB$6*($AB$11/AI284*AJ284+$AB$12)</f>
        <v>-1.8134042445034113E-2</v>
      </c>
      <c r="AI284">
        <f>1+$AB$7*COS(AL284)</f>
        <v>1.0537886528078428</v>
      </c>
      <c r="AJ284">
        <f>SIN(AL284+RADIANS($AB$9))</f>
        <v>-0.93004529387786072</v>
      </c>
      <c r="AK284">
        <f>$AB$7*SIN(AL284)</f>
        <v>-2.8935709462578334E-2</v>
      </c>
      <c r="AL284">
        <f>2*ATAN(AM284)</f>
        <v>-0.49354621960306361</v>
      </c>
      <c r="AM284">
        <f>SQRT((1+$AB$7)/(1-$AB$7))*TAN(AN284/2)</f>
        <v>-0.25190745734682035</v>
      </c>
      <c r="AN284" s="129">
        <f>$AU284+$AB$7*SIN(AO284)</f>
        <v>12.10102604803364</v>
      </c>
      <c r="AO284" s="129">
        <f>$AU284+$AB$7*SIN(AP284)</f>
        <v>12.10102604872379</v>
      </c>
      <c r="AP284" s="129">
        <f>$AU284+$AB$7*SIN(AQ284)</f>
        <v>12.101026061367788</v>
      </c>
      <c r="AQ284" s="129">
        <f>$AU284+$AB$7*SIN(AR284)</f>
        <v>12.101026293014135</v>
      </c>
      <c r="AR284" s="129">
        <f>$AU284+$AB$7*SIN(AS284)</f>
        <v>12.101030536922718</v>
      </c>
      <c r="AS284" s="129">
        <f>$AU284+$AB$7*SIN(AT284)</f>
        <v>12.101108286429652</v>
      </c>
      <c r="AT284" s="129">
        <f>$AU284+$AB$7*SIN(AU284)</f>
        <v>12.102532141373132</v>
      </c>
      <c r="AU284" s="129">
        <f>RADIANS($AB$9)+$AB$18*(F284-AB$15)</f>
        <v>12.128433523587869</v>
      </c>
      <c r="AV284"/>
      <c r="AW284" s="95"/>
      <c r="AX284" s="101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29" customFormat="1" ht="12.75" customHeight="1">
      <c r="A285" s="143" t="s">
        <v>1003</v>
      </c>
      <c r="B285" s="144" t="s">
        <v>144</v>
      </c>
      <c r="C285" s="145">
        <v>57313.614600000001</v>
      </c>
      <c r="D285" s="145">
        <v>1E-4</v>
      </c>
      <c r="E285" s="29">
        <f>+(C285-C$7)/C$8</f>
        <v>4283.0198182129279</v>
      </c>
      <c r="F285" s="29">
        <f>ROUND(2*E285,0)/2</f>
        <v>4283</v>
      </c>
      <c r="G285" s="29">
        <f>+C285-(C$7+F285*C$8)</f>
        <v>6.8097300005319994E-2</v>
      </c>
      <c r="K285" s="29">
        <f>+G285</f>
        <v>6.8097300005319994E-2</v>
      </c>
      <c r="O285" s="29">
        <f ca="1">+C$11+C$12*F285</f>
        <v>7.4519042663782009E-2</v>
      </c>
      <c r="P285" s="29">
        <f>+D$11+D$12*F285+D$13*F285^2</f>
        <v>0.21102038850375554</v>
      </c>
      <c r="Q285" s="30">
        <f>+C285-15018.5</f>
        <v>42295.114600000001</v>
      </c>
      <c r="R285" s="29">
        <f>+(P285-G285)^2</f>
        <v>2.0427009225931641E-2</v>
      </c>
      <c r="S285" s="70">
        <f>S$18</f>
        <v>1</v>
      </c>
      <c r="Z285">
        <f>F285</f>
        <v>4283</v>
      </c>
      <c r="AA285" s="129">
        <f>AB$3+AB$4*Z285+AB$5*Z285^2+AH285</f>
        <v>7.1859715273116631E-2</v>
      </c>
      <c r="AB285" s="129">
        <f>IF(S285&lt;&gt;0,G285-AH285, -9999)</f>
        <v>8.6422467809825515E-2</v>
      </c>
      <c r="AC285" s="129">
        <f>+G285-P285</f>
        <v>-0.14292308849843555</v>
      </c>
      <c r="AD285" s="129">
        <f>IF(S285&lt;&gt;0,G285-AA285, -9999)</f>
        <v>-3.7624152677966372E-3</v>
      </c>
      <c r="AE285" s="129">
        <f>+(G285-AA285)^2*S285</f>
        <v>1.4155768647349241E-5</v>
      </c>
      <c r="AF285">
        <f>IF(S285&lt;&gt;0,G285-P285, -9999)</f>
        <v>-0.14292308849843555</v>
      </c>
      <c r="AG285" s="130"/>
      <c r="AH285">
        <f>$AB$6*($AB$11/AI285*AJ285+$AB$12)</f>
        <v>-1.8325167804505514E-2</v>
      </c>
      <c r="AI285">
        <f>1+$AB$7*COS(AL285)</f>
        <v>1.0546869114246724</v>
      </c>
      <c r="AJ285">
        <f>SIN(AL285+RADIANS($AB$9))</f>
        <v>-0.94132552247148316</v>
      </c>
      <c r="AK285">
        <f>$AB$7*SIN(AL285)</f>
        <v>-2.7199929628869142E-2</v>
      </c>
      <c r="AL285">
        <f>2*ATAN(AM285)</f>
        <v>-0.46154580144970742</v>
      </c>
      <c r="AM285">
        <f>SQRT((1+$AB$7)/(1-$AB$7))*TAN(AN285/2)</f>
        <v>-0.23495878362978398</v>
      </c>
      <c r="AN285" s="129">
        <f>$AU285+$AB$7*SIN(AO285)</f>
        <v>12.131323326240441</v>
      </c>
      <c r="AO285" s="129">
        <f>$AU285+$AB$7*SIN(AP285)</f>
        <v>12.131323326946911</v>
      </c>
      <c r="AP285" s="129">
        <f>$AU285+$AB$7*SIN(AQ285)</f>
        <v>12.131323339701742</v>
      </c>
      <c r="AQ285" s="129">
        <f>$AU285+$AB$7*SIN(AR285)</f>
        <v>12.131323569981625</v>
      </c>
      <c r="AR285" s="129">
        <f>$AU285+$AB$7*SIN(AS285)</f>
        <v>12.13132772752529</v>
      </c>
      <c r="AS285" s="129">
        <f>$AU285+$AB$7*SIN(AT285)</f>
        <v>12.131402787712888</v>
      </c>
      <c r="AT285" s="129">
        <f>$AU285+$AB$7*SIN(AU285)</f>
        <v>12.132757472858604</v>
      </c>
      <c r="AU285" s="129">
        <f>RADIANS($AB$9)+$AB$18*(F285-AB$15)</f>
        <v>12.157064754616453</v>
      </c>
      <c r="AV285"/>
      <c r="AW285" s="95"/>
      <c r="AX285" s="101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29" customFormat="1" ht="12.75" customHeight="1">
      <c r="A286" s="148" t="s">
        <v>1005</v>
      </c>
      <c r="B286" s="148" t="s">
        <v>73</v>
      </c>
      <c r="C286" s="149">
        <v>57313.61492</v>
      </c>
      <c r="D286" s="149">
        <v>8.0000000000000007E-5</v>
      </c>
      <c r="E286" s="29">
        <f>+(C286-C$7)/C$8</f>
        <v>4283.0199113418494</v>
      </c>
      <c r="F286" s="29">
        <f>ROUND(2*E286,0)/2</f>
        <v>4283</v>
      </c>
      <c r="G286" s="29">
        <f>+C286-(C$7+F286*C$8)</f>
        <v>6.8417300004512072E-2</v>
      </c>
      <c r="K286" s="29">
        <f>+G286</f>
        <v>6.8417300004512072E-2</v>
      </c>
      <c r="O286" s="29">
        <f ca="1">+C$11+C$12*F286</f>
        <v>7.4519042663782009E-2</v>
      </c>
      <c r="P286" s="29">
        <f>+D$11+D$12*F286+D$13*F286^2</f>
        <v>0.21102038850375554</v>
      </c>
      <c r="Q286" s="30">
        <f>+C286-15018.5</f>
        <v>42295.11492</v>
      </c>
      <c r="R286" s="29">
        <f>+(P286-G286)^2</f>
        <v>2.0335640849523065E-2</v>
      </c>
      <c r="S286" s="70">
        <f>S$18</f>
        <v>1</v>
      </c>
      <c r="Z286">
        <f>F286</f>
        <v>4283</v>
      </c>
      <c r="AA286" s="129">
        <f>AB$3+AB$4*Z286+AB$5*Z286^2+AH286</f>
        <v>7.1859715273116631E-2</v>
      </c>
      <c r="AB286" s="129">
        <f>IF(S286&lt;&gt;0,G286-AH286, -9999)</f>
        <v>8.6742467809017593E-2</v>
      </c>
      <c r="AC286" s="129">
        <f>+G286-P286</f>
        <v>-0.14260308849924347</v>
      </c>
      <c r="AD286" s="129">
        <f>IF(S286&lt;&gt;0,G286-AA286, -9999)</f>
        <v>-3.4424152686045595E-3</v>
      </c>
      <c r="AE286" s="129">
        <f>+(G286-AA286)^2*S286</f>
        <v>1.1850222881521802E-5</v>
      </c>
      <c r="AF286">
        <f>IF(S286&lt;&gt;0,G286-P286, -9999)</f>
        <v>-0.14260308849924347</v>
      </c>
      <c r="AG286" s="130"/>
      <c r="AH286">
        <f>$AB$6*($AB$11/AI286*AJ286+$AB$12)</f>
        <v>-1.8325167804505514E-2</v>
      </c>
      <c r="AI286">
        <f>1+$AB$7*COS(AL286)</f>
        <v>1.0546869114246724</v>
      </c>
      <c r="AJ286">
        <f>SIN(AL286+RADIANS($AB$9))</f>
        <v>-0.94132552247148316</v>
      </c>
      <c r="AK286">
        <f>$AB$7*SIN(AL286)</f>
        <v>-2.7199929628869142E-2</v>
      </c>
      <c r="AL286">
        <f>2*ATAN(AM286)</f>
        <v>-0.46154580144970742</v>
      </c>
      <c r="AM286">
        <f>SQRT((1+$AB$7)/(1-$AB$7))*TAN(AN286/2)</f>
        <v>-0.23495878362978398</v>
      </c>
      <c r="AN286" s="129">
        <f>$AU286+$AB$7*SIN(AO286)</f>
        <v>12.131323326240441</v>
      </c>
      <c r="AO286" s="129">
        <f>$AU286+$AB$7*SIN(AP286)</f>
        <v>12.131323326946911</v>
      </c>
      <c r="AP286" s="129">
        <f>$AU286+$AB$7*SIN(AQ286)</f>
        <v>12.131323339701742</v>
      </c>
      <c r="AQ286" s="129">
        <f>$AU286+$AB$7*SIN(AR286)</f>
        <v>12.131323569981625</v>
      </c>
      <c r="AR286" s="129">
        <f>$AU286+$AB$7*SIN(AS286)</f>
        <v>12.13132772752529</v>
      </c>
      <c r="AS286" s="129">
        <f>$AU286+$AB$7*SIN(AT286)</f>
        <v>12.131402787712888</v>
      </c>
      <c r="AT286" s="129">
        <f>$AU286+$AB$7*SIN(AU286)</f>
        <v>12.132757472858604</v>
      </c>
      <c r="AU286" s="129">
        <f>RADIANS($AB$9)+$AB$18*(F286-AB$15)</f>
        <v>12.157064754616453</v>
      </c>
      <c r="AV286" s="129"/>
      <c r="AW286" s="95"/>
      <c r="AX286" s="101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29" customFormat="1" ht="12.75" customHeight="1">
      <c r="A287" s="140" t="s">
        <v>1</v>
      </c>
      <c r="B287" s="141" t="s">
        <v>144</v>
      </c>
      <c r="C287" s="142">
        <v>57588.505400000002</v>
      </c>
      <c r="D287" s="142" t="s">
        <v>2</v>
      </c>
      <c r="E287" s="29">
        <f>+(C287-C$7)/C$8</f>
        <v>4363.0207052659098</v>
      </c>
      <c r="F287" s="29">
        <f>ROUND(2*E287,0)/2</f>
        <v>4363</v>
      </c>
      <c r="G287" s="29">
        <f>+C287-(C$7+F287*C$8)</f>
        <v>7.1145300003990997E-2</v>
      </c>
      <c r="K287" s="29">
        <f>+G287</f>
        <v>7.1145300003990997E-2</v>
      </c>
      <c r="O287" s="29">
        <f ca="1">+C$11+C$12*F287</f>
        <v>7.5357443832907586E-2</v>
      </c>
      <c r="P287" s="29">
        <f>+D$11+D$12*F287+D$13*F287^2</f>
        <v>0.21869289092095526</v>
      </c>
      <c r="Q287" s="30">
        <f>+C287-15018.5</f>
        <v>42570.005400000002</v>
      </c>
      <c r="R287" s="29">
        <f>+(P287-G287)^2</f>
        <v>2.1770291585399833E-2</v>
      </c>
      <c r="S287" s="70">
        <f>S$18</f>
        <v>1</v>
      </c>
      <c r="Z287">
        <f>F287</f>
        <v>4363</v>
      </c>
      <c r="AA287" s="129">
        <f>AB$3+AB$4*Z287+AB$5*Z287^2+AH287</f>
        <v>7.439180458596259E-2</v>
      </c>
      <c r="AB287" s="129">
        <f>IF(S287&lt;&gt;0,G287-AH287, -9999)</f>
        <v>9.0044002044640137E-2</v>
      </c>
      <c r="AC287" s="129">
        <f>+G287-P287</f>
        <v>-0.14754759091696426</v>
      </c>
      <c r="AD287" s="129">
        <f>IF(S287&lt;&gt;0,G287-AA287, -9999)</f>
        <v>-3.2465045819715932E-3</v>
      </c>
      <c r="AE287" s="129">
        <f>+(G287-AA287)^2*S287</f>
        <v>1.0539792000762548E-5</v>
      </c>
      <c r="AF287">
        <f>IF(S287&lt;&gt;0,G287-P287, -9999)</f>
        <v>-0.14754759091696426</v>
      </c>
      <c r="AG287" s="130"/>
      <c r="AH287">
        <f>$AB$6*($AB$11/AI287*AJ287+$AB$12)</f>
        <v>-1.8898702040649133E-2</v>
      </c>
      <c r="AI287">
        <f>1+$AB$7*COS(AL287)</f>
        <v>1.0575979661714943</v>
      </c>
      <c r="AJ287">
        <f>SIN(AL287+RADIANS($AB$9))</f>
        <v>-0.97548157871750152</v>
      </c>
      <c r="AK287">
        <f>$AB$7*SIN(AL287)</f>
        <v>-2.0321632461315946E-2</v>
      </c>
      <c r="AL287">
        <f>2*ATAN(AM287)</f>
        <v>-0.33918359101631429</v>
      </c>
      <c r="AM287">
        <f>SQRT((1+$AB$7)/(1-$AB$7))*TAN(AN287/2)</f>
        <v>-0.17123661891913267</v>
      </c>
      <c r="AN287" s="129">
        <f>$AU287+$AB$7*SIN(AO287)</f>
        <v>12.246957091305157</v>
      </c>
      <c r="AO287" s="129">
        <f>$AU287+$AB$7*SIN(AP287)</f>
        <v>12.246957091994389</v>
      </c>
      <c r="AP287" s="129">
        <f>$AU287+$AB$7*SIN(AQ287)</f>
        <v>12.246957103880055</v>
      </c>
      <c r="AQ287" s="129">
        <f>$AU287+$AB$7*SIN(AR287)</f>
        <v>12.246957308846165</v>
      </c>
      <c r="AR287" s="129">
        <f>$AU287+$AB$7*SIN(AS287)</f>
        <v>12.246960843446509</v>
      </c>
      <c r="AS287" s="129">
        <f>$AU287+$AB$7*SIN(AT287)</f>
        <v>12.247021796286059</v>
      </c>
      <c r="AT287" s="129">
        <f>$AU287+$AB$7*SIN(AU287)</f>
        <v>12.248072711839823</v>
      </c>
      <c r="AU287" s="129">
        <f>RADIANS($AB$9)+$AB$18*(F287-AB$15)</f>
        <v>12.266136110915813</v>
      </c>
      <c r="AV287" s="129"/>
      <c r="AW287" s="95"/>
      <c r="AX287" s="101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29" customFormat="1" ht="12.75" customHeight="1">
      <c r="A288" s="143" t="s">
        <v>1004</v>
      </c>
      <c r="B288" s="144" t="s">
        <v>144</v>
      </c>
      <c r="C288" s="145">
        <v>57629.735000000001</v>
      </c>
      <c r="D288" s="145">
        <v>4.0000000000000002E-4</v>
      </c>
      <c r="E288" s="29">
        <f>+(C288-C$7)/C$8</f>
        <v>4375.0196683917738</v>
      </c>
      <c r="F288" s="29">
        <f>ROUND(2*E288,0)/2</f>
        <v>4375</v>
      </c>
      <c r="G288" s="29">
        <f>+C288-(C$7+F288*C$8)</f>
        <v>6.7582500007119961E-2</v>
      </c>
      <c r="K288" s="29">
        <f>+G288</f>
        <v>6.7582500007119961E-2</v>
      </c>
      <c r="O288" s="29">
        <f ca="1">+C$11+C$12*F288</f>
        <v>7.5483204008276433E-2</v>
      </c>
      <c r="P288" s="29">
        <f>+D$11+D$12*F288+D$13*F288^2</f>
        <v>0.2198555672206447</v>
      </c>
      <c r="Q288" s="30">
        <f>+C288-15018.5</f>
        <v>42611.235000000001</v>
      </c>
      <c r="R288" s="29">
        <f>+(P288-G288)^2</f>
        <v>2.3187086998614624E-2</v>
      </c>
      <c r="S288" s="70">
        <f>S$18</f>
        <v>1</v>
      </c>
      <c r="Z288">
        <f>F288</f>
        <v>4375</v>
      </c>
      <c r="AA288" s="129">
        <f>AB$3+AB$4*Z288+AB$5*Z288^2+AH288</f>
        <v>7.4798452083765204E-2</v>
      </c>
      <c r="AB288" s="129">
        <f>IF(S288&lt;&gt;0,G288-AH288, -9999)</f>
        <v>8.6545696095929409E-2</v>
      </c>
      <c r="AC288" s="129">
        <f>+G288-P288</f>
        <v>-0.15227306721352474</v>
      </c>
      <c r="AD288" s="129">
        <f>IF(S288&lt;&gt;0,G288-AA288, -9999)</f>
        <v>-7.2159520766452434E-3</v>
      </c>
      <c r="AE288" s="129">
        <f>+(G288-AA288)^2*S288</f>
        <v>5.2069964372440803E-5</v>
      </c>
      <c r="AF288">
        <f>IF(S288&lt;&gt;0,G288-P288, -9999)</f>
        <v>-0.15227306721352474</v>
      </c>
      <c r="AG288" s="130"/>
      <c r="AH288">
        <f>$AB$6*($AB$11/AI288*AJ288+$AB$12)</f>
        <v>-1.8963196088809448E-2</v>
      </c>
      <c r="AI288">
        <f>1+$AB$7*COS(AL288)</f>
        <v>1.0579622854248005</v>
      </c>
      <c r="AJ288">
        <f>SIN(AL288+RADIANS($AB$9))</f>
        <v>-0.97936752483399869</v>
      </c>
      <c r="AK288">
        <f>$AB$7*SIN(AL288)</f>
        <v>-1.9257931387336138E-2</v>
      </c>
      <c r="AL288">
        <f>2*ATAN(AM288)</f>
        <v>-0.32077464815948786</v>
      </c>
      <c r="AM288">
        <f>SQRT((1+$AB$7)/(1-$AB$7))*TAN(AN288/2)</f>
        <v>-0.16177689688599362</v>
      </c>
      <c r="AN288" s="129">
        <f>$AU288+$AB$7*SIN(AO288)</f>
        <v>12.264327946486883</v>
      </c>
      <c r="AO288" s="129">
        <f>$AU288+$AB$7*SIN(AP288)</f>
        <v>12.264327947161567</v>
      </c>
      <c r="AP288" s="129">
        <f>$AU288+$AB$7*SIN(AQ288)</f>
        <v>12.264327958731615</v>
      </c>
      <c r="AQ288" s="129">
        <f>$AU288+$AB$7*SIN(AR288)</f>
        <v>12.26432815714503</v>
      </c>
      <c r="AR288" s="129">
        <f>$AU288+$AB$7*SIN(AS288)</f>
        <v>12.264331559711515</v>
      </c>
      <c r="AS288" s="129">
        <f>$AU288+$AB$7*SIN(AT288)</f>
        <v>12.264389909331173</v>
      </c>
      <c r="AT288" s="129">
        <f>$AU288+$AB$7*SIN(AU288)</f>
        <v>12.26539036510699</v>
      </c>
      <c r="AU288" s="129">
        <f>RADIANS($AB$9)+$AB$18*(F288-AB$15)</f>
        <v>12.282496814360718</v>
      </c>
      <c r="AV288"/>
      <c r="AW288" s="95"/>
      <c r="AX288" s="101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29" customFormat="1" ht="12.75" customHeight="1">
      <c r="A289" s="148" t="s">
        <v>1005</v>
      </c>
      <c r="B289" s="148" t="s">
        <v>73</v>
      </c>
      <c r="C289" s="149">
        <v>57629.735110000001</v>
      </c>
      <c r="D289" s="149">
        <v>4.2999999999999999E-4</v>
      </c>
      <c r="E289" s="29">
        <f>+(C289-C$7)/C$8</f>
        <v>4375.0197004048414</v>
      </c>
      <c r="F289" s="29">
        <f>ROUND(2*E289,0)/2</f>
        <v>4375</v>
      </c>
      <c r="G289" s="29">
        <f>+C289-(C$7+F289*C$8)</f>
        <v>6.7692500007979106E-2</v>
      </c>
      <c r="K289" s="29">
        <f>+G289</f>
        <v>6.7692500007979106E-2</v>
      </c>
      <c r="O289" s="29">
        <f ca="1">+C$11+C$12*F289</f>
        <v>7.5483204008276433E-2</v>
      </c>
      <c r="P289" s="29">
        <f>+D$11+D$12*F289+D$13*F289^2</f>
        <v>0.2198555672206447</v>
      </c>
      <c r="Q289" s="30">
        <f>+C289-15018.5</f>
        <v>42611.235110000001</v>
      </c>
      <c r="R289" s="29">
        <f>+(P289-G289)^2</f>
        <v>2.3153599023566188E-2</v>
      </c>
      <c r="S289" s="70">
        <f>S$18</f>
        <v>1</v>
      </c>
      <c r="Z289">
        <f>F289</f>
        <v>4375</v>
      </c>
      <c r="AA289" s="129">
        <f>AB$3+AB$4*Z289+AB$5*Z289^2+AH289</f>
        <v>7.4798452083765204E-2</v>
      </c>
      <c r="AB289" s="129">
        <f>IF(S289&lt;&gt;0,G289-AH289, -9999)</f>
        <v>8.6655696096788554E-2</v>
      </c>
      <c r="AC289" s="129">
        <f>+G289-P289</f>
        <v>-0.15216306721266559</v>
      </c>
      <c r="AD289" s="129">
        <f>IF(S289&lt;&gt;0,G289-AA289, -9999)</f>
        <v>-7.1059520757860983E-3</v>
      </c>
      <c r="AE289" s="129">
        <f>+(G289-AA289)^2*S289</f>
        <v>5.049455490336876E-5</v>
      </c>
      <c r="AF289">
        <f>IF(S289&lt;&gt;0,G289-P289, -9999)</f>
        <v>-0.15216306721266559</v>
      </c>
      <c r="AG289" s="130"/>
      <c r="AH289">
        <f>$AB$6*($AB$11/AI289*AJ289+$AB$12)</f>
        <v>-1.8963196088809448E-2</v>
      </c>
      <c r="AI289">
        <f>1+$AB$7*COS(AL289)</f>
        <v>1.0579622854248005</v>
      </c>
      <c r="AJ289">
        <f>SIN(AL289+RADIANS($AB$9))</f>
        <v>-0.97936752483399869</v>
      </c>
      <c r="AK289">
        <f>$AB$7*SIN(AL289)</f>
        <v>-1.9257931387336138E-2</v>
      </c>
      <c r="AL289">
        <f>2*ATAN(AM289)</f>
        <v>-0.32077464815948786</v>
      </c>
      <c r="AM289">
        <f>SQRT((1+$AB$7)/(1-$AB$7))*TAN(AN289/2)</f>
        <v>-0.16177689688599362</v>
      </c>
      <c r="AN289" s="129">
        <f>$AU289+$AB$7*SIN(AO289)</f>
        <v>12.264327946486883</v>
      </c>
      <c r="AO289" s="129">
        <f>$AU289+$AB$7*SIN(AP289)</f>
        <v>12.264327947161567</v>
      </c>
      <c r="AP289" s="129">
        <f>$AU289+$AB$7*SIN(AQ289)</f>
        <v>12.264327958731615</v>
      </c>
      <c r="AQ289" s="129">
        <f>$AU289+$AB$7*SIN(AR289)</f>
        <v>12.26432815714503</v>
      </c>
      <c r="AR289" s="129">
        <f>$AU289+$AB$7*SIN(AS289)</f>
        <v>12.264331559711515</v>
      </c>
      <c r="AS289" s="129">
        <f>$AU289+$AB$7*SIN(AT289)</f>
        <v>12.264389909331173</v>
      </c>
      <c r="AT289" s="129">
        <f>$AU289+$AB$7*SIN(AU289)</f>
        <v>12.26539036510699</v>
      </c>
      <c r="AU289" s="129">
        <f>RADIANS($AB$9)+$AB$18*(F289-AB$15)</f>
        <v>12.282496814360718</v>
      </c>
      <c r="AV289"/>
      <c r="AW289" s="95"/>
      <c r="AX289" s="101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29" customFormat="1" ht="12.75" customHeight="1">
      <c r="A290" s="146" t="s">
        <v>0</v>
      </c>
      <c r="B290" s="147" t="s">
        <v>144</v>
      </c>
      <c r="C290" s="147">
        <v>57966.479800000001</v>
      </c>
      <c r="D290" s="147">
        <v>2.9999999999999997E-4</v>
      </c>
      <c r="E290" s="29">
        <f>+(C290-C$7)/C$8</f>
        <v>4473.0217940012126</v>
      </c>
      <c r="F290" s="29">
        <f>ROUND(2*E290,0)/2</f>
        <v>4473</v>
      </c>
      <c r="G290" s="29">
        <f>+C290-(C$7+F290*C$8)</f>
        <v>7.4886300004436634E-2</v>
      </c>
      <c r="K290" s="29">
        <f>+G290</f>
        <v>7.4886300004436634E-2</v>
      </c>
      <c r="O290" s="29">
        <f ca="1">+C$11+C$12*F290</f>
        <v>7.651024544045526E-2</v>
      </c>
      <c r="P290" s="29">
        <f>+D$11+D$12*F290+D$13*F290^2</f>
        <v>0.22946598716633396</v>
      </c>
      <c r="Q290" s="30">
        <f>+C290-15018.5</f>
        <v>42947.979800000001</v>
      </c>
      <c r="R290" s="29">
        <f>+(P290-G290)^2</f>
        <v>2.3894879683070042E-2</v>
      </c>
      <c r="S290" s="70">
        <f>S$18</f>
        <v>1</v>
      </c>
      <c r="Z290">
        <f>F290</f>
        <v>4473</v>
      </c>
      <c r="AA290" s="129">
        <f>AB$3+AB$4*Z290+AB$5*Z290^2+AH290</f>
        <v>7.8386503853839135E-2</v>
      </c>
      <c r="AB290" s="129">
        <f>IF(S290&lt;&gt;0,G290-AH290, -9999)</f>
        <v>9.416083269741668E-2</v>
      </c>
      <c r="AC290" s="129">
        <f>+G290-P290</f>
        <v>-0.15457968716189732</v>
      </c>
      <c r="AD290" s="129">
        <f>IF(S290&lt;&gt;0,G290-AA290, -9999)</f>
        <v>-3.5002038494025001E-3</v>
      </c>
      <c r="AE290" s="129">
        <f>+(G290-AA290)^2*S290</f>
        <v>1.2251426987372079E-5</v>
      </c>
      <c r="AF290">
        <f>IF(S290&lt;&gt;0,G290-P290, -9999)</f>
        <v>-0.15457968716189732</v>
      </c>
      <c r="AG290" s="130"/>
      <c r="AH290">
        <f>$AB$6*($AB$11/AI290*AJ290+$AB$12)</f>
        <v>-1.9274532692980052E-2</v>
      </c>
      <c r="AI290">
        <f>1+$AB$7*COS(AL290)</f>
        <v>1.0601969716028974</v>
      </c>
      <c r="AJ290">
        <f>SIN(AL290+RADIANS($AB$9))</f>
        <v>-0.99860914350047159</v>
      </c>
      <c r="AK290">
        <f>$AB$7*SIN(AL290)</f>
        <v>-1.0335330803867412E-2</v>
      </c>
      <c r="AL290">
        <f>2*ATAN(AM290)</f>
        <v>-0.17003404738968517</v>
      </c>
      <c r="AM290">
        <f>SQRT((1+$AB$7)/(1-$AB$7))*TAN(AN290/2)</f>
        <v>-8.5222448986373614E-2</v>
      </c>
      <c r="AN290" s="129">
        <f>$AU290+$AB$7*SIN(AO290)</f>
        <v>12.406378925616941</v>
      </c>
      <c r="AO290" s="129">
        <f>$AU290+$AB$7*SIN(AP290)</f>
        <v>12.406378926056764</v>
      </c>
      <c r="AP290" s="129">
        <f>$AU290+$AB$7*SIN(AQ290)</f>
        <v>12.406378933350954</v>
      </c>
      <c r="AQ290" s="129">
        <f>$AU290+$AB$7*SIN(AR290)</f>
        <v>12.406379054320508</v>
      </c>
      <c r="AR290" s="129">
        <f>$AU290+$AB$7*SIN(AS290)</f>
        <v>12.406381060524431</v>
      </c>
      <c r="AS290" s="129">
        <f>$AU290+$AB$7*SIN(AT290)</f>
        <v>12.406414332058739</v>
      </c>
      <c r="AT290" s="129">
        <f>$AU290+$AB$7*SIN(AU290)</f>
        <v>12.406966091926801</v>
      </c>
      <c r="AU290" s="129">
        <f>RADIANS($AB$9)+$AB$18*(F290-AB$15)</f>
        <v>12.416109225827434</v>
      </c>
      <c r="AV290"/>
      <c r="AW290" s="95"/>
      <c r="AX290" s="101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29" customFormat="1" ht="12.75" customHeight="1">
      <c r="A291" s="151" t="s">
        <v>1006</v>
      </c>
      <c r="B291" s="152" t="s">
        <v>144</v>
      </c>
      <c r="C291" s="153">
        <v>58626.220099999999</v>
      </c>
      <c r="D291" s="153" t="s">
        <v>1007</v>
      </c>
      <c r="E291" s="29">
        <f>+(C291-C$7)/C$8</f>
        <v>4665.0246155747245</v>
      </c>
      <c r="F291" s="29">
        <f>ROUND(2*E291,0)/2</f>
        <v>4665</v>
      </c>
      <c r="G291" s="29">
        <f>+C291-(C$7+F291*C$8)</f>
        <v>8.4581499999330845E-2</v>
      </c>
      <c r="K291" s="29">
        <f>+G291</f>
        <v>8.4581499999330845E-2</v>
      </c>
      <c r="O291" s="29">
        <f ca="1">+C$11+C$12*F291</f>
        <v>7.8522408246356645E-2</v>
      </c>
      <c r="P291" s="29">
        <f>+D$11+D$12*F291+D$13*F291^2</f>
        <v>0.24888974271681039</v>
      </c>
      <c r="Q291" s="30">
        <f>+C291-15018.5</f>
        <v>43607.720099999999</v>
      </c>
      <c r="R291" s="29">
        <f>+(P291-G291)^2</f>
        <v>2.6997198624906169E-2</v>
      </c>
      <c r="S291" s="70">
        <f>S$18</f>
        <v>1</v>
      </c>
      <c r="Z291">
        <f>F291</f>
        <v>4665</v>
      </c>
      <c r="AA291" s="129">
        <f>AB$3+AB$4*Z291+AB$5*Z291^2+AH291</f>
        <v>8.6809484039147816E-2</v>
      </c>
      <c r="AB291" s="129">
        <f>IF(S291&lt;&gt;0,G291-AH291, -9999)</f>
        <v>0.10333987471124322</v>
      </c>
      <c r="AC291" s="129">
        <f>+G291-P291</f>
        <v>-0.16430824271747954</v>
      </c>
      <c r="AD291" s="129">
        <f>IF(S291&lt;&gt;0,G291-AA291, -9999)</f>
        <v>-2.2279840398169715E-3</v>
      </c>
      <c r="AE291" s="129">
        <f>+(G291-AA291)^2*S291</f>
        <v>4.9639128816791523E-6</v>
      </c>
      <c r="AF291">
        <f>IF(S291&lt;&gt;0,G291-P291, -9999)</f>
        <v>-0.16430824271747954</v>
      </c>
      <c r="AG291" s="130"/>
      <c r="AH291">
        <f>$AB$6*($AB$11/AI291*AJ291+$AB$12)</f>
        <v>-1.8758374711912367E-2</v>
      </c>
      <c r="AI291">
        <f>1+$AB$7*COS(AL291)</f>
        <v>1.0605919305266966</v>
      </c>
      <c r="AJ291">
        <f>SIN(AL291+RADIANS($AB$9))</f>
        <v>-0.97049991239117195</v>
      </c>
      <c r="AK291">
        <f>$AB$7*SIN(AL291)</f>
        <v>7.6884594057175125E-3</v>
      </c>
      <c r="AL291">
        <f>2*ATAN(AM291)</f>
        <v>0.12621465988115263</v>
      </c>
      <c r="AM291">
        <f>SQRT((1+$AB$7)/(1-$AB$7))*TAN(AN291/2)</f>
        <v>6.319123933063632E-2</v>
      </c>
      <c r="AN291" s="129">
        <f>$AU291+$AB$7*SIN(AO291)</f>
        <v>12.685116162159234</v>
      </c>
      <c r="AO291" s="129">
        <f>$AU291+$AB$7*SIN(AP291)</f>
        <v>12.685116161820867</v>
      </c>
      <c r="AP291" s="129">
        <f>$AU291+$AB$7*SIN(AQ291)</f>
        <v>12.685116156241639</v>
      </c>
      <c r="AQ291" s="129">
        <f>$AU291+$AB$7*SIN(AR291)</f>
        <v>12.685116064247529</v>
      </c>
      <c r="AR291" s="129">
        <f>$AU291+$AB$7*SIN(AS291)</f>
        <v>12.685114547386164</v>
      </c>
      <c r="AS291" s="129">
        <f>$AU291+$AB$7*SIN(AT291)</f>
        <v>12.685089536385503</v>
      </c>
      <c r="AT291" s="129">
        <f>$AU291+$AB$7*SIN(AU291)</f>
        <v>12.684677149421121</v>
      </c>
      <c r="AU291" s="129">
        <f>RADIANS($AB$9)+$AB$18*(F291-AB$15)</f>
        <v>12.677880480945902</v>
      </c>
      <c r="AV291"/>
      <c r="AW291" s="95"/>
      <c r="AX291" s="10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29" customFormat="1" ht="12.75" customHeight="1">
      <c r="A292" s="154" t="s">
        <v>1008</v>
      </c>
      <c r="B292" s="155" t="s">
        <v>144</v>
      </c>
      <c r="C292" s="146">
        <v>59066.0432</v>
      </c>
      <c r="D292" s="146" t="s">
        <v>1009</v>
      </c>
      <c r="E292" s="29">
        <f>+(C292-C$7)/C$8</f>
        <v>4793.0254004187145</v>
      </c>
      <c r="F292" s="29">
        <f>ROUND(2*E292,0)/2</f>
        <v>4793</v>
      </c>
      <c r="G292" s="29">
        <f>+C292-(C$7+F292*C$8)</f>
        <v>8.7278300008620135E-2</v>
      </c>
      <c r="K292" s="29">
        <f>+G292</f>
        <v>8.7278300008620135E-2</v>
      </c>
      <c r="O292" s="29">
        <f ca="1">+C$11+C$12*F292</f>
        <v>7.9863850116957555E-2</v>
      </c>
      <c r="P292" s="29">
        <f>+D$11+D$12*F292+D$13*F292^2</f>
        <v>0.26227674495336528</v>
      </c>
      <c r="Q292" s="30">
        <f>+C292-15018.5</f>
        <v>44047.5432</v>
      </c>
      <c r="R292" s="29">
        <f>+(P292-G292)^2</f>
        <v>3.0624455733078999E-2</v>
      </c>
      <c r="S292" s="70">
        <f>S$18</f>
        <v>1</v>
      </c>
      <c r="Z292">
        <f>F292</f>
        <v>4793</v>
      </c>
      <c r="AA292" s="129">
        <f>AB$3+AB$4*Z292+AB$5*Z292^2+AH292</f>
        <v>9.3431041520310135E-2</v>
      </c>
      <c r="AB292" s="129">
        <f>IF(S292&lt;&gt;0,G292-AH292, -9999)</f>
        <v>0.10488289602557575</v>
      </c>
      <c r="AC292" s="129">
        <f>+G292-P292</f>
        <v>-0.17499844494474515</v>
      </c>
      <c r="AD292" s="129">
        <f>IF(S292&lt;&gt;0,G292-AA292, -9999)</f>
        <v>-6.1527415116899992E-3</v>
      </c>
      <c r="AE292" s="129">
        <f>+(G292-AA292)^2*S292</f>
        <v>3.7856228109673333E-5</v>
      </c>
      <c r="AF292">
        <f>IF(S292&lt;&gt;0,G292-P292, -9999)</f>
        <v>-0.17499844494474515</v>
      </c>
      <c r="AG292" s="130"/>
      <c r="AH292">
        <f>$AB$6*($AB$11/AI292*AJ292+$AB$12)</f>
        <v>-1.7604596016955621E-2</v>
      </c>
      <c r="AI292">
        <f>1+$AB$7*COS(AL292)</f>
        <v>1.0579155086505785</v>
      </c>
      <c r="AJ292">
        <f>SIN(AL292+RADIANS($AB$9))</f>
        <v>-0.90454677425530028</v>
      </c>
      <c r="AK292">
        <f>$AB$7*SIN(AL292)</f>
        <v>1.9398152250412019E-2</v>
      </c>
      <c r="AL292">
        <f>2*ATAN(AM292)</f>
        <v>0.32319479769294807</v>
      </c>
      <c r="AM292">
        <f>SQRT((1+$AB$7)/(1-$AB$7))*TAN(AN292/2)</f>
        <v>0.16301888518487875</v>
      </c>
      <c r="AN292" s="129">
        <f>$AU292+$AB$7*SIN(AO292)</f>
        <v>12.87069661927573</v>
      </c>
      <c r="AO292" s="129">
        <f>$AU292+$AB$7*SIN(AP292)</f>
        <v>12.87069661859895</v>
      </c>
      <c r="AP292" s="129">
        <f>$AU292+$AB$7*SIN(AQ292)</f>
        <v>12.870696606984653</v>
      </c>
      <c r="AQ292" s="129">
        <f>$AU292+$AB$7*SIN(AR292)</f>
        <v>12.870696407670108</v>
      </c>
      <c r="AR292" s="129">
        <f>$AU292+$AB$7*SIN(AS292)</f>
        <v>12.87069298720793</v>
      </c>
      <c r="AS292" s="129">
        <f>$AU292+$AB$7*SIN(AT292)</f>
        <v>12.870634288795681</v>
      </c>
      <c r="AT292" s="129">
        <f>$AU292+$AB$7*SIN(AU292)</f>
        <v>12.869627136106665</v>
      </c>
      <c r="AU292" s="129">
        <f>RADIANS($AB$9)+$AB$18*(F292-AB$15)</f>
        <v>12.852394651024881</v>
      </c>
      <c r="AV292"/>
      <c r="AW292" s="95"/>
      <c r="AX292" s="101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29" customFormat="1" ht="12.75" customHeight="1">
      <c r="A293" s="154" t="s">
        <v>1008</v>
      </c>
      <c r="B293" s="155" t="s">
        <v>144</v>
      </c>
      <c r="C293" s="146">
        <v>59066.043799999999</v>
      </c>
      <c r="D293" s="146" t="s">
        <v>1010</v>
      </c>
      <c r="E293" s="29">
        <f>+(C293-C$7)/C$8</f>
        <v>4793.0255750354427</v>
      </c>
      <c r="F293" s="29">
        <f>ROUND(2*E293,0)/2</f>
        <v>4793</v>
      </c>
      <c r="G293" s="29">
        <f>+C293-(C$7+F293*C$8)</f>
        <v>8.7878300008014776E-2</v>
      </c>
      <c r="K293" s="29">
        <f>+G293</f>
        <v>8.7878300008014776E-2</v>
      </c>
      <c r="O293" s="29">
        <f ca="1">+C$11+C$12*F293</f>
        <v>7.9863850116957555E-2</v>
      </c>
      <c r="P293" s="29">
        <f>+D$11+D$12*F293+D$13*F293^2</f>
        <v>0.26227674495336528</v>
      </c>
      <c r="Q293" s="30">
        <f>+C293-15018.5</f>
        <v>44047.543799999999</v>
      </c>
      <c r="R293" s="29">
        <f>+(P293-G293)^2</f>
        <v>3.041481759935645E-2</v>
      </c>
      <c r="S293" s="70">
        <f>S$18</f>
        <v>1</v>
      </c>
      <c r="Z293">
        <f>F293</f>
        <v>4793</v>
      </c>
      <c r="AA293" s="129">
        <f>AB$3+AB$4*Z293+AB$5*Z293^2+AH293</f>
        <v>9.3431041520310135E-2</v>
      </c>
      <c r="AB293" s="129">
        <f>IF(S293&lt;&gt;0,G293-AH293, -9999)</f>
        <v>0.10548289602497039</v>
      </c>
      <c r="AC293" s="129">
        <f>+G293-P293</f>
        <v>-0.17439844494535051</v>
      </c>
      <c r="AD293" s="129">
        <f>IF(S293&lt;&gt;0,G293-AA293, -9999)</f>
        <v>-5.5527415122953588E-3</v>
      </c>
      <c r="AE293" s="129">
        <f>+(G293-AA293)^2*S293</f>
        <v>3.0832938302368148E-5</v>
      </c>
      <c r="AF293">
        <f>IF(S293&lt;&gt;0,G293-P293, -9999)</f>
        <v>-0.17439844494535051</v>
      </c>
      <c r="AG293" s="130"/>
      <c r="AH293">
        <f>$AB$6*($AB$11/AI293*AJ293+$AB$12)</f>
        <v>-1.7604596016955621E-2</v>
      </c>
      <c r="AI293">
        <f>1+$AB$7*COS(AL293)</f>
        <v>1.0579155086505785</v>
      </c>
      <c r="AJ293">
        <f>SIN(AL293+RADIANS($AB$9))</f>
        <v>-0.90454677425530028</v>
      </c>
      <c r="AK293">
        <f>$AB$7*SIN(AL293)</f>
        <v>1.9398152250412019E-2</v>
      </c>
      <c r="AL293">
        <f>2*ATAN(AM293)</f>
        <v>0.32319479769294807</v>
      </c>
      <c r="AM293">
        <f>SQRT((1+$AB$7)/(1-$AB$7))*TAN(AN293/2)</f>
        <v>0.16301888518487875</v>
      </c>
      <c r="AN293" s="129">
        <f>$AU293+$AB$7*SIN(AO293)</f>
        <v>12.87069661927573</v>
      </c>
      <c r="AO293" s="129">
        <f>$AU293+$AB$7*SIN(AP293)</f>
        <v>12.87069661859895</v>
      </c>
      <c r="AP293" s="129">
        <f>$AU293+$AB$7*SIN(AQ293)</f>
        <v>12.870696606984653</v>
      </c>
      <c r="AQ293" s="129">
        <f>$AU293+$AB$7*SIN(AR293)</f>
        <v>12.870696407670108</v>
      </c>
      <c r="AR293" s="129">
        <f>$AU293+$AB$7*SIN(AS293)</f>
        <v>12.87069298720793</v>
      </c>
      <c r="AS293" s="129">
        <f>$AU293+$AB$7*SIN(AT293)</f>
        <v>12.870634288795681</v>
      </c>
      <c r="AT293" s="129">
        <f>$AU293+$AB$7*SIN(AU293)</f>
        <v>12.869627136106665</v>
      </c>
      <c r="AU293" s="129">
        <f>RADIANS($AB$9)+$AB$18*(F293-AB$15)</f>
        <v>12.852394651024881</v>
      </c>
      <c r="AV293"/>
      <c r="AW293" s="95"/>
      <c r="AX293" s="101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29" customFormat="1" ht="12.75" customHeight="1">
      <c r="A294" s="157" t="s">
        <v>1012</v>
      </c>
      <c r="B294" s="158" t="s">
        <v>144</v>
      </c>
      <c r="C294" s="159">
        <v>59069.479500000001</v>
      </c>
      <c r="D294" s="157">
        <v>4.0000000000000002E-4</v>
      </c>
      <c r="E294" s="29">
        <f>+(C294-C$7)/C$8</f>
        <v>4794.0254595264778</v>
      </c>
      <c r="F294" s="29">
        <f>ROUND(2*E294,0)/2</f>
        <v>4794</v>
      </c>
      <c r="G294" s="29">
        <f>+C294-(C$7+F294*C$8)</f>
        <v>8.7481400005344767E-2</v>
      </c>
      <c r="K294" s="29">
        <f>+G294</f>
        <v>8.7481400005344767E-2</v>
      </c>
      <c r="O294" s="29">
        <f ca="1">+C$11+C$12*F294</f>
        <v>7.9874330131571636E-2</v>
      </c>
      <c r="P294" s="29">
        <f>+D$11+D$12*F294+D$13*F294^2</f>
        <v>0.26238270982218542</v>
      </c>
      <c r="Q294" s="30">
        <f>+C294-15018.5</f>
        <v>44050.979500000001</v>
      </c>
      <c r="R294" s="29">
        <f>+(P294-G294)^2</f>
        <v>3.0590468175646483E-2</v>
      </c>
      <c r="S294" s="70">
        <f>S$18</f>
        <v>1</v>
      </c>
      <c r="Z294">
        <f>F294</f>
        <v>4794</v>
      </c>
      <c r="AA294" s="129">
        <f>AB$3+AB$4*Z294+AB$5*Z294^2+AH294</f>
        <v>9.3485820412295306E-2</v>
      </c>
      <c r="AB294" s="129">
        <f>IF(S294&lt;&gt;0,G294-AH294, -9999)</f>
        <v>0.10507455321345588</v>
      </c>
      <c r="AC294" s="129">
        <f>+G294-P294</f>
        <v>-0.17490130981684066</v>
      </c>
      <c r="AD294" s="129">
        <f>IF(S294&lt;&gt;0,G294-AA294, -9999)</f>
        <v>-6.0044204069505391E-3</v>
      </c>
      <c r="AE294" s="129">
        <f>+(G294-AA294)^2*S294</f>
        <v>3.6053064423404079E-5</v>
      </c>
      <c r="AF294">
        <f>IF(S294&lt;&gt;0,G294-P294, -9999)</f>
        <v>-0.17490130981684066</v>
      </c>
      <c r="AG294" s="130"/>
      <c r="AH294">
        <f>$AB$6*($AB$11/AI294*AJ294+$AB$12)</f>
        <v>-1.7593153208111108E-2</v>
      </c>
      <c r="AI294">
        <f>1+$AB$7*COS(AL294)</f>
        <v>1.0578856755046815</v>
      </c>
      <c r="AJ294">
        <f>SIN(AL294+RADIANS($AB$9))</f>
        <v>-0.90389147080990884</v>
      </c>
      <c r="AK294">
        <f>$AB$7*SIN(AL294)</f>
        <v>1.9486996288605309E-2</v>
      </c>
      <c r="AL294">
        <f>2*ATAN(AM294)</f>
        <v>0.32472922104811108</v>
      </c>
      <c r="AM294">
        <f>SQRT((1+$AB$7)/(1-$AB$7))*TAN(AN294/2)</f>
        <v>0.16380658430526132</v>
      </c>
      <c r="AN294" s="129">
        <f>$AU294+$AB$7*SIN(AO294)</f>
        <v>12.872144353209473</v>
      </c>
      <c r="AO294" s="129">
        <f>$AU294+$AB$7*SIN(AP294)</f>
        <v>12.872144352531393</v>
      </c>
      <c r="AP294" s="129">
        <f>$AU294+$AB$7*SIN(AQ294)</f>
        <v>12.872144340889472</v>
      </c>
      <c r="AQ294" s="129">
        <f>$AU294+$AB$7*SIN(AR294)</f>
        <v>12.872144141009777</v>
      </c>
      <c r="AR294" s="129">
        <f>$AU294+$AB$7*SIN(AS294)</f>
        <v>12.872140709284976</v>
      </c>
      <c r="AS294" s="129">
        <f>$AU294+$AB$7*SIN(AT294)</f>
        <v>12.872081790748192</v>
      </c>
      <c r="AT294" s="129">
        <f>$AU294+$AB$7*SIN(AU294)</f>
        <v>12.871070401854356</v>
      </c>
      <c r="AU294" s="129">
        <f>RADIANS($AB$9)+$AB$18*(F294-AB$15)</f>
        <v>12.853758042978622</v>
      </c>
      <c r="AV294" s="129"/>
      <c r="AW294" s="95"/>
      <c r="AX294" s="101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29" customFormat="1" ht="12.75" customHeight="1">
      <c r="A295" s="151" t="s">
        <v>1011</v>
      </c>
      <c r="B295" s="152" t="s">
        <v>144</v>
      </c>
      <c r="C295" s="153">
        <v>59402.786699999997</v>
      </c>
      <c r="D295" s="153">
        <v>2.9999999999999997E-4</v>
      </c>
      <c r="E295" s="29">
        <f>+(C295-C$7)/C$8</f>
        <v>4891.0271476919061</v>
      </c>
      <c r="F295" s="29">
        <f>ROUND(2*E295,0)/2</f>
        <v>4891</v>
      </c>
      <c r="G295" s="29">
        <f>+C295-(C$7+F295*C$8)</f>
        <v>9.3282100002397783E-2</v>
      </c>
      <c r="K295" s="29">
        <f>+G295</f>
        <v>9.3282100002397783E-2</v>
      </c>
      <c r="O295" s="29">
        <f ca="1">+C$11+C$12*F295</f>
        <v>8.0890891549136396E-2</v>
      </c>
      <c r="P295" s="29">
        <f>+D$11+D$12*F295+D$13*F295^2</f>
        <v>0.27276291415223269</v>
      </c>
      <c r="Q295" s="30">
        <f>+C295-15018.5</f>
        <v>44384.286699999997</v>
      </c>
      <c r="R295" s="29">
        <f>+(P295-G295)^2</f>
        <v>3.2213362647887579E-2</v>
      </c>
      <c r="S295" s="70">
        <f>S$18</f>
        <v>1</v>
      </c>
      <c r="Z295">
        <f>F295</f>
        <v>4891</v>
      </c>
      <c r="AA295" s="129">
        <f>AB$3+AB$4*Z295+AB$5*Z295^2+AH295</f>
        <v>9.9014033112615807E-2</v>
      </c>
      <c r="AB295" s="129">
        <f>IF(S295&lt;&gt;0,G295-AH295, -9999)</f>
        <v>0.10959625915945172</v>
      </c>
      <c r="AC295" s="129">
        <f>+G295-P295</f>
        <v>-0.17948081414983491</v>
      </c>
      <c r="AD295" s="129">
        <f>IF(S295&lt;&gt;0,G295-AA295, -9999)</f>
        <v>-5.7319331102180238E-3</v>
      </c>
      <c r="AE295" s="129">
        <f>+(G295-AA295)^2*S295</f>
        <v>3.285505718001367E-5</v>
      </c>
      <c r="AF295">
        <f>IF(S295&lt;&gt;0,G295-P295, -9999)</f>
        <v>-0.17948081414983491</v>
      </c>
      <c r="AG295" s="130"/>
      <c r="AH295">
        <f>$AB$6*($AB$11/AI295*AJ295+$AB$12)</f>
        <v>-1.6314159157053934E-2</v>
      </c>
      <c r="AI295">
        <f>1+$AB$7*COS(AL295)</f>
        <v>1.0543690416133449</v>
      </c>
      <c r="AJ295">
        <f>SIN(AL295+RADIANS($AB$9))</f>
        <v>-0.83072680784608643</v>
      </c>
      <c r="AK295">
        <f>$AB$7*SIN(AL295)</f>
        <v>2.7829871847203529E-2</v>
      </c>
      <c r="AL295">
        <f>2*ATAN(AM295)</f>
        <v>0.47309831545252207</v>
      </c>
      <c r="AM295">
        <f>SQRT((1+$AB$7)/(1-$AB$7))*TAN(AN295/2)</f>
        <v>0.24106227396862645</v>
      </c>
      <c r="AN295" s="129">
        <f>$AU295+$AB$7*SIN(AO295)</f>
        <v>13.012352594858559</v>
      </c>
      <c r="AO295" s="129">
        <f>$AU295+$AB$7*SIN(AP295)</f>
        <v>13.012352594157091</v>
      </c>
      <c r="AP295" s="129">
        <f>$AU295+$AB$7*SIN(AQ295)</f>
        <v>13.0123525814271</v>
      </c>
      <c r="AQ295" s="129">
        <f>$AU295+$AB$7*SIN(AR295)</f>
        <v>13.012352350407904</v>
      </c>
      <c r="AR295" s="129">
        <f>$AU295+$AB$7*SIN(AS295)</f>
        <v>13.012348157961073</v>
      </c>
      <c r="AS295" s="129">
        <f>$AU295+$AB$7*SIN(AT295)</f>
        <v>13.012272076520842</v>
      </c>
      <c r="AT295" s="129">
        <f>$AU295+$AB$7*SIN(AU295)</f>
        <v>13.010891886480842</v>
      </c>
      <c r="AU295" s="129">
        <f>RADIANS($AB$9)+$AB$18*(F295-AB$15)</f>
        <v>12.986007062491595</v>
      </c>
      <c r="AV295" s="129"/>
      <c r="AW295" s="95"/>
      <c r="AX295" s="101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29" customFormat="1" ht="12.75" customHeight="1">
      <c r="A296" s="151" t="s">
        <v>1011</v>
      </c>
      <c r="B296" s="152" t="s">
        <v>144</v>
      </c>
      <c r="C296" s="153">
        <v>59426.838000000003</v>
      </c>
      <c r="D296" s="153">
        <v>2.0000000000000001E-4</v>
      </c>
      <c r="E296" s="29">
        <f>+(C296-C$7)/C$8</f>
        <v>4898.0267465681791</v>
      </c>
      <c r="F296" s="29">
        <f>ROUND(2*E296,0)/2</f>
        <v>4898</v>
      </c>
      <c r="G296" s="29">
        <f>+C296-(C$7+F296*C$8)</f>
        <v>9.1903800006548408E-2</v>
      </c>
      <c r="K296" s="29">
        <f>+G296</f>
        <v>9.1903800006548408E-2</v>
      </c>
      <c r="O296" s="29">
        <f ca="1">+C$11+C$12*F296</f>
        <v>8.0964251651434865E-2</v>
      </c>
      <c r="P296" s="29">
        <f>+D$11+D$12*F296+D$13*F296^2</f>
        <v>0.27351978284001782</v>
      </c>
      <c r="Q296" s="30">
        <f>+C296-15018.5</f>
        <v>44408.338000000003</v>
      </c>
      <c r="R296" s="29">
        <f>+(P296-G296)^2</f>
        <v>3.2984365220567059E-2</v>
      </c>
      <c r="S296" s="70">
        <f>S$18</f>
        <v>1</v>
      </c>
      <c r="Z296">
        <f>F296</f>
        <v>4898</v>
      </c>
      <c r="AA296" s="129">
        <f>AB$3+AB$4*Z296+AB$5*Z296^2+AH296</f>
        <v>9.9428995964175315E-2</v>
      </c>
      <c r="AB296" s="129">
        <f>IF(S296&lt;&gt;0,G296-AH296, -9999)</f>
        <v>0.10811313457450836</v>
      </c>
      <c r="AC296" s="129">
        <f>+G296-P296</f>
        <v>-0.18161598283346941</v>
      </c>
      <c r="AD296" s="129">
        <f>IF(S296&lt;&gt;0,G296-AA296, -9999)</f>
        <v>-7.5251959576269067E-3</v>
      </c>
      <c r="AE296" s="129">
        <f>+(G296-AA296)^2*S296</f>
        <v>5.6628574200684336E-5</v>
      </c>
      <c r="AF296">
        <f>IF(S296&lt;&gt;0,G296-P296, -9999)</f>
        <v>-0.18161598283346941</v>
      </c>
      <c r="AG296" s="130"/>
      <c r="AH296">
        <f>$AB$6*($AB$11/AI296*AJ296+$AB$12)</f>
        <v>-1.6209334567959956E-2</v>
      </c>
      <c r="AI296">
        <f>1+$AB$7*COS(AL296)</f>
        <v>1.0540691114211447</v>
      </c>
      <c r="AJ296">
        <f>SIN(AL296+RADIANS($AB$9))</f>
        <v>-0.82474191978160638</v>
      </c>
      <c r="AK296">
        <f>$AB$7*SIN(AL296)</f>
        <v>2.8408196759267167E-2</v>
      </c>
      <c r="AL296">
        <f>2*ATAN(AM296)</f>
        <v>0.48376466143541719</v>
      </c>
      <c r="AM296">
        <f>SQRT((1+$AB$7)/(1-$AB$7))*TAN(AN296/2)</f>
        <v>0.24671268096790355</v>
      </c>
      <c r="AN296" s="129">
        <f>$AU296+$AB$7*SIN(AO296)</f>
        <v>13.022451470072131</v>
      </c>
      <c r="AO296" s="129">
        <f>$AU296+$AB$7*SIN(AP296)</f>
        <v>13.022451469376183</v>
      </c>
      <c r="AP296" s="129">
        <f>$AU296+$AB$7*SIN(AQ296)</f>
        <v>13.02245145668445</v>
      </c>
      <c r="AQ296" s="129">
        <f>$AU296+$AB$7*SIN(AR296)</f>
        <v>13.022451225230252</v>
      </c>
      <c r="AR296" s="129">
        <f>$AU296+$AB$7*SIN(AS296)</f>
        <v>13.022447004294207</v>
      </c>
      <c r="AS296" s="129">
        <f>$AU296+$AB$7*SIN(AT296)</f>
        <v>13.022370030333994</v>
      </c>
      <c r="AT296" s="129">
        <f>$AU296+$AB$7*SIN(AU296)</f>
        <v>13.020966824406543</v>
      </c>
      <c r="AU296" s="129">
        <f>RADIANS($AB$9)+$AB$18*(F296-AB$15)</f>
        <v>12.995550806167792</v>
      </c>
      <c r="AV296"/>
      <c r="AW296" s="95"/>
      <c r="AX296" s="101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29" customFormat="1" ht="12.75" customHeight="1">
      <c r="A297" s="160" t="s">
        <v>1013</v>
      </c>
      <c r="B297" s="158" t="s">
        <v>144</v>
      </c>
      <c r="C297" s="159">
        <v>59464.6371</v>
      </c>
      <c r="D297" s="157">
        <v>2.9999999999999997E-4</v>
      </c>
      <c r="E297" s="29">
        <f>+(C297-C$7)/C$8</f>
        <v>4909.0273385479913</v>
      </c>
      <c r="F297" s="29">
        <f>ROUND(2*E297,0)/2</f>
        <v>4909</v>
      </c>
      <c r="G297" s="29">
        <f>+C297-(C$7+F297*C$8)</f>
        <v>9.3937900004675612E-2</v>
      </c>
      <c r="K297" s="29">
        <f>+G297</f>
        <v>9.3937900004675612E-2</v>
      </c>
      <c r="O297" s="29">
        <f ca="1">+C$11+C$12*F297</f>
        <v>8.1079531812189631E-2</v>
      </c>
      <c r="P297" s="29">
        <f>+D$11+D$12*F297+D$13*F297^2</f>
        <v>0.2747112643932394</v>
      </c>
      <c r="Q297" s="30">
        <f>+C297-15018.5</f>
        <v>44446.1371</v>
      </c>
      <c r="R297" s="29">
        <f>+(P297-G297)^2</f>
        <v>3.2679009272360462E-2</v>
      </c>
      <c r="S297" s="70">
        <f>S$18</f>
        <v>1</v>
      </c>
      <c r="Z297">
        <f>F297</f>
        <v>4909</v>
      </c>
      <c r="AA297" s="129">
        <f>AB$3+AB$4*Z297+AB$5*Z297^2+AH297</f>
        <v>0.10008530338955446</v>
      </c>
      <c r="AB297" s="129">
        <f>IF(S297&lt;&gt;0,G297-AH297, -9999)</f>
        <v>0.10997923746121231</v>
      </c>
      <c r="AC297" s="129">
        <f>+G297-P297</f>
        <v>-0.18077336438856378</v>
      </c>
      <c r="AD297" s="129">
        <f>IF(S297&lt;&gt;0,G297-AA297, -9999)</f>
        <v>-6.1474033848788467E-3</v>
      </c>
      <c r="AE297" s="129">
        <f>+(G297-AA297)^2*S297</f>
        <v>3.77905683764199E-5</v>
      </c>
      <c r="AF297">
        <f>IF(S297&lt;&gt;0,G297-P297, -9999)</f>
        <v>-0.18077336438856378</v>
      </c>
      <c r="AG297" s="130"/>
      <c r="AH297">
        <f>$AB$6*($AB$11/AI297*AJ297+$AB$12)</f>
        <v>-1.60413374565367E-2</v>
      </c>
      <c r="AI297">
        <f>1+$AB$7*COS(AL297)</f>
        <v>1.0535857417917247</v>
      </c>
      <c r="AJ297">
        <f>SIN(AL297+RADIANS($AB$9))</f>
        <v>-0.81515498412873333</v>
      </c>
      <c r="AK297">
        <f>$AB$7*SIN(AL297)</f>
        <v>2.9309771913408035E-2</v>
      </c>
      <c r="AL297">
        <f>2*ATAN(AM297)</f>
        <v>0.50051363374289393</v>
      </c>
      <c r="AM297">
        <f>SQRT((1+$AB$7)/(1-$AB$7))*TAN(AN297/2)</f>
        <v>0.25561550036952596</v>
      </c>
      <c r="AN297" s="129">
        <f>$AU297+$AB$7*SIN(AO297)</f>
        <v>13.03831524629507</v>
      </c>
      <c r="AO297" s="129">
        <f>$AU297+$AB$7*SIN(AP297)</f>
        <v>13.038315245609466</v>
      </c>
      <c r="AP297" s="129">
        <f>$AU297+$AB$7*SIN(AQ297)</f>
        <v>13.038315233006696</v>
      </c>
      <c r="AQ297" s="129">
        <f>$AU297+$AB$7*SIN(AR297)</f>
        <v>13.038315001342877</v>
      </c>
      <c r="AR297" s="129">
        <f>$AU297+$AB$7*SIN(AS297)</f>
        <v>13.038310742909028</v>
      </c>
      <c r="AS297" s="129">
        <f>$AU297+$AB$7*SIN(AT297)</f>
        <v>13.038232466219108</v>
      </c>
      <c r="AT297" s="129">
        <f>$AU297+$AB$7*SIN(AU297)</f>
        <v>13.036794174025866</v>
      </c>
      <c r="AU297" s="129">
        <f>RADIANS($AB$9)+$AB$18*(F297-AB$15)</f>
        <v>13.010548117658953</v>
      </c>
      <c r="AV297"/>
      <c r="AW297" s="95"/>
      <c r="AX297" s="101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29" customFormat="1" ht="12.75" customHeight="1">
      <c r="A298" s="160" t="s">
        <v>1013</v>
      </c>
      <c r="B298" s="158" t="s">
        <v>144</v>
      </c>
      <c r="C298" s="159">
        <v>59488.688999999998</v>
      </c>
      <c r="D298" s="157">
        <v>1E-4</v>
      </c>
      <c r="E298" s="29">
        <f>+(C298-C$7)/C$8</f>
        <v>4916.0271120409907</v>
      </c>
      <c r="F298" s="29">
        <f>ROUND(2*E298,0)/2</f>
        <v>4916</v>
      </c>
      <c r="G298" s="29">
        <f>+C298-(C$7+F298*C$8)</f>
        <v>9.315960000094492E-2</v>
      </c>
      <c r="K298" s="29">
        <f>+G298</f>
        <v>9.315960000094492E-2</v>
      </c>
      <c r="O298" s="29">
        <f ca="1">+C$11+C$12*F298</f>
        <v>8.1152891914488129E-2</v>
      </c>
      <c r="P298" s="29">
        <f>+D$11+D$12*F298+D$13*F298^2</f>
        <v>0.27547082677319079</v>
      </c>
      <c r="Q298" s="30">
        <f>+C298-15018.5</f>
        <v>44470.188999999998</v>
      </c>
      <c r="R298" s="29">
        <f>+(P298-G298)^2</f>
        <v>3.3237383407201261E-2</v>
      </c>
      <c r="S298" s="70">
        <f>S$18</f>
        <v>1</v>
      </c>
      <c r="Z298">
        <f>F298</f>
        <v>4916</v>
      </c>
      <c r="AA298" s="129">
        <f>AB$3+AB$4*Z298+AB$5*Z298^2+AH298</f>
        <v>0.10050562109760526</v>
      </c>
      <c r="AB298" s="129">
        <f>IF(S298&lt;&gt;0,G298-AH298, -9999)</f>
        <v>0.10909196734109095</v>
      </c>
      <c r="AC298" s="129">
        <f>+G298-P298</f>
        <v>-0.18231122677224587</v>
      </c>
      <c r="AD298" s="129">
        <f>IF(S298&lt;&gt;0,G298-AA298, -9999)</f>
        <v>-7.3460210966603406E-3</v>
      </c>
      <c r="AE298" s="129">
        <f>+(G298-AA298)^2*S298</f>
        <v>5.3964025952578791E-5</v>
      </c>
      <c r="AF298">
        <f>IF(S298&lt;&gt;0,G298-P298, -9999)</f>
        <v>-0.18231122677224587</v>
      </c>
      <c r="AG298" s="130"/>
      <c r="AH298">
        <f>$AB$6*($AB$11/AI298*AJ298+$AB$12)</f>
        <v>-1.5932367340146025E-2</v>
      </c>
      <c r="AI298">
        <f>1+$AB$7*COS(AL298)</f>
        <v>1.0532705493717134</v>
      </c>
      <c r="AJ298">
        <f>SIN(AL298+RADIANS($AB$9))</f>
        <v>-0.80893973177835221</v>
      </c>
      <c r="AK298">
        <f>$AB$7*SIN(AL298)</f>
        <v>2.9878805575545536E-2</v>
      </c>
      <c r="AL298">
        <f>2*ATAN(AM298)</f>
        <v>0.51116398061805524</v>
      </c>
      <c r="AM298">
        <f>SQRT((1+$AB$7)/(1-$AB$7))*TAN(AN298/2)</f>
        <v>0.2612964033530093</v>
      </c>
      <c r="AN298" s="129">
        <f>$AU298+$AB$7*SIN(AO298)</f>
        <v>13.048406544701068</v>
      </c>
      <c r="AO298" s="129">
        <f>$AU298+$AB$7*SIN(AP298)</f>
        <v>13.048406544023054</v>
      </c>
      <c r="AP298" s="129">
        <f>$AU298+$AB$7*SIN(AQ298)</f>
        <v>13.048406531494662</v>
      </c>
      <c r="AQ298" s="129">
        <f>$AU298+$AB$7*SIN(AR298)</f>
        <v>13.048406299993893</v>
      </c>
      <c r="AR298" s="129">
        <f>$AU298+$AB$7*SIN(AS298)</f>
        <v>13.048402022306643</v>
      </c>
      <c r="AS298" s="129">
        <f>$AU298+$AB$7*SIN(AT298)</f>
        <v>13.048322980628091</v>
      </c>
      <c r="AT298" s="129">
        <f>$AU298+$AB$7*SIN(AU298)</f>
        <v>13.046863061977559</v>
      </c>
      <c r="AU298" s="129">
        <f>RADIANS($AB$9)+$AB$18*(F298-AB$15)</f>
        <v>13.020091861335146</v>
      </c>
      <c r="AV298"/>
      <c r="AW298" s="95"/>
      <c r="AX298" s="101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29" customFormat="1" ht="12.75" customHeight="1">
      <c r="B299" s="70"/>
      <c r="C299" s="28"/>
      <c r="D299" s="28"/>
      <c r="S299" s="70"/>
      <c r="Z299"/>
      <c r="AA299" s="129"/>
      <c r="AB299" s="129"/>
      <c r="AC299" s="129"/>
      <c r="AD299" s="129"/>
      <c r="AE299" s="129"/>
      <c r="AF299"/>
      <c r="AG299" s="130"/>
      <c r="AH299"/>
      <c r="AI299"/>
      <c r="AJ299"/>
      <c r="AK299"/>
      <c r="AL299"/>
      <c r="AM299"/>
      <c r="AN299" s="129"/>
      <c r="AO299" s="129"/>
      <c r="AP299" s="129"/>
      <c r="AQ299" s="129"/>
      <c r="AR299" s="129"/>
      <c r="AS299" s="129"/>
      <c r="AT299" s="129"/>
      <c r="AU299" s="129"/>
      <c r="AV299"/>
      <c r="AW299" s="95"/>
      <c r="AX299" s="101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29" customFormat="1" ht="12.75" customHeight="1">
      <c r="B300" s="70"/>
      <c r="C300" s="28"/>
      <c r="D300" s="28"/>
      <c r="S300" s="70"/>
      <c r="Z300"/>
      <c r="AA300" s="129"/>
      <c r="AB300" s="129"/>
      <c r="AC300" s="129"/>
      <c r="AD300" s="129"/>
      <c r="AE300" s="129"/>
      <c r="AF300"/>
      <c r="AG300" s="130"/>
      <c r="AH300"/>
      <c r="AI300"/>
      <c r="AJ300"/>
      <c r="AK300"/>
      <c r="AL300"/>
      <c r="AM300"/>
      <c r="AN300" s="129"/>
      <c r="AO300" s="129"/>
      <c r="AP300" s="129"/>
      <c r="AQ300" s="129"/>
      <c r="AR300" s="129"/>
      <c r="AS300" s="129"/>
      <c r="AT300" s="129"/>
      <c r="AU300" s="129"/>
      <c r="AV300"/>
      <c r="AW300" s="95"/>
      <c r="AX300" s="101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29" customFormat="1" ht="12.75" customHeight="1">
      <c r="B301" s="70"/>
      <c r="C301" s="28"/>
      <c r="D301" s="28"/>
      <c r="S301" s="70"/>
      <c r="Z301"/>
      <c r="AA301" s="129"/>
      <c r="AB301" s="129"/>
      <c r="AC301" s="129"/>
      <c r="AD301" s="129"/>
      <c r="AE301" s="129"/>
      <c r="AF301"/>
      <c r="AG301" s="130"/>
      <c r="AH301"/>
      <c r="AI301"/>
      <c r="AJ301"/>
      <c r="AK301"/>
      <c r="AL301"/>
      <c r="AM301"/>
      <c r="AN301" s="129"/>
      <c r="AO301" s="129"/>
      <c r="AP301" s="129"/>
      <c r="AQ301" s="129"/>
      <c r="AR301" s="129"/>
      <c r="AS301" s="129"/>
      <c r="AT301" s="129"/>
      <c r="AU301" s="129"/>
      <c r="AV301"/>
      <c r="AW301" s="95"/>
      <c r="AX301" s="1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29" customFormat="1" ht="12.75" customHeight="1">
      <c r="B302" s="70"/>
      <c r="C302" s="28"/>
      <c r="D302" s="28"/>
      <c r="S302" s="70"/>
      <c r="Z302"/>
      <c r="AA302" s="129"/>
      <c r="AB302" s="129"/>
      <c r="AC302" s="129"/>
      <c r="AD302" s="129"/>
      <c r="AE302" s="129"/>
      <c r="AF302"/>
      <c r="AG302" s="130"/>
      <c r="AH302"/>
      <c r="AI302"/>
      <c r="AJ302"/>
      <c r="AK302"/>
      <c r="AL302"/>
      <c r="AM302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95"/>
      <c r="AX302" s="101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29" customFormat="1" ht="12.75" customHeight="1">
      <c r="B303" s="70"/>
      <c r="C303" s="28"/>
      <c r="D303" s="28"/>
      <c r="S303" s="70"/>
      <c r="Z303"/>
      <c r="AA303" s="129"/>
      <c r="AB303" s="129"/>
      <c r="AC303" s="129"/>
      <c r="AD303" s="129"/>
      <c r="AE303" s="129"/>
      <c r="AF303"/>
      <c r="AG303" s="130"/>
      <c r="AH303"/>
      <c r="AI303"/>
      <c r="AJ303"/>
      <c r="AK303"/>
      <c r="AL303"/>
      <c r="AM303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95"/>
      <c r="AX303" s="101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29" customFormat="1" ht="12.75" customHeight="1">
      <c r="B304" s="70"/>
      <c r="C304" s="28"/>
      <c r="D304" s="28"/>
      <c r="S304" s="70"/>
      <c r="Z304"/>
      <c r="AA304" s="129"/>
      <c r="AB304" s="129"/>
      <c r="AC304" s="129"/>
      <c r="AD304" s="129"/>
      <c r="AE304" s="129"/>
      <c r="AF304"/>
      <c r="AG304" s="130"/>
      <c r="AH304"/>
      <c r="AI304"/>
      <c r="AJ304"/>
      <c r="AK304"/>
      <c r="AL304"/>
      <c r="AM304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95"/>
      <c r="AX304" s="101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2:85" s="29" customFormat="1" ht="12.75" customHeight="1">
      <c r="B305" s="70"/>
      <c r="C305" s="28"/>
      <c r="D305" s="28"/>
      <c r="S305" s="70"/>
      <c r="Z305"/>
      <c r="AA305" s="129"/>
      <c r="AB305" s="129"/>
      <c r="AC305" s="129"/>
      <c r="AD305" s="129"/>
      <c r="AE305" s="129"/>
      <c r="AF305"/>
      <c r="AG305" s="130"/>
      <c r="AH305"/>
      <c r="AI305"/>
      <c r="AJ305"/>
      <c r="AK305"/>
      <c r="AL305"/>
      <c r="AM305"/>
      <c r="AN305" s="129"/>
      <c r="AO305" s="129"/>
      <c r="AP305" s="129"/>
      <c r="AQ305" s="129"/>
      <c r="AR305" s="129"/>
      <c r="AS305" s="129"/>
      <c r="AT305" s="129"/>
      <c r="AU305" s="129"/>
      <c r="AV305"/>
      <c r="AW305" s="95"/>
      <c r="AX305" s="101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2:85" s="29" customFormat="1" ht="12.75" customHeight="1">
      <c r="B306" s="70"/>
      <c r="C306" s="28"/>
      <c r="D306" s="28"/>
      <c r="S306" s="70"/>
      <c r="Z306"/>
      <c r="AA306" s="129"/>
      <c r="AB306" s="129"/>
      <c r="AC306" s="129"/>
      <c r="AD306" s="129"/>
      <c r="AE306" s="129"/>
      <c r="AF306"/>
      <c r="AG306" s="130"/>
      <c r="AH306"/>
      <c r="AI306"/>
      <c r="AJ306"/>
      <c r="AK306"/>
      <c r="AL306"/>
      <c r="AM306"/>
      <c r="AN306" s="129"/>
      <c r="AO306" s="129"/>
      <c r="AP306" s="129"/>
      <c r="AQ306" s="129"/>
      <c r="AR306" s="129"/>
      <c r="AS306" s="129"/>
      <c r="AT306" s="129"/>
      <c r="AU306" s="129"/>
      <c r="AV306"/>
      <c r="AW306" s="95"/>
      <c r="AX306" s="101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2:85" s="29" customFormat="1" ht="12.75" customHeight="1">
      <c r="B307" s="70"/>
      <c r="C307" s="28"/>
      <c r="D307" s="28"/>
      <c r="S307" s="70"/>
      <c r="Z307"/>
      <c r="AA307" s="129"/>
      <c r="AB307" s="129"/>
      <c r="AC307" s="129"/>
      <c r="AD307" s="129"/>
      <c r="AE307" s="129"/>
      <c r="AF307"/>
      <c r="AG307" s="130"/>
      <c r="AH307"/>
      <c r="AI307"/>
      <c r="AJ307"/>
      <c r="AK307"/>
      <c r="AL307"/>
      <c r="AM307"/>
      <c r="AN307" s="129"/>
      <c r="AO307" s="129"/>
      <c r="AP307" s="129"/>
      <c r="AQ307" s="129"/>
      <c r="AR307" s="129"/>
      <c r="AS307" s="129"/>
      <c r="AT307" s="129"/>
      <c r="AU307" s="129"/>
      <c r="AV307"/>
      <c r="AW307" s="95"/>
      <c r="AX307" s="101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2:85" s="29" customFormat="1" ht="12.75" customHeight="1">
      <c r="B308" s="70"/>
      <c r="C308" s="28"/>
      <c r="D308" s="28"/>
      <c r="S308" s="70"/>
      <c r="Z308"/>
      <c r="AA308" s="129"/>
      <c r="AB308" s="129"/>
      <c r="AC308" s="129"/>
      <c r="AD308" s="129"/>
      <c r="AE308" s="129"/>
      <c r="AF308"/>
      <c r="AG308" s="130"/>
      <c r="AH308"/>
      <c r="AI308"/>
      <c r="AJ308"/>
      <c r="AK308"/>
      <c r="AL308"/>
      <c r="AM308"/>
      <c r="AN308" s="129"/>
      <c r="AO308" s="129"/>
      <c r="AP308" s="129"/>
      <c r="AQ308" s="129"/>
      <c r="AR308" s="129"/>
      <c r="AS308" s="129"/>
      <c r="AT308" s="129"/>
      <c r="AU308" s="129"/>
      <c r="AV308"/>
      <c r="AW308" s="95"/>
      <c r="AX308" s="101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2:85" s="29" customFormat="1" ht="12.75" customHeight="1">
      <c r="B309" s="70"/>
      <c r="C309" s="28"/>
      <c r="D309" s="28"/>
      <c r="S309" s="70"/>
      <c r="Z309"/>
      <c r="AA309" s="129"/>
      <c r="AB309" s="129"/>
      <c r="AC309" s="129"/>
      <c r="AD309" s="129"/>
      <c r="AE309" s="129"/>
      <c r="AF309"/>
      <c r="AG309" s="130"/>
      <c r="AH309"/>
      <c r="AI309"/>
      <c r="AJ309"/>
      <c r="AK309"/>
      <c r="AL309"/>
      <c r="AM309"/>
      <c r="AN309" s="129"/>
      <c r="AO309" s="129"/>
      <c r="AP309" s="129"/>
      <c r="AQ309" s="129"/>
      <c r="AR309" s="129"/>
      <c r="AS309" s="129"/>
      <c r="AT309" s="129"/>
      <c r="AU309" s="129"/>
      <c r="AV309"/>
      <c r="AW309" s="95"/>
      <c r="AX309" s="101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2:85" s="29" customFormat="1" ht="12.75" customHeight="1">
      <c r="B310" s="70"/>
      <c r="C310" s="28"/>
      <c r="D310" s="28"/>
      <c r="S310" s="70"/>
      <c r="Z310"/>
      <c r="AA310" s="129"/>
      <c r="AB310" s="129"/>
      <c r="AC310" s="129"/>
      <c r="AD310" s="129"/>
      <c r="AE310" s="129"/>
      <c r="AF310"/>
      <c r="AG310" s="130"/>
      <c r="AH310"/>
      <c r="AI310"/>
      <c r="AJ310"/>
      <c r="AK310"/>
      <c r="AL310"/>
      <c r="AM310"/>
      <c r="AN310" s="129"/>
      <c r="AO310" s="129"/>
      <c r="AP310" s="129"/>
      <c r="AQ310" s="129"/>
      <c r="AR310" s="129"/>
      <c r="AS310" s="129"/>
      <c r="AT310" s="129"/>
      <c r="AU310" s="129"/>
      <c r="AV310"/>
      <c r="AW310" s="95"/>
      <c r="AX310" s="101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2:85" s="29" customFormat="1" ht="12.75" customHeight="1">
      <c r="B311" s="70"/>
      <c r="C311" s="28"/>
      <c r="D311" s="28"/>
      <c r="S311" s="70"/>
      <c r="Z311"/>
      <c r="AA311" s="129"/>
      <c r="AB311" s="129"/>
      <c r="AC311" s="129"/>
      <c r="AD311" s="129"/>
      <c r="AE311" s="129"/>
      <c r="AF311"/>
      <c r="AG311" s="130"/>
      <c r="AH311"/>
      <c r="AI311"/>
      <c r="AJ311"/>
      <c r="AK311"/>
      <c r="AL311"/>
      <c r="AM311"/>
      <c r="AN311" s="129"/>
      <c r="AO311" s="129"/>
      <c r="AP311" s="129"/>
      <c r="AQ311" s="129"/>
      <c r="AR311" s="129"/>
      <c r="AS311" s="129"/>
      <c r="AT311" s="129"/>
      <c r="AU311" s="129"/>
      <c r="AV311"/>
      <c r="AW311" s="95"/>
      <c r="AX311" s="10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2:85" s="29" customFormat="1" ht="12.75" customHeight="1">
      <c r="B312" s="70"/>
      <c r="C312" s="28"/>
      <c r="D312" s="28"/>
      <c r="S312" s="70"/>
      <c r="Z312"/>
      <c r="AA312" s="129"/>
      <c r="AB312" s="129"/>
      <c r="AC312" s="129"/>
      <c r="AD312" s="129"/>
      <c r="AE312" s="129"/>
      <c r="AF312"/>
      <c r="AG312" s="130"/>
      <c r="AH312"/>
      <c r="AI312"/>
      <c r="AJ312"/>
      <c r="AK312"/>
      <c r="AL312"/>
      <c r="AM312"/>
      <c r="AN312" s="129"/>
      <c r="AO312" s="129"/>
      <c r="AP312" s="129"/>
      <c r="AQ312" s="129"/>
      <c r="AR312" s="129"/>
      <c r="AS312" s="129"/>
      <c r="AT312" s="129"/>
      <c r="AU312" s="129"/>
      <c r="AV312"/>
      <c r="AW312" s="95"/>
      <c r="AX312" s="101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2:85" s="29" customFormat="1" ht="12.75" customHeight="1">
      <c r="B313" s="70"/>
      <c r="C313" s="28"/>
      <c r="D313" s="28"/>
      <c r="S313" s="70"/>
      <c r="Z313"/>
      <c r="AA313" s="129"/>
      <c r="AB313" s="129"/>
      <c r="AC313" s="129"/>
      <c r="AD313" s="129"/>
      <c r="AE313" s="129"/>
      <c r="AF313"/>
      <c r="AG313" s="130"/>
      <c r="AH313"/>
      <c r="AI313"/>
      <c r="AJ313"/>
      <c r="AK313"/>
      <c r="AL313"/>
      <c r="AM313"/>
      <c r="AN313" s="129"/>
      <c r="AO313" s="129"/>
      <c r="AP313" s="129"/>
      <c r="AQ313" s="129"/>
      <c r="AR313" s="129"/>
      <c r="AS313" s="129"/>
      <c r="AT313" s="129"/>
      <c r="AU313" s="129"/>
      <c r="AV313"/>
      <c r="AW313" s="95"/>
      <c r="AX313" s="101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2:85" s="29" customFormat="1" ht="12.75" customHeight="1">
      <c r="B314" s="70"/>
      <c r="C314" s="28"/>
      <c r="D314" s="28"/>
      <c r="S314" s="70"/>
      <c r="Z314"/>
      <c r="AA314" s="129"/>
      <c r="AB314" s="129"/>
      <c r="AC314" s="129"/>
      <c r="AD314" s="129"/>
      <c r="AE314" s="129"/>
      <c r="AF314"/>
      <c r="AG314" s="130"/>
      <c r="AH314"/>
      <c r="AI314"/>
      <c r="AJ314"/>
      <c r="AK314"/>
      <c r="AL314"/>
      <c r="AM314"/>
      <c r="AN314" s="129"/>
      <c r="AO314" s="129"/>
      <c r="AP314" s="129"/>
      <c r="AQ314" s="129"/>
      <c r="AR314" s="129"/>
      <c r="AS314" s="129"/>
      <c r="AT314" s="129"/>
      <c r="AU314" s="129"/>
      <c r="AV314"/>
      <c r="AW314" s="95"/>
      <c r="AX314" s="101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2:85" s="29" customFormat="1" ht="12.75" customHeight="1">
      <c r="B315" s="70"/>
      <c r="C315" s="28"/>
      <c r="D315" s="28"/>
      <c r="S315" s="70"/>
      <c r="Z315"/>
      <c r="AA315" s="129"/>
      <c r="AB315" s="129"/>
      <c r="AC315" s="129"/>
      <c r="AD315" s="129"/>
      <c r="AE315" s="129"/>
      <c r="AF315"/>
      <c r="AG315" s="130"/>
      <c r="AH315"/>
      <c r="AI315"/>
      <c r="AJ315"/>
      <c r="AK315"/>
      <c r="AL315"/>
      <c r="AM315"/>
      <c r="AN315" s="129"/>
      <c r="AO315" s="129"/>
      <c r="AP315" s="129"/>
      <c r="AQ315" s="129"/>
      <c r="AR315" s="129"/>
      <c r="AS315" s="129"/>
      <c r="AT315" s="129"/>
      <c r="AU315" s="129"/>
      <c r="AV315"/>
      <c r="AW315" s="95"/>
      <c r="AX315" s="101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2:85" s="29" customFormat="1" ht="12.75" customHeight="1">
      <c r="B316" s="70"/>
      <c r="C316" s="28"/>
      <c r="D316" s="28"/>
      <c r="S316" s="70"/>
      <c r="Z316"/>
      <c r="AA316" s="129"/>
      <c r="AB316" s="129"/>
      <c r="AC316" s="129"/>
      <c r="AD316" s="129"/>
      <c r="AE316" s="129"/>
      <c r="AF316"/>
      <c r="AG316" s="130"/>
      <c r="AH316"/>
      <c r="AI316"/>
      <c r="AJ316"/>
      <c r="AK316"/>
      <c r="AL316"/>
      <c r="AM316"/>
      <c r="AN316" s="129"/>
      <c r="AO316" s="129"/>
      <c r="AP316" s="129"/>
      <c r="AQ316" s="129"/>
      <c r="AR316" s="129"/>
      <c r="AS316" s="129"/>
      <c r="AT316" s="129"/>
      <c r="AU316" s="129"/>
      <c r="AV316"/>
      <c r="AW316" s="95"/>
      <c r="AX316" s="101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2:85" s="29" customFormat="1" ht="12.75" customHeight="1">
      <c r="B317" s="70"/>
      <c r="C317" s="28"/>
      <c r="D317" s="28"/>
      <c r="S317" s="70"/>
      <c r="Z317"/>
      <c r="AA317" s="129"/>
      <c r="AB317" s="129"/>
      <c r="AC317" s="129"/>
      <c r="AD317" s="129"/>
      <c r="AE317" s="129"/>
      <c r="AF317"/>
      <c r="AG317" s="130"/>
      <c r="AH317"/>
      <c r="AI317"/>
      <c r="AJ317"/>
      <c r="AK317"/>
      <c r="AL317"/>
      <c r="AM317"/>
      <c r="AN317" s="129"/>
      <c r="AO317" s="129"/>
      <c r="AP317" s="129"/>
      <c r="AQ317" s="129"/>
      <c r="AR317" s="129"/>
      <c r="AS317" s="129"/>
      <c r="AT317" s="129"/>
      <c r="AU317" s="129"/>
      <c r="AV317"/>
      <c r="AW317" s="95"/>
      <c r="AX317" s="101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2:85" s="29" customFormat="1" ht="12.75" customHeight="1">
      <c r="B318" s="70"/>
      <c r="C318" s="28"/>
      <c r="D318" s="28"/>
      <c r="S318" s="70"/>
      <c r="Z318"/>
      <c r="AA318" s="129"/>
      <c r="AB318" s="129"/>
      <c r="AC318" s="129"/>
      <c r="AD318" s="129"/>
      <c r="AE318" s="129"/>
      <c r="AF318"/>
      <c r="AG318" s="130"/>
      <c r="AH318"/>
      <c r="AI318"/>
      <c r="AJ318"/>
      <c r="AK318"/>
      <c r="AL318"/>
      <c r="AM318"/>
      <c r="AN318" s="129"/>
      <c r="AO318" s="129"/>
      <c r="AP318" s="129"/>
      <c r="AQ318" s="129"/>
      <c r="AR318" s="129"/>
      <c r="AS318" s="129"/>
      <c r="AT318" s="129"/>
      <c r="AU318" s="129"/>
      <c r="AV318"/>
      <c r="AW318" s="95"/>
      <c r="AX318" s="101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2:85" s="29" customFormat="1" ht="12.75" customHeight="1">
      <c r="B319" s="70"/>
      <c r="C319" s="28"/>
      <c r="D319" s="28"/>
      <c r="S319" s="70"/>
      <c r="Z319"/>
      <c r="AA319" s="129"/>
      <c r="AB319" s="129"/>
      <c r="AC319" s="129"/>
      <c r="AD319" s="129"/>
      <c r="AE319" s="129"/>
      <c r="AF319"/>
      <c r="AG319" s="130"/>
      <c r="AH319"/>
      <c r="AI319"/>
      <c r="AJ319"/>
      <c r="AK319"/>
      <c r="AL319"/>
      <c r="AM319"/>
      <c r="AN319" s="129"/>
      <c r="AO319" s="129"/>
      <c r="AP319" s="129"/>
      <c r="AQ319" s="129"/>
      <c r="AR319" s="129"/>
      <c r="AS319" s="129"/>
      <c r="AT319" s="129"/>
      <c r="AU319" s="129"/>
      <c r="AV319"/>
      <c r="AW319" s="95"/>
      <c r="AX319" s="101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2:85" s="29" customFormat="1" ht="12.75" customHeight="1">
      <c r="B320" s="70"/>
      <c r="C320" s="28"/>
      <c r="D320" s="28"/>
      <c r="S320" s="70"/>
      <c r="Z320"/>
      <c r="AA320" s="129"/>
      <c r="AB320" s="129"/>
      <c r="AC320" s="129"/>
      <c r="AD320" s="129"/>
      <c r="AE320" s="129"/>
      <c r="AF320"/>
      <c r="AG320" s="130"/>
      <c r="AH320"/>
      <c r="AI320"/>
      <c r="AJ320"/>
      <c r="AK320"/>
      <c r="AL320"/>
      <c r="AM320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95"/>
      <c r="AX320" s="101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2:85" s="29" customFormat="1" ht="12.75" customHeight="1">
      <c r="B321" s="70"/>
      <c r="C321" s="28"/>
      <c r="D321" s="28"/>
      <c r="S321" s="70"/>
      <c r="Z321"/>
      <c r="AA321" s="129"/>
      <c r="AB321" s="129"/>
      <c r="AC321" s="129"/>
      <c r="AD321" s="129"/>
      <c r="AE321" s="129"/>
      <c r="AF321"/>
      <c r="AG321" s="130"/>
      <c r="AH321"/>
      <c r="AI321"/>
      <c r="AJ321"/>
      <c r="AK321"/>
      <c r="AL321"/>
      <c r="AM321"/>
      <c r="AN321" s="129"/>
      <c r="AO321" s="129"/>
      <c r="AP321" s="129"/>
      <c r="AQ321" s="129"/>
      <c r="AR321" s="129"/>
      <c r="AS321" s="129"/>
      <c r="AT321" s="129"/>
      <c r="AU321" s="129"/>
      <c r="AV321"/>
      <c r="AW321" s="95"/>
      <c r="AX321" s="10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2:85" s="29" customFormat="1" ht="12.75" customHeight="1">
      <c r="B322" s="70"/>
      <c r="C322" s="28"/>
      <c r="D322" s="28"/>
      <c r="S322" s="70"/>
      <c r="Z322"/>
      <c r="AA322" s="129"/>
      <c r="AB322" s="129"/>
      <c r="AC322" s="129"/>
      <c r="AD322" s="129"/>
      <c r="AE322" s="129"/>
      <c r="AF322"/>
      <c r="AG322" s="130"/>
      <c r="AH322"/>
      <c r="AI322"/>
      <c r="AJ322"/>
      <c r="AK322"/>
      <c r="AL322"/>
      <c r="AM322"/>
      <c r="AN322" s="129"/>
      <c r="AO322" s="129"/>
      <c r="AP322" s="129"/>
      <c r="AQ322" s="129"/>
      <c r="AR322" s="129"/>
      <c r="AS322" s="129"/>
      <c r="AT322" s="129"/>
      <c r="AU322" s="129"/>
      <c r="AV322"/>
      <c r="AW322" s="95"/>
      <c r="AX322" s="101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2:85" s="29" customFormat="1" ht="12.75" customHeight="1">
      <c r="B323" s="70"/>
      <c r="C323" s="28"/>
      <c r="D323" s="28"/>
      <c r="S323" s="70"/>
      <c r="Z323"/>
      <c r="AA323" s="129"/>
      <c r="AB323" s="129"/>
      <c r="AC323" s="129"/>
      <c r="AD323" s="129"/>
      <c r="AE323" s="129"/>
      <c r="AF323"/>
      <c r="AG323" s="130"/>
      <c r="AH323"/>
      <c r="AI323"/>
      <c r="AJ323"/>
      <c r="AK323"/>
      <c r="AL323"/>
      <c r="AM323"/>
      <c r="AN323" s="129"/>
      <c r="AO323" s="129"/>
      <c r="AP323" s="129"/>
      <c r="AQ323" s="129"/>
      <c r="AR323" s="129"/>
      <c r="AS323" s="129"/>
      <c r="AT323" s="129"/>
      <c r="AU323" s="129"/>
      <c r="AV323"/>
      <c r="AW323" s="95"/>
      <c r="AX323" s="101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2:85" s="29" customFormat="1" ht="12.75" customHeight="1">
      <c r="B324" s="70"/>
      <c r="C324" s="28"/>
      <c r="D324" s="28"/>
      <c r="S324" s="70"/>
      <c r="Z324"/>
      <c r="AA324" s="129"/>
      <c r="AB324" s="129"/>
      <c r="AC324" s="129"/>
      <c r="AD324" s="129"/>
      <c r="AE324" s="129"/>
      <c r="AF324"/>
      <c r="AG324" s="130"/>
      <c r="AH324"/>
      <c r="AI324"/>
      <c r="AJ324"/>
      <c r="AK324"/>
      <c r="AL324"/>
      <c r="AM324"/>
      <c r="AN324" s="129"/>
      <c r="AO324" s="129"/>
      <c r="AP324" s="129"/>
      <c r="AQ324" s="129"/>
      <c r="AR324" s="129"/>
      <c r="AS324" s="129"/>
      <c r="AT324" s="129"/>
      <c r="AU324" s="129"/>
      <c r="AV324"/>
      <c r="AW324" s="95"/>
      <c r="AX324" s="101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2:85" s="29" customFormat="1" ht="12.75" customHeight="1">
      <c r="B325" s="70"/>
      <c r="C325" s="28"/>
      <c r="D325" s="28"/>
      <c r="S325" s="70"/>
      <c r="Z325"/>
      <c r="AA325" s="129"/>
      <c r="AB325" s="129"/>
      <c r="AC325" s="129"/>
      <c r="AD325" s="129"/>
      <c r="AE325" s="129"/>
      <c r="AF325"/>
      <c r="AG325" s="130"/>
      <c r="AH325"/>
      <c r="AI325"/>
      <c r="AJ325"/>
      <c r="AK325"/>
      <c r="AL325"/>
      <c r="AM325"/>
      <c r="AN325" s="129"/>
      <c r="AO325" s="129"/>
      <c r="AP325" s="129"/>
      <c r="AQ325" s="129"/>
      <c r="AR325" s="129"/>
      <c r="AS325" s="129"/>
      <c r="AT325" s="129"/>
      <c r="AU325" s="129"/>
      <c r="AV325"/>
      <c r="AW325" s="95"/>
      <c r="AX325" s="101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2:85" s="29" customFormat="1" ht="12.75" customHeight="1">
      <c r="B326" s="70"/>
      <c r="C326" s="28"/>
      <c r="D326" s="28"/>
      <c r="S326" s="70"/>
      <c r="Z326"/>
      <c r="AA326" s="129"/>
      <c r="AB326" s="129"/>
      <c r="AC326" s="129"/>
      <c r="AD326" s="129"/>
      <c r="AE326" s="129"/>
      <c r="AF326"/>
      <c r="AG326" s="130"/>
      <c r="AH326"/>
      <c r="AI326"/>
      <c r="AJ326"/>
      <c r="AK326"/>
      <c r="AL326"/>
      <c r="AM326"/>
      <c r="AN326" s="129"/>
      <c r="AO326" s="129"/>
      <c r="AP326" s="129"/>
      <c r="AQ326" s="129"/>
      <c r="AR326" s="129"/>
      <c r="AS326" s="129"/>
      <c r="AT326" s="129"/>
      <c r="AU326" s="129"/>
      <c r="AV326"/>
      <c r="AW326" s="95"/>
      <c r="AX326" s="101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2:85" s="29" customFormat="1" ht="12.75" customHeight="1">
      <c r="B327" s="70"/>
      <c r="C327" s="28"/>
      <c r="D327" s="28"/>
      <c r="S327" s="70"/>
      <c r="Z327"/>
      <c r="AA327" s="129"/>
      <c r="AB327" s="129"/>
      <c r="AC327" s="129"/>
      <c r="AD327" s="129"/>
      <c r="AE327" s="129"/>
      <c r="AF327"/>
      <c r="AG327" s="130"/>
      <c r="AH327"/>
      <c r="AI327"/>
      <c r="AJ327"/>
      <c r="AK327"/>
      <c r="AL327"/>
      <c r="AM327"/>
      <c r="AN327" s="129"/>
      <c r="AO327" s="129"/>
      <c r="AP327" s="129"/>
      <c r="AQ327" s="129"/>
      <c r="AR327" s="129"/>
      <c r="AS327" s="129"/>
      <c r="AT327" s="129"/>
      <c r="AU327" s="129"/>
      <c r="AV327"/>
      <c r="AW327" s="95"/>
      <c r="AX327" s="101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2:85" s="29" customFormat="1" ht="12.75" customHeight="1">
      <c r="B328" s="70"/>
      <c r="C328" s="28"/>
      <c r="D328" s="28"/>
      <c r="S328" s="70"/>
      <c r="Z328"/>
      <c r="AA328" s="129"/>
      <c r="AB328" s="129"/>
      <c r="AC328" s="129"/>
      <c r="AD328" s="129"/>
      <c r="AE328" s="129"/>
      <c r="AF328"/>
      <c r="AG328" s="130"/>
      <c r="AH328"/>
      <c r="AI328"/>
      <c r="AJ328"/>
      <c r="AK328"/>
      <c r="AL328"/>
      <c r="AM328"/>
      <c r="AN328" s="129"/>
      <c r="AO328" s="129"/>
      <c r="AP328" s="129"/>
      <c r="AQ328" s="129"/>
      <c r="AR328" s="129"/>
      <c r="AS328" s="129"/>
      <c r="AT328" s="129"/>
      <c r="AU328" s="129"/>
      <c r="AV328"/>
      <c r="AW328" s="95"/>
      <c r="AX328" s="101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2:85" s="29" customFormat="1" ht="12.75" customHeight="1">
      <c r="B329" s="70"/>
      <c r="C329" s="28"/>
      <c r="D329" s="28"/>
      <c r="S329" s="70"/>
      <c r="Z329"/>
      <c r="AA329" s="129"/>
      <c r="AB329" s="129"/>
      <c r="AC329" s="129"/>
      <c r="AD329" s="129"/>
      <c r="AE329" s="129"/>
      <c r="AF329"/>
      <c r="AG329" s="130"/>
      <c r="AH329"/>
      <c r="AI329"/>
      <c r="AJ329"/>
      <c r="AK329"/>
      <c r="AL329"/>
      <c r="AM329"/>
      <c r="AN329" s="129"/>
      <c r="AO329" s="129"/>
      <c r="AP329" s="129"/>
      <c r="AQ329" s="129"/>
      <c r="AR329" s="129"/>
      <c r="AS329" s="129"/>
      <c r="AT329" s="129"/>
      <c r="AU329" s="129"/>
      <c r="AV329"/>
      <c r="AW329" s="95"/>
      <c r="AX329" s="101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2:85" s="29" customFormat="1" ht="12.75" customHeight="1">
      <c r="B330" s="70"/>
      <c r="C330" s="28"/>
      <c r="D330" s="28"/>
      <c r="S330" s="70"/>
      <c r="Z330"/>
      <c r="AA330" s="129"/>
      <c r="AB330" s="129"/>
      <c r="AC330" s="129"/>
      <c r="AD330" s="129"/>
      <c r="AE330" s="129"/>
      <c r="AF330"/>
      <c r="AG330" s="130"/>
      <c r="AH330"/>
      <c r="AI330"/>
      <c r="AJ330"/>
      <c r="AK330"/>
      <c r="AL330"/>
      <c r="AM330"/>
      <c r="AN330" s="129"/>
      <c r="AO330" s="129"/>
      <c r="AP330" s="129"/>
      <c r="AQ330" s="129"/>
      <c r="AR330" s="129"/>
      <c r="AS330" s="129"/>
      <c r="AT330" s="129"/>
      <c r="AU330" s="129"/>
      <c r="AV330"/>
      <c r="AW330" s="95"/>
      <c r="AX330" s="101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2:85" s="29" customFormat="1" ht="12.75" customHeight="1">
      <c r="B331" s="70"/>
      <c r="C331" s="28"/>
      <c r="D331" s="28"/>
      <c r="S331" s="70"/>
      <c r="Z331"/>
      <c r="AA331" s="129"/>
      <c r="AB331" s="129"/>
      <c r="AC331" s="129"/>
      <c r="AD331" s="129"/>
      <c r="AE331" s="129"/>
      <c r="AF331"/>
      <c r="AG331" s="130"/>
      <c r="AH331"/>
      <c r="AI331"/>
      <c r="AJ331"/>
      <c r="AK331"/>
      <c r="AL331"/>
      <c r="AM331"/>
      <c r="AN331" s="129"/>
      <c r="AO331" s="129"/>
      <c r="AP331" s="129"/>
      <c r="AQ331" s="129"/>
      <c r="AR331" s="129"/>
      <c r="AS331" s="129"/>
      <c r="AT331" s="129"/>
      <c r="AU331" s="129"/>
      <c r="AV331"/>
      <c r="AW331" s="95"/>
      <c r="AX331" s="10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2:85" s="29" customFormat="1" ht="12.75" customHeight="1">
      <c r="B332" s="70"/>
      <c r="C332" s="28"/>
      <c r="D332" s="28"/>
      <c r="S332" s="70"/>
      <c r="Z332"/>
      <c r="AA332" s="129"/>
      <c r="AB332" s="129"/>
      <c r="AC332" s="129"/>
      <c r="AD332" s="129"/>
      <c r="AE332" s="129"/>
      <c r="AF332"/>
      <c r="AG332" s="130"/>
      <c r="AH332"/>
      <c r="AI332"/>
      <c r="AJ332"/>
      <c r="AK332"/>
      <c r="AL332"/>
      <c r="AM332"/>
      <c r="AN332" s="129"/>
      <c r="AO332" s="129"/>
      <c r="AP332" s="129"/>
      <c r="AQ332" s="129"/>
      <c r="AR332" s="129"/>
      <c r="AS332" s="129"/>
      <c r="AT332" s="129"/>
      <c r="AU332" s="129"/>
      <c r="AV332"/>
      <c r="AW332" s="95"/>
      <c r="AX332" s="101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2:85" s="29" customFormat="1" ht="12.75" customHeight="1">
      <c r="B333" s="70"/>
      <c r="C333" s="28"/>
      <c r="D333" s="28"/>
      <c r="S333" s="70"/>
      <c r="Z333"/>
      <c r="AA333" s="129"/>
      <c r="AB333" s="129"/>
      <c r="AC333" s="129"/>
      <c r="AD333" s="129"/>
      <c r="AE333" s="129"/>
      <c r="AF333"/>
      <c r="AG333" s="130"/>
      <c r="AH333"/>
      <c r="AI333"/>
      <c r="AJ333"/>
      <c r="AK333"/>
      <c r="AL333"/>
      <c r="AM333"/>
      <c r="AN333" s="129"/>
      <c r="AO333" s="129"/>
      <c r="AP333" s="129"/>
      <c r="AQ333" s="129"/>
      <c r="AR333" s="129"/>
      <c r="AS333" s="129"/>
      <c r="AT333" s="129"/>
      <c r="AU333" s="129"/>
      <c r="AV333"/>
      <c r="AW333" s="95"/>
      <c r="AX333" s="101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2:85" s="29" customFormat="1" ht="12.75" customHeight="1">
      <c r="B334" s="70"/>
      <c r="C334" s="28"/>
      <c r="D334" s="28"/>
      <c r="S334" s="70"/>
      <c r="Z334"/>
      <c r="AA334" s="129"/>
      <c r="AB334" s="129"/>
      <c r="AC334" s="129"/>
      <c r="AD334" s="129"/>
      <c r="AE334" s="129"/>
      <c r="AF334"/>
      <c r="AG334" s="130"/>
      <c r="AH334"/>
      <c r="AI334"/>
      <c r="AJ334"/>
      <c r="AK334"/>
      <c r="AL334"/>
      <c r="AM334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95"/>
      <c r="AX334" s="101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2:85" s="29" customFormat="1" ht="12.75" customHeight="1">
      <c r="B335" s="70"/>
      <c r="C335" s="28"/>
      <c r="D335" s="28"/>
      <c r="S335" s="70"/>
      <c r="Z335"/>
      <c r="AA335" s="129"/>
      <c r="AB335" s="129"/>
      <c r="AC335" s="129"/>
      <c r="AD335" s="129"/>
      <c r="AE335" s="129"/>
      <c r="AF335"/>
      <c r="AG335" s="130"/>
      <c r="AH335"/>
      <c r="AI335"/>
      <c r="AJ335"/>
      <c r="AK335"/>
      <c r="AL335"/>
      <c r="AM335"/>
      <c r="AN335" s="129"/>
      <c r="AO335" s="129"/>
      <c r="AP335" s="129"/>
      <c r="AQ335" s="129"/>
      <c r="AR335" s="129"/>
      <c r="AS335" s="129"/>
      <c r="AT335" s="129"/>
      <c r="AU335" s="129"/>
      <c r="AV335"/>
      <c r="AW335" s="95"/>
      <c r="AX335" s="101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2:85" s="29" customFormat="1" ht="12.75" customHeight="1">
      <c r="B336" s="70"/>
      <c r="C336" s="28"/>
      <c r="D336" s="28"/>
      <c r="S336" s="70"/>
      <c r="Z336"/>
      <c r="AA336" s="129"/>
      <c r="AB336" s="129"/>
      <c r="AC336" s="129"/>
      <c r="AD336" s="129"/>
      <c r="AE336" s="129"/>
      <c r="AF336"/>
      <c r="AG336" s="130"/>
      <c r="AH336"/>
      <c r="AI336"/>
      <c r="AJ336"/>
      <c r="AK336"/>
      <c r="AL336"/>
      <c r="AM336"/>
      <c r="AN336" s="129"/>
      <c r="AO336" s="129"/>
      <c r="AP336" s="129"/>
      <c r="AQ336" s="129"/>
      <c r="AR336" s="129"/>
      <c r="AS336" s="129"/>
      <c r="AT336" s="129"/>
      <c r="AU336" s="129"/>
      <c r="AV336"/>
      <c r="AW336" s="95"/>
      <c r="AX336" s="101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2:85" s="29" customFormat="1" ht="12.75" customHeight="1">
      <c r="B337" s="70"/>
      <c r="C337" s="28"/>
      <c r="D337" s="28"/>
      <c r="S337" s="70"/>
      <c r="Z337"/>
      <c r="AA337" s="129"/>
      <c r="AB337" s="129"/>
      <c r="AC337" s="129"/>
      <c r="AD337" s="129"/>
      <c r="AE337" s="129"/>
      <c r="AF337"/>
      <c r="AG337" s="130"/>
      <c r="AH337"/>
      <c r="AI337"/>
      <c r="AJ337"/>
      <c r="AK337"/>
      <c r="AL337"/>
      <c r="AM337"/>
      <c r="AN337" s="129"/>
      <c r="AO337" s="129"/>
      <c r="AP337" s="129"/>
      <c r="AQ337" s="129"/>
      <c r="AR337" s="129"/>
      <c r="AS337" s="129"/>
      <c r="AT337" s="129"/>
      <c r="AU337" s="129"/>
      <c r="AV337"/>
      <c r="AW337" s="95"/>
      <c r="AX337" s="101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2:85" s="29" customFormat="1" ht="12.75" customHeight="1">
      <c r="B338" s="70"/>
      <c r="C338" s="28"/>
      <c r="D338" s="28"/>
      <c r="S338" s="70"/>
      <c r="Z338"/>
      <c r="AA338" s="129"/>
      <c r="AB338" s="129"/>
      <c r="AC338" s="129"/>
      <c r="AD338" s="129"/>
      <c r="AE338" s="129"/>
      <c r="AF338"/>
      <c r="AG338" s="130"/>
      <c r="AH338"/>
      <c r="AI338"/>
      <c r="AJ338"/>
      <c r="AK338"/>
      <c r="AL338"/>
      <c r="AM338"/>
      <c r="AN338" s="129"/>
      <c r="AO338" s="129"/>
      <c r="AP338" s="129"/>
      <c r="AQ338" s="129"/>
      <c r="AR338" s="129"/>
      <c r="AS338" s="129"/>
      <c r="AT338" s="129"/>
      <c r="AU338" s="129"/>
      <c r="AV338"/>
      <c r="AW338" s="95"/>
      <c r="AX338" s="101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2:85" s="29" customFormat="1" ht="12.75" customHeight="1">
      <c r="B339" s="70"/>
      <c r="C339" s="28"/>
      <c r="D339" s="28"/>
      <c r="S339" s="70"/>
      <c r="Z339"/>
      <c r="AA339" s="129"/>
      <c r="AB339" s="129"/>
      <c r="AC339" s="129"/>
      <c r="AD339" s="129"/>
      <c r="AE339" s="129"/>
      <c r="AF339"/>
      <c r="AG339" s="130"/>
      <c r="AH339"/>
      <c r="AI339"/>
      <c r="AJ339"/>
      <c r="AK339"/>
      <c r="AL339"/>
      <c r="AM339"/>
      <c r="AN339" s="129"/>
      <c r="AO339" s="129"/>
      <c r="AP339" s="129"/>
      <c r="AQ339" s="129"/>
      <c r="AR339" s="129"/>
      <c r="AS339" s="129"/>
      <c r="AT339" s="129"/>
      <c r="AU339" s="129"/>
      <c r="AV339"/>
      <c r="AW339" s="95"/>
      <c r="AX339" s="101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2:85" s="29" customFormat="1" ht="12.75" customHeight="1">
      <c r="B340" s="70"/>
      <c r="C340" s="28"/>
      <c r="D340" s="28"/>
      <c r="S340" s="70"/>
      <c r="Z340"/>
      <c r="AA340" s="129"/>
      <c r="AB340" s="129"/>
      <c r="AC340" s="129"/>
      <c r="AD340" s="129"/>
      <c r="AE340" s="129"/>
      <c r="AF340"/>
      <c r="AG340" s="130"/>
      <c r="AH340"/>
      <c r="AI340"/>
      <c r="AJ340"/>
      <c r="AK340"/>
      <c r="AL340"/>
      <c r="AM340"/>
      <c r="AN340" s="129"/>
      <c r="AO340" s="129"/>
      <c r="AP340" s="129"/>
      <c r="AQ340" s="129"/>
      <c r="AR340" s="129"/>
      <c r="AS340" s="129"/>
      <c r="AT340" s="129"/>
      <c r="AU340" s="129"/>
      <c r="AV340"/>
      <c r="AW340" s="95"/>
      <c r="AX340" s="101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2:85" s="29" customFormat="1" ht="12.75" customHeight="1">
      <c r="B341" s="70"/>
      <c r="C341" s="28"/>
      <c r="D341" s="28"/>
      <c r="S341" s="70"/>
      <c r="Z341"/>
      <c r="AA341" s="129"/>
      <c r="AB341" s="129"/>
      <c r="AC341" s="129"/>
      <c r="AD341" s="129"/>
      <c r="AE341" s="129"/>
      <c r="AF341"/>
      <c r="AG341" s="130"/>
      <c r="AH341"/>
      <c r="AI341"/>
      <c r="AJ341"/>
      <c r="AK341"/>
      <c r="AL341"/>
      <c r="AM341"/>
      <c r="AN341" s="129"/>
      <c r="AO341" s="129"/>
      <c r="AP341" s="129"/>
      <c r="AQ341" s="129"/>
      <c r="AR341" s="129"/>
      <c r="AS341" s="129"/>
      <c r="AT341" s="129"/>
      <c r="AU341" s="129"/>
      <c r="AV341"/>
      <c r="AW341" s="95"/>
      <c r="AX341" s="10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2:85" s="29" customFormat="1" ht="12.75" customHeight="1">
      <c r="B342" s="70"/>
      <c r="C342" s="28"/>
      <c r="D342" s="28"/>
      <c r="S342" s="70"/>
      <c r="Z342"/>
      <c r="AA342" s="129"/>
      <c r="AB342" s="129"/>
      <c r="AC342" s="129"/>
      <c r="AD342" s="129"/>
      <c r="AE342" s="129"/>
      <c r="AF342"/>
      <c r="AG342" s="130"/>
      <c r="AH342"/>
      <c r="AI342"/>
      <c r="AJ342"/>
      <c r="AK342"/>
      <c r="AL342"/>
      <c r="AM342"/>
      <c r="AN342" s="129"/>
      <c r="AO342" s="129"/>
      <c r="AP342" s="129"/>
      <c r="AQ342" s="129"/>
      <c r="AR342" s="129"/>
      <c r="AS342" s="129"/>
      <c r="AT342" s="129"/>
      <c r="AU342" s="129"/>
      <c r="AV342"/>
      <c r="AW342" s="95"/>
      <c r="AX342" s="101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2:85" s="29" customFormat="1" ht="12.75" customHeight="1">
      <c r="B343" s="70"/>
      <c r="C343" s="28"/>
      <c r="D343" s="28"/>
      <c r="S343" s="70"/>
      <c r="Z343"/>
      <c r="AA343" s="129"/>
      <c r="AB343" s="129"/>
      <c r="AC343" s="129"/>
      <c r="AD343" s="129"/>
      <c r="AE343" s="129"/>
      <c r="AF343"/>
      <c r="AG343" s="130"/>
      <c r="AH343"/>
      <c r="AI343"/>
      <c r="AJ343"/>
      <c r="AK343"/>
      <c r="AL343"/>
      <c r="AM343"/>
      <c r="AN343" s="129"/>
      <c r="AO343" s="129"/>
      <c r="AP343" s="129"/>
      <c r="AQ343" s="129"/>
      <c r="AR343" s="129"/>
      <c r="AS343" s="129"/>
      <c r="AT343" s="129"/>
      <c r="AU343" s="129"/>
      <c r="AV343"/>
      <c r="AW343" s="95"/>
      <c r="AX343" s="101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2:85" s="29" customFormat="1" ht="12.75" customHeight="1">
      <c r="B344" s="70"/>
      <c r="C344" s="28"/>
      <c r="D344" s="28"/>
      <c r="S344" s="70"/>
      <c r="Z344"/>
      <c r="AA344" s="129"/>
      <c r="AB344" s="129"/>
      <c r="AC344" s="129"/>
      <c r="AD344" s="129"/>
      <c r="AE344" s="129"/>
      <c r="AF344"/>
      <c r="AG344" s="130"/>
      <c r="AH344"/>
      <c r="AI344"/>
      <c r="AJ344"/>
      <c r="AK344"/>
      <c r="AL344"/>
      <c r="AM344"/>
      <c r="AN344" s="129"/>
      <c r="AO344" s="129"/>
      <c r="AP344" s="129"/>
      <c r="AQ344" s="129"/>
      <c r="AR344" s="129"/>
      <c r="AS344" s="129"/>
      <c r="AT344" s="129"/>
      <c r="AU344" s="129"/>
      <c r="AV344"/>
      <c r="AW344" s="95"/>
      <c r="AX344" s="101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2:85" s="29" customFormat="1" ht="12.75" customHeight="1">
      <c r="B345" s="70"/>
      <c r="C345" s="28"/>
      <c r="D345" s="28"/>
      <c r="S345" s="70"/>
      <c r="Z345"/>
      <c r="AA345" s="129"/>
      <c r="AB345" s="129"/>
      <c r="AC345" s="129"/>
      <c r="AD345" s="129"/>
      <c r="AE345" s="129"/>
      <c r="AF345"/>
      <c r="AG345" s="130"/>
      <c r="AH345"/>
      <c r="AI345"/>
      <c r="AJ345"/>
      <c r="AK345"/>
      <c r="AL345"/>
      <c r="AM345"/>
      <c r="AN345" s="129"/>
      <c r="AO345" s="129"/>
      <c r="AP345" s="129"/>
      <c r="AQ345" s="129"/>
      <c r="AR345" s="129"/>
      <c r="AS345" s="129"/>
      <c r="AT345" s="129"/>
      <c r="AU345" s="129"/>
      <c r="AV345"/>
      <c r="AW345" s="95"/>
      <c r="AX345" s="101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2:85" s="29" customFormat="1" ht="12.75" customHeight="1">
      <c r="B346" s="70"/>
      <c r="C346" s="28"/>
      <c r="D346" s="28"/>
      <c r="S346" s="70"/>
      <c r="Z346"/>
      <c r="AA346" s="129"/>
      <c r="AB346" s="129"/>
      <c r="AC346" s="129"/>
      <c r="AD346" s="129"/>
      <c r="AE346" s="129"/>
      <c r="AF346"/>
      <c r="AG346" s="130"/>
      <c r="AH346"/>
      <c r="AI346"/>
      <c r="AJ346"/>
      <c r="AK346"/>
      <c r="AL346"/>
      <c r="AM346"/>
      <c r="AN346" s="129"/>
      <c r="AO346" s="129"/>
      <c r="AP346" s="129"/>
      <c r="AQ346" s="129"/>
      <c r="AR346" s="129"/>
      <c r="AS346" s="129"/>
      <c r="AT346" s="129"/>
      <c r="AU346" s="129"/>
      <c r="AV346"/>
      <c r="AW346" s="95"/>
      <c r="AX346" s="101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2:85" s="29" customFormat="1" ht="12.75" customHeight="1">
      <c r="B347" s="70"/>
      <c r="C347" s="28"/>
      <c r="D347" s="28"/>
      <c r="S347" s="70"/>
      <c r="Z347"/>
      <c r="AA347" s="129"/>
      <c r="AB347" s="129"/>
      <c r="AC347" s="129"/>
      <c r="AD347" s="129"/>
      <c r="AE347" s="129"/>
      <c r="AF347"/>
      <c r="AG347" s="130"/>
      <c r="AH347"/>
      <c r="AI347"/>
      <c r="AJ347"/>
      <c r="AK347"/>
      <c r="AL347"/>
      <c r="AM347"/>
      <c r="AN347" s="129"/>
      <c r="AO347" s="129"/>
      <c r="AP347" s="129"/>
      <c r="AQ347" s="129"/>
      <c r="AR347" s="129"/>
      <c r="AS347" s="129"/>
      <c r="AT347" s="129"/>
      <c r="AU347" s="129"/>
      <c r="AV347"/>
      <c r="AW347" s="95"/>
      <c r="AX347" s="101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2:85" s="29" customFormat="1" ht="12.75" customHeight="1">
      <c r="B348" s="70"/>
      <c r="C348" s="28"/>
      <c r="D348" s="28"/>
      <c r="S348" s="70"/>
      <c r="Z348"/>
      <c r="AA348" s="129"/>
      <c r="AB348" s="129"/>
      <c r="AC348" s="129"/>
      <c r="AD348" s="129"/>
      <c r="AE348" s="129"/>
      <c r="AF348"/>
      <c r="AG348" s="130"/>
      <c r="AH348"/>
      <c r="AI348"/>
      <c r="AJ348"/>
      <c r="AK348"/>
      <c r="AL348"/>
      <c r="AM348"/>
      <c r="AN348" s="129"/>
      <c r="AO348" s="129"/>
      <c r="AP348" s="129"/>
      <c r="AQ348" s="129"/>
      <c r="AR348" s="129"/>
      <c r="AS348" s="129"/>
      <c r="AT348" s="129"/>
      <c r="AU348" s="129"/>
      <c r="AV348"/>
      <c r="AW348" s="95"/>
      <c r="AX348" s="101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2:85" s="29" customFormat="1" ht="12.75" customHeight="1">
      <c r="B349" s="70"/>
      <c r="C349" s="28"/>
      <c r="D349" s="28"/>
      <c r="S349" s="70"/>
      <c r="Z349"/>
      <c r="AA349" s="129"/>
      <c r="AB349" s="129"/>
      <c r="AC349" s="129"/>
      <c r="AD349" s="129"/>
      <c r="AE349" s="129"/>
      <c r="AF349"/>
      <c r="AG349" s="130"/>
      <c r="AH349"/>
      <c r="AI349"/>
      <c r="AJ349"/>
      <c r="AK349"/>
      <c r="AL349"/>
      <c r="AM349"/>
      <c r="AN349" s="129"/>
      <c r="AO349" s="129"/>
      <c r="AP349" s="129"/>
      <c r="AQ349" s="129"/>
      <c r="AR349" s="129"/>
      <c r="AS349" s="129"/>
      <c r="AT349" s="129"/>
      <c r="AU349" s="129"/>
      <c r="AV349"/>
      <c r="AW349" s="95"/>
      <c r="AX349" s="101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2:85" s="29" customFormat="1" ht="12.75" customHeight="1">
      <c r="B350" s="70"/>
      <c r="C350" s="28"/>
      <c r="D350" s="28"/>
      <c r="S350" s="70"/>
      <c r="Z350"/>
      <c r="AA350" s="129"/>
      <c r="AB350" s="129"/>
      <c r="AC350" s="129"/>
      <c r="AD350" s="129"/>
      <c r="AE350" s="129"/>
      <c r="AF350"/>
      <c r="AG350" s="130"/>
      <c r="AH350"/>
      <c r="AI350"/>
      <c r="AJ350"/>
      <c r="AK350"/>
      <c r="AL350"/>
      <c r="AM350"/>
      <c r="AN350" s="129"/>
      <c r="AO350" s="129"/>
      <c r="AP350" s="129"/>
      <c r="AQ350" s="129"/>
      <c r="AR350" s="129"/>
      <c r="AS350" s="129"/>
      <c r="AT350" s="129"/>
      <c r="AU350" s="129"/>
      <c r="AV350"/>
      <c r="AW350" s="95"/>
      <c r="AX350" s="101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2:85" s="29" customFormat="1" ht="12.75" customHeight="1">
      <c r="B351" s="70"/>
      <c r="C351" s="28"/>
      <c r="D351" s="28"/>
      <c r="S351" s="70"/>
      <c r="Z351"/>
      <c r="AA351" s="129"/>
      <c r="AB351" s="129"/>
      <c r="AC351" s="129"/>
      <c r="AD351" s="129"/>
      <c r="AE351" s="129"/>
      <c r="AF351"/>
      <c r="AG351" s="130"/>
      <c r="AH351"/>
      <c r="AI351"/>
      <c r="AJ351"/>
      <c r="AK351"/>
      <c r="AL351"/>
      <c r="AM351"/>
      <c r="AN351" s="129"/>
      <c r="AO351" s="129"/>
      <c r="AP351" s="129"/>
      <c r="AQ351" s="129"/>
      <c r="AR351" s="129"/>
      <c r="AS351" s="129"/>
      <c r="AT351" s="129"/>
      <c r="AU351" s="129"/>
      <c r="AV351"/>
      <c r="AW351" s="95"/>
      <c r="AX351" s="10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2:85" s="29" customFormat="1" ht="12.75" customHeight="1">
      <c r="B352" s="70"/>
      <c r="C352" s="28"/>
      <c r="D352" s="28"/>
      <c r="S352" s="70"/>
      <c r="Z352"/>
      <c r="AA352" s="129"/>
      <c r="AB352" s="129"/>
      <c r="AC352" s="129"/>
      <c r="AD352" s="129"/>
      <c r="AE352" s="129"/>
      <c r="AF352"/>
      <c r="AG352" s="130"/>
      <c r="AH352"/>
      <c r="AI352"/>
      <c r="AJ352"/>
      <c r="AK352"/>
      <c r="AL352"/>
      <c r="AM352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95"/>
      <c r="AX352" s="101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2:85" s="29" customFormat="1" ht="12.75" customHeight="1">
      <c r="B353" s="70"/>
      <c r="C353" s="28"/>
      <c r="D353" s="28"/>
      <c r="S353" s="70"/>
      <c r="Z353"/>
      <c r="AA353" s="129"/>
      <c r="AB353" s="129"/>
      <c r="AC353" s="129"/>
      <c r="AD353" s="129"/>
      <c r="AE353" s="129"/>
      <c r="AF353"/>
      <c r="AG353" s="130"/>
      <c r="AH353"/>
      <c r="AI353"/>
      <c r="AJ353"/>
      <c r="AK353"/>
      <c r="AL353"/>
      <c r="AM353"/>
      <c r="AN353" s="129"/>
      <c r="AO353" s="129"/>
      <c r="AP353" s="129"/>
      <c r="AQ353" s="129"/>
      <c r="AR353" s="129"/>
      <c r="AS353" s="129"/>
      <c r="AT353" s="129"/>
      <c r="AU353" s="129"/>
      <c r="AV353"/>
      <c r="AW353" s="95"/>
      <c r="AX353" s="101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2:85" s="29" customFormat="1" ht="12.75" customHeight="1">
      <c r="B354" s="70"/>
      <c r="C354" s="28"/>
      <c r="D354" s="28"/>
      <c r="S354" s="70"/>
      <c r="Z354"/>
      <c r="AA354" s="129"/>
      <c r="AB354" s="129"/>
      <c r="AC354" s="129"/>
      <c r="AD354" s="129"/>
      <c r="AE354" s="129"/>
      <c r="AF354"/>
      <c r="AG354" s="130"/>
      <c r="AH354"/>
      <c r="AI354"/>
      <c r="AJ354"/>
      <c r="AK354"/>
      <c r="AL354"/>
      <c r="AM354"/>
      <c r="AN354" s="129"/>
      <c r="AO354" s="129"/>
      <c r="AP354" s="129"/>
      <c r="AQ354" s="129"/>
      <c r="AR354" s="129"/>
      <c r="AS354" s="129"/>
      <c r="AT354" s="129"/>
      <c r="AU354" s="129"/>
      <c r="AV354"/>
      <c r="AW354" s="95"/>
      <c r="AX354" s="101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2:85" s="29" customFormat="1" ht="12.75" customHeight="1">
      <c r="B355" s="70"/>
      <c r="C355" s="28"/>
      <c r="D355" s="28"/>
      <c r="S355" s="70"/>
      <c r="Z355"/>
      <c r="AA355" s="129"/>
      <c r="AB355" s="129"/>
      <c r="AC355" s="129"/>
      <c r="AD355" s="129"/>
      <c r="AE355" s="129"/>
      <c r="AF355"/>
      <c r="AG355" s="130"/>
      <c r="AH355"/>
      <c r="AI355"/>
      <c r="AJ355"/>
      <c r="AK355"/>
      <c r="AL355"/>
      <c r="AM355"/>
      <c r="AN355" s="129"/>
      <c r="AO355" s="129"/>
      <c r="AP355" s="129"/>
      <c r="AQ355" s="129"/>
      <c r="AR355" s="129"/>
      <c r="AS355" s="129"/>
      <c r="AT355" s="129"/>
      <c r="AU355" s="129"/>
      <c r="AV355"/>
      <c r="AW355" s="95"/>
      <c r="AX355" s="101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2:85" s="29" customFormat="1" ht="12.75" customHeight="1">
      <c r="B356" s="70"/>
      <c r="C356" s="28"/>
      <c r="D356" s="28"/>
      <c r="S356" s="70"/>
      <c r="Z356"/>
      <c r="AA356" s="129"/>
      <c r="AB356" s="129"/>
      <c r="AC356" s="129"/>
      <c r="AD356" s="129"/>
      <c r="AE356" s="129"/>
      <c r="AF356"/>
      <c r="AG356" s="130"/>
      <c r="AH356"/>
      <c r="AI356"/>
      <c r="AJ356"/>
      <c r="AK356"/>
      <c r="AL356"/>
      <c r="AM356"/>
      <c r="AN356" s="129"/>
      <c r="AO356" s="129"/>
      <c r="AP356" s="129"/>
      <c r="AQ356" s="129"/>
      <c r="AR356" s="129"/>
      <c r="AS356" s="129"/>
      <c r="AT356" s="129"/>
      <c r="AU356" s="129"/>
      <c r="AV356"/>
      <c r="AW356" s="95"/>
      <c r="AX356" s="101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2:85" s="29" customFormat="1" ht="12.75" customHeight="1">
      <c r="B357" s="70"/>
      <c r="C357" s="28"/>
      <c r="D357" s="28"/>
      <c r="S357" s="70"/>
      <c r="Z357"/>
      <c r="AA357" s="129"/>
      <c r="AB357" s="129"/>
      <c r="AC357" s="129"/>
      <c r="AD357" s="129"/>
      <c r="AE357" s="129"/>
      <c r="AF357"/>
      <c r="AG357" s="130"/>
      <c r="AH357"/>
      <c r="AI357"/>
      <c r="AJ357"/>
      <c r="AK357"/>
      <c r="AL357"/>
      <c r="AM357"/>
      <c r="AN357" s="129"/>
      <c r="AO357" s="129"/>
      <c r="AP357" s="129"/>
      <c r="AQ357" s="129"/>
      <c r="AR357" s="129"/>
      <c r="AS357" s="129"/>
      <c r="AT357" s="129"/>
      <c r="AU357" s="129"/>
      <c r="AV357"/>
      <c r="AW357" s="95"/>
      <c r="AX357" s="101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2:85" s="29" customFormat="1" ht="12.75" customHeight="1">
      <c r="B358" s="70"/>
      <c r="C358" s="28"/>
      <c r="D358" s="28"/>
      <c r="S358" s="70"/>
      <c r="Z358"/>
      <c r="AA358" s="129"/>
      <c r="AB358" s="129"/>
      <c r="AC358" s="129"/>
      <c r="AD358" s="129"/>
      <c r="AE358" s="129"/>
      <c r="AF358"/>
      <c r="AG358" s="130"/>
      <c r="AH358"/>
      <c r="AI358"/>
      <c r="AJ358"/>
      <c r="AK358"/>
      <c r="AL358"/>
      <c r="AM358"/>
      <c r="AN358" s="129"/>
      <c r="AO358" s="129"/>
      <c r="AP358" s="129"/>
      <c r="AQ358" s="129"/>
      <c r="AR358" s="129"/>
      <c r="AS358" s="129"/>
      <c r="AT358" s="129"/>
      <c r="AU358" s="129"/>
      <c r="AV358"/>
      <c r="AW358" s="95"/>
      <c r="AX358" s="101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2:85" s="29" customFormat="1" ht="12.75" customHeight="1">
      <c r="B359" s="70"/>
      <c r="C359" s="28"/>
      <c r="D359" s="28"/>
      <c r="S359" s="70"/>
      <c r="Z359"/>
      <c r="AA359" s="129"/>
      <c r="AB359" s="129"/>
      <c r="AC359" s="129"/>
      <c r="AD359" s="129"/>
      <c r="AE359" s="129"/>
      <c r="AF359"/>
      <c r="AG359" s="130"/>
      <c r="AH359"/>
      <c r="AI359"/>
      <c r="AJ359"/>
      <c r="AK359"/>
      <c r="AL359"/>
      <c r="AM359"/>
      <c r="AN359" s="129"/>
      <c r="AO359" s="129"/>
      <c r="AP359" s="129"/>
      <c r="AQ359" s="129"/>
      <c r="AR359" s="129"/>
      <c r="AS359" s="129"/>
      <c r="AT359" s="129"/>
      <c r="AU359" s="12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2:85" s="29" customFormat="1" ht="12.75" customHeight="1">
      <c r="B360" s="70"/>
      <c r="C360" s="28"/>
      <c r="D360" s="28"/>
      <c r="S360" s="70"/>
      <c r="Z360"/>
      <c r="AA360" s="129"/>
      <c r="AB360" s="129"/>
      <c r="AC360" s="129"/>
      <c r="AD360" s="129"/>
      <c r="AE360" s="129"/>
      <c r="AF360"/>
      <c r="AG360" s="130"/>
      <c r="AH360"/>
      <c r="AI360"/>
      <c r="AJ360"/>
      <c r="AK360"/>
      <c r="AL360"/>
      <c r="AM360"/>
      <c r="AN360" s="129"/>
      <c r="AO360" s="129"/>
      <c r="AP360" s="129"/>
      <c r="AQ360" s="129"/>
      <c r="AR360" s="129"/>
      <c r="AS360" s="129"/>
      <c r="AT360" s="129"/>
      <c r="AU360" s="129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2:85" s="29" customFormat="1" ht="12.75" customHeight="1">
      <c r="B361" s="70"/>
      <c r="C361" s="28"/>
      <c r="D361" s="28"/>
      <c r="S361" s="70"/>
      <c r="Z361"/>
      <c r="AA361" s="129"/>
      <c r="AB361" s="129"/>
      <c r="AC361" s="129"/>
      <c r="AD361" s="129"/>
      <c r="AE361" s="129"/>
      <c r="AF361"/>
      <c r="AG361" s="130"/>
      <c r="AH361"/>
      <c r="AI361"/>
      <c r="AJ361"/>
      <c r="AK361"/>
      <c r="AL361"/>
      <c r="AM361"/>
      <c r="AN361" s="129"/>
      <c r="AO361" s="129"/>
      <c r="AP361" s="129"/>
      <c r="AQ361" s="129"/>
      <c r="AR361" s="129"/>
      <c r="AS361" s="129"/>
      <c r="AT361" s="129"/>
      <c r="AU361" s="129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2:85" s="29" customFormat="1" ht="12.75" customHeight="1">
      <c r="B362" s="70"/>
      <c r="C362" s="28"/>
      <c r="D362" s="28"/>
      <c r="S362" s="70"/>
      <c r="Z362"/>
      <c r="AA362" s="129"/>
      <c r="AB362" s="129"/>
      <c r="AC362" s="129"/>
      <c r="AD362" s="129"/>
      <c r="AE362" s="129"/>
      <c r="AF362"/>
      <c r="AG362" s="130"/>
      <c r="AH362"/>
      <c r="AI362"/>
      <c r="AJ362"/>
      <c r="AK362"/>
      <c r="AL362"/>
      <c r="AM362"/>
      <c r="AN362" s="129"/>
      <c r="AO362" s="129"/>
      <c r="AP362" s="129"/>
      <c r="AQ362" s="129"/>
      <c r="AR362" s="129"/>
      <c r="AS362" s="129"/>
      <c r="AT362" s="129"/>
      <c r="AU362" s="129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2:85" s="29" customFormat="1" ht="12.75" customHeight="1">
      <c r="B363" s="70"/>
      <c r="C363" s="28"/>
      <c r="D363" s="28"/>
      <c r="S363" s="70"/>
      <c r="Z363"/>
      <c r="AA363" s="129"/>
      <c r="AB363" s="129"/>
      <c r="AC363" s="129"/>
      <c r="AD363" s="129"/>
      <c r="AE363" s="129"/>
      <c r="AF363"/>
      <c r="AG363" s="130"/>
      <c r="AH363"/>
      <c r="AI363"/>
      <c r="AJ363"/>
      <c r="AK363"/>
      <c r="AL363"/>
      <c r="AM363"/>
      <c r="AN363" s="129"/>
      <c r="AO363" s="129"/>
      <c r="AP363" s="129"/>
      <c r="AQ363" s="129"/>
      <c r="AR363" s="129"/>
      <c r="AS363" s="129"/>
      <c r="AT363" s="129"/>
      <c r="AU363" s="129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2:85" s="29" customFormat="1" ht="12.75" customHeight="1">
      <c r="B364" s="70"/>
      <c r="C364" s="28"/>
      <c r="D364" s="28"/>
      <c r="S364" s="70"/>
      <c r="Z364"/>
      <c r="AA364" s="129"/>
      <c r="AB364" s="129"/>
      <c r="AC364" s="129"/>
      <c r="AD364" s="129"/>
      <c r="AE364" s="129"/>
      <c r="AF364"/>
      <c r="AG364" s="130"/>
      <c r="AH364"/>
      <c r="AI364"/>
      <c r="AJ364"/>
      <c r="AK364"/>
      <c r="AL364"/>
      <c r="AM364"/>
      <c r="AN364" s="129"/>
      <c r="AO364" s="129"/>
      <c r="AP364" s="129"/>
      <c r="AQ364" s="129"/>
      <c r="AR364" s="129"/>
      <c r="AS364" s="129"/>
      <c r="AT364" s="129"/>
      <c r="AU364" s="129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2:85" s="29" customFormat="1" ht="12.75" customHeight="1">
      <c r="B365" s="70"/>
      <c r="C365" s="28"/>
      <c r="D365" s="28"/>
      <c r="S365" s="70"/>
      <c r="Z365"/>
      <c r="AA365" s="129"/>
      <c r="AB365" s="129"/>
      <c r="AC365" s="129"/>
      <c r="AD365" s="129"/>
      <c r="AE365" s="129"/>
      <c r="AF365"/>
      <c r="AG365" s="130"/>
      <c r="AH365"/>
      <c r="AI365"/>
      <c r="AJ365"/>
      <c r="AK365"/>
      <c r="AL365"/>
      <c r="AM365"/>
      <c r="AN365" s="129"/>
      <c r="AO365" s="129"/>
      <c r="AP365" s="129"/>
      <c r="AQ365" s="129"/>
      <c r="AR365" s="129"/>
      <c r="AS365" s="129"/>
      <c r="AT365" s="129"/>
      <c r="AU365" s="129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2:85" s="29" customFormat="1" ht="12.75" customHeight="1">
      <c r="B366" s="70"/>
      <c r="C366" s="28"/>
      <c r="D366" s="28"/>
      <c r="S366" s="70"/>
      <c r="Z366"/>
      <c r="AA366" s="129"/>
      <c r="AB366" s="129"/>
      <c r="AC366" s="129"/>
      <c r="AD366" s="129"/>
      <c r="AE366" s="129"/>
      <c r="AF366"/>
      <c r="AG366" s="130"/>
      <c r="AH366"/>
      <c r="AI366"/>
      <c r="AJ366"/>
      <c r="AK366"/>
      <c r="AL366"/>
      <c r="AM366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2:85" s="29" customFormat="1" ht="12.75" customHeight="1">
      <c r="B367" s="70"/>
      <c r="C367" s="28"/>
      <c r="D367" s="28"/>
      <c r="S367" s="70"/>
      <c r="Z367"/>
      <c r="AA367" s="129"/>
      <c r="AB367" s="129"/>
      <c r="AC367" s="129"/>
      <c r="AD367" s="129"/>
      <c r="AE367" s="129"/>
      <c r="AF367"/>
      <c r="AG367" s="130"/>
      <c r="AH367"/>
      <c r="AI367"/>
      <c r="AJ367"/>
      <c r="AK367"/>
      <c r="AL367"/>
      <c r="AM367"/>
      <c r="AN367" s="129"/>
      <c r="AO367" s="129"/>
      <c r="AP367" s="129"/>
      <c r="AQ367" s="129"/>
      <c r="AR367" s="129"/>
      <c r="AS367" s="129"/>
      <c r="AT367" s="129"/>
      <c r="AU367" s="129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2:85" s="29" customFormat="1" ht="12.75" customHeight="1">
      <c r="B368" s="70"/>
      <c r="C368" s="28"/>
      <c r="D368" s="28"/>
      <c r="S368" s="70"/>
      <c r="Z368"/>
      <c r="AA368" s="129"/>
      <c r="AB368" s="129"/>
      <c r="AC368" s="129"/>
      <c r="AD368" s="129"/>
      <c r="AE368" s="129"/>
      <c r="AF368"/>
      <c r="AG368" s="130"/>
      <c r="AH368"/>
      <c r="AI368"/>
      <c r="AJ368"/>
      <c r="AK368"/>
      <c r="AL368"/>
      <c r="AM368"/>
      <c r="AN368" s="129"/>
      <c r="AO368" s="129"/>
      <c r="AP368" s="129"/>
      <c r="AQ368" s="129"/>
      <c r="AR368" s="129"/>
      <c r="AS368" s="129"/>
      <c r="AT368" s="129"/>
      <c r="AU368" s="129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2:85" s="29" customFormat="1" ht="12.75" customHeight="1">
      <c r="B369" s="70"/>
      <c r="C369" s="28"/>
      <c r="D369" s="28"/>
      <c r="S369" s="70"/>
      <c r="Z369"/>
      <c r="AA369" s="129"/>
      <c r="AB369" s="129"/>
      <c r="AC369" s="129"/>
      <c r="AD369" s="129"/>
      <c r="AE369" s="129"/>
      <c r="AF369"/>
      <c r="AG369" s="130"/>
      <c r="AH369"/>
      <c r="AI369"/>
      <c r="AJ369"/>
      <c r="AK369"/>
      <c r="AL369"/>
      <c r="AM369"/>
      <c r="AN369" s="129"/>
      <c r="AO369" s="129"/>
      <c r="AP369" s="129"/>
      <c r="AQ369" s="129"/>
      <c r="AR369" s="129"/>
      <c r="AS369" s="129"/>
      <c r="AT369" s="129"/>
      <c r="AU369" s="12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2:85" s="29" customFormat="1" ht="12.75" customHeight="1">
      <c r="B370" s="70"/>
      <c r="C370" s="28"/>
      <c r="D370" s="28"/>
      <c r="S370" s="70"/>
      <c r="Z370"/>
      <c r="AA370" s="129"/>
      <c r="AB370" s="129"/>
      <c r="AC370" s="129"/>
      <c r="AD370" s="129"/>
      <c r="AE370" s="129"/>
      <c r="AF370"/>
      <c r="AG370" s="130"/>
      <c r="AH370"/>
      <c r="AI370"/>
      <c r="AJ370"/>
      <c r="AK370"/>
      <c r="AL370"/>
      <c r="AM370"/>
      <c r="AN370" s="129"/>
      <c r="AO370" s="129"/>
      <c r="AP370" s="129"/>
      <c r="AQ370" s="129"/>
      <c r="AR370" s="129"/>
      <c r="AS370" s="129"/>
      <c r="AT370" s="129"/>
      <c r="AU370" s="129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2:85" s="29" customFormat="1" ht="12.75" customHeight="1">
      <c r="B371" s="70"/>
      <c r="C371" s="28"/>
      <c r="D371" s="28"/>
      <c r="S371" s="70"/>
      <c r="Z371"/>
      <c r="AA371" s="129"/>
      <c r="AB371" s="129"/>
      <c r="AC371" s="129"/>
      <c r="AD371" s="129"/>
      <c r="AE371" s="129"/>
      <c r="AF371"/>
      <c r="AG371" s="130"/>
      <c r="AH371"/>
      <c r="AI371"/>
      <c r="AJ371"/>
      <c r="AK371"/>
      <c r="AL371"/>
      <c r="AM371"/>
      <c r="AN371" s="129"/>
      <c r="AO371" s="129"/>
      <c r="AP371" s="129"/>
      <c r="AQ371" s="129"/>
      <c r="AR371" s="129"/>
      <c r="AS371" s="129"/>
      <c r="AT371" s="129"/>
      <c r="AU371" s="129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2:85" s="29" customFormat="1" ht="12.75" customHeight="1">
      <c r="B372" s="70"/>
      <c r="C372" s="28"/>
      <c r="D372" s="28"/>
      <c r="S372" s="70"/>
      <c r="Z372"/>
      <c r="AA372" s="129"/>
      <c r="AB372" s="129"/>
      <c r="AC372" s="129"/>
      <c r="AD372" s="129"/>
      <c r="AE372" s="129"/>
      <c r="AF372"/>
      <c r="AG372" s="130"/>
      <c r="AH372"/>
      <c r="AI372"/>
      <c r="AJ372"/>
      <c r="AK372"/>
      <c r="AL372"/>
      <c r="AM372"/>
      <c r="AN372" s="129"/>
      <c r="AO372" s="129"/>
      <c r="AP372" s="129"/>
      <c r="AQ372" s="129"/>
      <c r="AR372" s="129"/>
      <c r="AS372" s="129"/>
      <c r="AT372" s="129"/>
      <c r="AU372" s="129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2:85" s="29" customFormat="1" ht="12.75" customHeight="1">
      <c r="B373" s="70"/>
      <c r="C373" s="28"/>
      <c r="D373" s="28"/>
      <c r="S373" s="70"/>
      <c r="Z373"/>
      <c r="AA373" s="129"/>
      <c r="AB373" s="129"/>
      <c r="AC373" s="129"/>
      <c r="AD373" s="129"/>
      <c r="AE373" s="129"/>
      <c r="AF373"/>
      <c r="AG373" s="130"/>
      <c r="AH373"/>
      <c r="AI373"/>
      <c r="AJ373"/>
      <c r="AK373"/>
      <c r="AL373"/>
      <c r="AM373"/>
      <c r="AN373" s="129"/>
      <c r="AO373" s="129"/>
      <c r="AP373" s="129"/>
      <c r="AQ373" s="129"/>
      <c r="AR373" s="129"/>
      <c r="AS373" s="129"/>
      <c r="AT373" s="129"/>
      <c r="AU373" s="129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2:85" s="29" customFormat="1" ht="12.75" customHeight="1">
      <c r="B374" s="70"/>
      <c r="C374" s="28"/>
      <c r="D374" s="28"/>
      <c r="S374" s="70"/>
      <c r="Z374"/>
      <c r="AA374" s="129"/>
      <c r="AB374" s="129"/>
      <c r="AC374" s="129"/>
      <c r="AD374" s="129"/>
      <c r="AE374" s="129"/>
      <c r="AF374"/>
      <c r="AG374" s="130"/>
      <c r="AH374"/>
      <c r="AI374"/>
      <c r="AJ374"/>
      <c r="AK374"/>
      <c r="AL374"/>
      <c r="AM374"/>
      <c r="AN374" s="129"/>
      <c r="AO374" s="129"/>
      <c r="AP374" s="129"/>
      <c r="AQ374" s="129"/>
      <c r="AR374" s="129"/>
      <c r="AS374" s="129"/>
      <c r="AT374" s="129"/>
      <c r="AU374" s="129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2:85" s="29" customFormat="1" ht="12.75" customHeight="1">
      <c r="B375" s="70"/>
      <c r="C375" s="28"/>
      <c r="D375" s="28"/>
      <c r="S375" s="70"/>
      <c r="Z375"/>
      <c r="AA375" s="129"/>
      <c r="AB375" s="129"/>
      <c r="AC375" s="129"/>
      <c r="AD375" s="129"/>
      <c r="AE375" s="129"/>
      <c r="AF375"/>
      <c r="AG375" s="130"/>
      <c r="AH375"/>
      <c r="AI375"/>
      <c r="AJ375"/>
      <c r="AK375"/>
      <c r="AL375"/>
      <c r="AM375"/>
      <c r="AN375" s="129"/>
      <c r="AO375" s="129"/>
      <c r="AP375" s="129"/>
      <c r="AQ375" s="129"/>
      <c r="AR375" s="129"/>
      <c r="AS375" s="129"/>
      <c r="AT375" s="129"/>
      <c r="AU375" s="129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2:85" s="29" customFormat="1" ht="12.75" customHeight="1">
      <c r="B376" s="70"/>
      <c r="C376" s="28"/>
      <c r="D376" s="28"/>
      <c r="S376" s="70"/>
      <c r="Z376"/>
      <c r="AA376" s="129"/>
      <c r="AB376" s="129"/>
      <c r="AC376" s="129"/>
      <c r="AD376" s="129"/>
      <c r="AE376" s="129"/>
      <c r="AF376"/>
      <c r="AG376" s="130"/>
      <c r="AH376"/>
      <c r="AI376"/>
      <c r="AJ376"/>
      <c r="AK376"/>
      <c r="AL376"/>
      <c r="AM376"/>
      <c r="AN376" s="129"/>
      <c r="AO376" s="129"/>
      <c r="AP376" s="129"/>
      <c r="AQ376" s="129"/>
      <c r="AR376" s="129"/>
      <c r="AS376" s="129"/>
      <c r="AT376" s="129"/>
      <c r="AU376" s="129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2:85" s="29" customFormat="1" ht="12.75" customHeight="1">
      <c r="B377" s="70"/>
      <c r="C377" s="28"/>
      <c r="D377" s="28"/>
      <c r="S377" s="70"/>
      <c r="Z377"/>
      <c r="AA377" s="129"/>
      <c r="AB377" s="129"/>
      <c r="AC377" s="129"/>
      <c r="AD377" s="129"/>
      <c r="AE377" s="129"/>
      <c r="AF377"/>
      <c r="AG377" s="130"/>
      <c r="AH377"/>
      <c r="AI377"/>
      <c r="AJ377"/>
      <c r="AK377"/>
      <c r="AL377"/>
      <c r="AM377"/>
      <c r="AN377" s="129"/>
      <c r="AO377" s="129"/>
      <c r="AP377" s="129"/>
      <c r="AQ377" s="129"/>
      <c r="AR377" s="129"/>
      <c r="AS377" s="129"/>
      <c r="AT377" s="129"/>
      <c r="AU377" s="129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2:85" s="29" customFormat="1" ht="12.75" customHeight="1">
      <c r="B378" s="70"/>
      <c r="C378" s="28"/>
      <c r="D378" s="28"/>
      <c r="S378" s="70"/>
      <c r="Z378"/>
      <c r="AA378" s="129"/>
      <c r="AB378" s="129"/>
      <c r="AC378" s="129"/>
      <c r="AD378" s="129"/>
      <c r="AE378" s="129"/>
      <c r="AF378"/>
      <c r="AG378" s="130"/>
      <c r="AH378"/>
      <c r="AI378"/>
      <c r="AJ378"/>
      <c r="AK378"/>
      <c r="AL378"/>
      <c r="AM378"/>
      <c r="AN378" s="129"/>
      <c r="AO378" s="129"/>
      <c r="AP378" s="129"/>
      <c r="AQ378" s="129"/>
      <c r="AR378" s="129"/>
      <c r="AS378" s="129"/>
      <c r="AT378" s="129"/>
      <c r="AU378" s="129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2:85" s="29" customFormat="1" ht="12.75" customHeight="1">
      <c r="B379" s="70"/>
      <c r="C379" s="28"/>
      <c r="D379" s="28"/>
      <c r="S379" s="70"/>
      <c r="Z379"/>
      <c r="AA379" s="129"/>
      <c r="AB379" s="129"/>
      <c r="AC379" s="129"/>
      <c r="AD379" s="129"/>
      <c r="AE379" s="129"/>
      <c r="AF379"/>
      <c r="AG379" s="130"/>
      <c r="AH379"/>
      <c r="AI379"/>
      <c r="AJ379"/>
      <c r="AK379"/>
      <c r="AL379"/>
      <c r="AM379"/>
      <c r="AN379" s="129"/>
      <c r="AO379" s="129"/>
      <c r="AP379" s="129"/>
      <c r="AQ379" s="129"/>
      <c r="AR379" s="129"/>
      <c r="AS379" s="129"/>
      <c r="AT379" s="129"/>
      <c r="AU379" s="12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2:85" s="29" customFormat="1" ht="12.75" customHeight="1">
      <c r="B380" s="70"/>
      <c r="C380" s="28"/>
      <c r="D380" s="28"/>
      <c r="S380" s="70"/>
      <c r="Z380"/>
      <c r="AA380" s="129"/>
      <c r="AB380" s="129"/>
      <c r="AC380" s="129"/>
      <c r="AD380" s="129"/>
      <c r="AE380" s="129"/>
      <c r="AF380"/>
      <c r="AG380" s="130"/>
      <c r="AH380"/>
      <c r="AI380"/>
      <c r="AJ380"/>
      <c r="AK380"/>
      <c r="AL380"/>
      <c r="AM380"/>
      <c r="AN380" s="129"/>
      <c r="AO380" s="129"/>
      <c r="AP380" s="129"/>
      <c r="AQ380" s="129"/>
      <c r="AR380" s="129"/>
      <c r="AS380" s="129"/>
      <c r="AT380" s="129"/>
      <c r="AU380" s="129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2:85" s="29" customFormat="1" ht="12.75" customHeight="1">
      <c r="B381" s="70"/>
      <c r="C381" s="28"/>
      <c r="D381" s="28"/>
      <c r="S381" s="70"/>
      <c r="Z381"/>
      <c r="AA381" s="129"/>
      <c r="AB381" s="129"/>
      <c r="AC381" s="129"/>
      <c r="AD381" s="129"/>
      <c r="AE381" s="129"/>
      <c r="AF381"/>
      <c r="AG381" s="130"/>
      <c r="AH381"/>
      <c r="AI381"/>
      <c r="AJ381"/>
      <c r="AK381"/>
      <c r="AL381"/>
      <c r="AM381"/>
      <c r="AN381" s="129"/>
      <c r="AO381" s="129"/>
      <c r="AP381" s="129"/>
      <c r="AQ381" s="129"/>
      <c r="AR381" s="129"/>
      <c r="AS381" s="129"/>
      <c r="AT381" s="129"/>
      <c r="AU381" s="129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2:85" s="29" customFormat="1" ht="12.75" customHeight="1">
      <c r="B382" s="70"/>
      <c r="C382" s="28"/>
      <c r="D382" s="28"/>
      <c r="S382" s="70"/>
      <c r="Z382"/>
      <c r="AA382" s="129"/>
      <c r="AB382" s="129"/>
      <c r="AC382" s="129"/>
      <c r="AD382" s="129"/>
      <c r="AE382" s="129"/>
      <c r="AF382"/>
      <c r="AG382" s="130"/>
      <c r="AH382"/>
      <c r="AI382"/>
      <c r="AJ382"/>
      <c r="AK382"/>
      <c r="AL382"/>
      <c r="AM382"/>
      <c r="AN382" s="129"/>
      <c r="AO382" s="129"/>
      <c r="AP382" s="129"/>
      <c r="AQ382" s="129"/>
      <c r="AR382" s="129"/>
      <c r="AS382" s="129"/>
      <c r="AT382" s="129"/>
      <c r="AU382" s="129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2:85" s="29" customFormat="1" ht="12.75" customHeight="1">
      <c r="B383" s="70"/>
      <c r="C383" s="28"/>
      <c r="D383" s="28"/>
      <c r="S383" s="70"/>
      <c r="Z383"/>
      <c r="AA383" s="129"/>
      <c r="AB383" s="129"/>
      <c r="AC383" s="129"/>
      <c r="AD383" s="129"/>
      <c r="AE383" s="129"/>
      <c r="AF383"/>
      <c r="AG383" s="130"/>
      <c r="AH383"/>
      <c r="AI383"/>
      <c r="AJ383"/>
      <c r="AK383"/>
      <c r="AL383"/>
      <c r="AM383"/>
      <c r="AN383" s="129"/>
      <c r="AO383" s="129"/>
      <c r="AP383" s="129"/>
      <c r="AQ383" s="129"/>
      <c r="AR383" s="129"/>
      <c r="AS383" s="129"/>
      <c r="AT383" s="129"/>
      <c r="AU383" s="129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2:85" s="29" customFormat="1" ht="12.75" customHeight="1">
      <c r="B384" s="70"/>
      <c r="C384" s="28"/>
      <c r="D384" s="28"/>
      <c r="S384" s="70"/>
      <c r="Z384"/>
      <c r="AA384" s="129"/>
      <c r="AB384" s="129"/>
      <c r="AC384" s="129"/>
      <c r="AD384" s="129"/>
      <c r="AE384" s="129"/>
      <c r="AF384"/>
      <c r="AG384" s="130"/>
      <c r="AH384"/>
      <c r="AI384"/>
      <c r="AJ384"/>
      <c r="AK384"/>
      <c r="AL384"/>
      <c r="AM384"/>
      <c r="AN384" s="129"/>
      <c r="AO384" s="129"/>
      <c r="AP384" s="129"/>
      <c r="AQ384" s="129"/>
      <c r="AR384" s="129"/>
      <c r="AS384" s="129"/>
      <c r="AT384" s="129"/>
      <c r="AU384" s="129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2:85" s="29" customFormat="1" ht="12.75" customHeight="1">
      <c r="B385" s="70"/>
      <c r="C385" s="28"/>
      <c r="D385" s="28"/>
      <c r="S385" s="70"/>
      <c r="Z385"/>
      <c r="AA385" s="129"/>
      <c r="AB385" s="129"/>
      <c r="AC385" s="129"/>
      <c r="AD385" s="129"/>
      <c r="AE385" s="129"/>
      <c r="AF385"/>
      <c r="AG385" s="130"/>
      <c r="AH385"/>
      <c r="AI385"/>
      <c r="AJ385"/>
      <c r="AK385"/>
      <c r="AL385"/>
      <c r="AM385"/>
      <c r="AN385" s="129"/>
      <c r="AO385" s="129"/>
      <c r="AP385" s="129"/>
      <c r="AQ385" s="129"/>
      <c r="AR385" s="129"/>
      <c r="AS385" s="129"/>
      <c r="AT385" s="129"/>
      <c r="AU385" s="129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2:85" s="29" customFormat="1" ht="12.75" customHeight="1">
      <c r="B386" s="70"/>
      <c r="C386" s="28"/>
      <c r="D386" s="28"/>
      <c r="S386" s="70"/>
      <c r="Z386"/>
      <c r="AA386" s="129"/>
      <c r="AB386" s="129"/>
      <c r="AC386" s="129"/>
      <c r="AD386" s="129"/>
      <c r="AE386" s="129"/>
      <c r="AF386"/>
      <c r="AG386" s="130"/>
      <c r="AH386"/>
      <c r="AI386"/>
      <c r="AJ386"/>
      <c r="AK386"/>
      <c r="AL386"/>
      <c r="AM386"/>
      <c r="AN386" s="129"/>
      <c r="AO386" s="129"/>
      <c r="AP386" s="129"/>
      <c r="AQ386" s="129"/>
      <c r="AR386" s="129"/>
      <c r="AS386" s="129"/>
      <c r="AT386" s="129"/>
      <c r="AU386" s="129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2:85" s="29" customFormat="1" ht="12.75" customHeight="1">
      <c r="B387" s="70"/>
      <c r="C387" s="28"/>
      <c r="D387" s="28"/>
      <c r="S387" s="70"/>
      <c r="Z387"/>
      <c r="AA387" s="129"/>
      <c r="AB387" s="129"/>
      <c r="AC387" s="129"/>
      <c r="AD387" s="129"/>
      <c r="AE387" s="129"/>
      <c r="AF387"/>
      <c r="AG387" s="130"/>
      <c r="AH387"/>
      <c r="AI387"/>
      <c r="AJ387"/>
      <c r="AK387"/>
      <c r="AL387"/>
      <c r="AM387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31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2:85" s="29" customFormat="1" ht="12.75" customHeight="1">
      <c r="B388" s="70"/>
      <c r="C388" s="28"/>
      <c r="D388" s="28"/>
      <c r="S388" s="70"/>
      <c r="Z388"/>
      <c r="AA388" s="129"/>
      <c r="AB388" s="129"/>
      <c r="AC388" s="129"/>
      <c r="AD388" s="129"/>
      <c r="AE388" s="129"/>
      <c r="AF388"/>
      <c r="AG388" s="130"/>
      <c r="AH388"/>
      <c r="AI388"/>
      <c r="AJ388"/>
      <c r="AK388"/>
      <c r="AL388"/>
      <c r="AM388"/>
      <c r="AN388" s="129"/>
      <c r="AO388" s="129"/>
      <c r="AP388" s="129"/>
      <c r="AQ388" s="129"/>
      <c r="AR388" s="129"/>
      <c r="AS388" s="129"/>
      <c r="AT388" s="129"/>
      <c r="AU388" s="129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2:85" s="29" customFormat="1" ht="12.75" customHeight="1">
      <c r="B389" s="70"/>
      <c r="C389" s="28"/>
      <c r="D389" s="28"/>
      <c r="S389" s="70"/>
      <c r="Z389"/>
      <c r="AA389" s="129"/>
      <c r="AB389" s="129"/>
      <c r="AC389" s="129"/>
      <c r="AD389" s="129"/>
      <c r="AE389" s="129"/>
      <c r="AF389"/>
      <c r="AG389" s="130"/>
      <c r="AH389"/>
      <c r="AI389"/>
      <c r="AJ389"/>
      <c r="AK389"/>
      <c r="AL389"/>
      <c r="AM38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95"/>
      <c r="AX389" s="101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2:85" s="29" customFormat="1" ht="12.75" customHeight="1">
      <c r="B390" s="70"/>
      <c r="C390" s="28"/>
      <c r="D390" s="28"/>
      <c r="S390" s="70"/>
      <c r="Z390"/>
      <c r="AA390" s="129"/>
      <c r="AB390" s="129"/>
      <c r="AC390" s="129"/>
      <c r="AD390" s="129"/>
      <c r="AE390" s="129"/>
      <c r="AF390"/>
      <c r="AG390" s="130"/>
      <c r="AH390"/>
      <c r="AI390"/>
      <c r="AJ390"/>
      <c r="AK390"/>
      <c r="AL390"/>
      <c r="AM390"/>
      <c r="AN390" s="129"/>
      <c r="AO390" s="129"/>
      <c r="AP390" s="129"/>
      <c r="AQ390" s="129"/>
      <c r="AR390" s="129"/>
      <c r="AS390" s="129"/>
      <c r="AT390" s="129"/>
      <c r="AU390" s="129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2:85" s="29" customFormat="1" ht="12.75" customHeight="1">
      <c r="B391" s="70"/>
      <c r="C391" s="28"/>
      <c r="D391" s="28"/>
      <c r="S391" s="70"/>
      <c r="Z391"/>
      <c r="AA391" s="129"/>
      <c r="AB391" s="129"/>
      <c r="AC391" s="129"/>
      <c r="AD391" s="129"/>
      <c r="AE391" s="129"/>
      <c r="AF391"/>
      <c r="AG391" s="130"/>
      <c r="AH391"/>
      <c r="AI391"/>
      <c r="AJ391"/>
      <c r="AK391"/>
      <c r="AL391"/>
      <c r="AM391"/>
      <c r="AN391" s="129"/>
      <c r="AO391" s="129"/>
      <c r="AP391" s="129"/>
      <c r="AQ391" s="129"/>
      <c r="AR391" s="129"/>
      <c r="AS391" s="129"/>
      <c r="AT391" s="129"/>
      <c r="AU391" s="129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2:85" s="29" customFormat="1" ht="12.75" customHeight="1">
      <c r="B392" s="70"/>
      <c r="C392" s="28"/>
      <c r="D392" s="28"/>
      <c r="S392" s="70"/>
      <c r="Z392"/>
      <c r="AA392" s="129"/>
      <c r="AB392" s="129"/>
      <c r="AC392" s="129"/>
      <c r="AD392" s="129"/>
      <c r="AE392" s="129"/>
      <c r="AF392"/>
      <c r="AG392" s="130"/>
      <c r="AH392"/>
      <c r="AI392"/>
      <c r="AJ392"/>
      <c r="AK392"/>
      <c r="AL392"/>
      <c r="AM392"/>
      <c r="AN392" s="129"/>
      <c r="AO392" s="129"/>
      <c r="AP392" s="129"/>
      <c r="AQ392" s="129"/>
      <c r="AR392" s="129"/>
      <c r="AS392" s="129"/>
      <c r="AT392" s="129"/>
      <c r="AU392" s="129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2:85" s="29" customFormat="1" ht="12.75" customHeight="1">
      <c r="B393" s="70"/>
      <c r="C393" s="28"/>
      <c r="D393" s="28"/>
      <c r="S393" s="70"/>
      <c r="Z393"/>
      <c r="AA393" s="129"/>
      <c r="AB393" s="129"/>
      <c r="AC393" s="129"/>
      <c r="AD393" s="129"/>
      <c r="AE393" s="129"/>
      <c r="AF393"/>
      <c r="AG393" s="130"/>
      <c r="AH393"/>
      <c r="AI393"/>
      <c r="AJ393"/>
      <c r="AK393"/>
      <c r="AL393"/>
      <c r="AM393"/>
      <c r="AN393" s="129"/>
      <c r="AO393" s="129"/>
      <c r="AP393" s="129"/>
      <c r="AQ393" s="129"/>
      <c r="AR393" s="129"/>
      <c r="AS393" s="129"/>
      <c r="AT393" s="129"/>
      <c r="AU393" s="129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2:85" s="29" customFormat="1" ht="12.75" customHeight="1">
      <c r="B394" s="70"/>
      <c r="C394" s="28"/>
      <c r="D394" s="28"/>
      <c r="S394" s="70"/>
      <c r="Z394"/>
      <c r="AA394" s="129"/>
      <c r="AB394" s="129"/>
      <c r="AC394" s="129"/>
      <c r="AD394" s="129"/>
      <c r="AE394" s="129"/>
      <c r="AF394"/>
      <c r="AG394" s="130"/>
      <c r="AH394"/>
      <c r="AI394"/>
      <c r="AJ394"/>
      <c r="AK394"/>
      <c r="AL394"/>
      <c r="AM394"/>
      <c r="AN394" s="129"/>
      <c r="AO394" s="129"/>
      <c r="AP394" s="129"/>
      <c r="AQ394" s="129"/>
      <c r="AR394" s="129"/>
      <c r="AS394" s="129"/>
      <c r="AT394" s="129"/>
      <c r="AU394" s="129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2:85" s="29" customFormat="1" ht="12.75" customHeight="1">
      <c r="B395" s="70"/>
      <c r="C395" s="28"/>
      <c r="D395" s="28"/>
      <c r="S395" s="70"/>
      <c r="Z395"/>
      <c r="AA395" s="129"/>
      <c r="AB395" s="129"/>
      <c r="AC395" s="129"/>
      <c r="AD395" s="129"/>
      <c r="AE395" s="129"/>
      <c r="AF395"/>
      <c r="AG395" s="130"/>
      <c r="AH395"/>
      <c r="AI395"/>
      <c r="AJ395"/>
      <c r="AK395"/>
      <c r="AL395"/>
      <c r="AM395"/>
      <c r="AN395" s="129"/>
      <c r="AO395" s="129"/>
      <c r="AP395" s="129"/>
      <c r="AQ395" s="129"/>
      <c r="AR395" s="129"/>
      <c r="AS395" s="129"/>
      <c r="AT395" s="129"/>
      <c r="AU395" s="129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2:85" s="29" customFormat="1" ht="12.75" customHeight="1">
      <c r="B396" s="70"/>
      <c r="C396" s="28"/>
      <c r="D396" s="28"/>
      <c r="S396" s="70"/>
      <c r="Z396"/>
      <c r="AA396" s="129"/>
      <c r="AB396" s="129"/>
      <c r="AC396" s="129"/>
      <c r="AD396" s="129"/>
      <c r="AE396" s="129"/>
      <c r="AF396"/>
      <c r="AG396" s="130"/>
      <c r="AH396"/>
      <c r="AI396"/>
      <c r="AJ396"/>
      <c r="AK396"/>
      <c r="AL396"/>
      <c r="AM396"/>
      <c r="AN396" s="129"/>
      <c r="AO396" s="129"/>
      <c r="AP396" s="129"/>
      <c r="AQ396" s="129"/>
      <c r="AR396" s="129"/>
      <c r="AS396" s="129"/>
      <c r="AT396" s="129"/>
      <c r="AU396" s="129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2:85" s="29" customFormat="1" ht="12.75" customHeight="1">
      <c r="B397" s="70"/>
      <c r="C397" s="28"/>
      <c r="D397" s="28"/>
      <c r="S397" s="70"/>
      <c r="Z397"/>
      <c r="AA397" s="129"/>
      <c r="AB397" s="129"/>
      <c r="AC397" s="129"/>
      <c r="AD397" s="129"/>
      <c r="AE397" s="129"/>
      <c r="AF397"/>
      <c r="AG397" s="130"/>
      <c r="AH397"/>
      <c r="AI397"/>
      <c r="AJ397"/>
      <c r="AK397"/>
      <c r="AL397"/>
      <c r="AM397"/>
      <c r="AN397" s="129"/>
      <c r="AO397" s="129"/>
      <c r="AP397" s="129"/>
      <c r="AQ397" s="129"/>
      <c r="AR397" s="129"/>
      <c r="AS397" s="129"/>
      <c r="AT397" s="129"/>
      <c r="AU397" s="129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2:85" s="29" customFormat="1" ht="12.75" customHeight="1">
      <c r="B398" s="70"/>
      <c r="C398" s="28"/>
      <c r="D398" s="28"/>
      <c r="S398" s="70"/>
      <c r="Z398"/>
      <c r="AA398" s="129"/>
      <c r="AB398" s="129"/>
      <c r="AC398" s="129"/>
      <c r="AD398" s="129"/>
      <c r="AE398" s="129"/>
      <c r="AF398"/>
      <c r="AG398" s="130"/>
      <c r="AH398"/>
      <c r="AI398"/>
      <c r="AJ398"/>
      <c r="AK398"/>
      <c r="AL398"/>
      <c r="AM398"/>
      <c r="AN398" s="129"/>
      <c r="AO398" s="129"/>
      <c r="AP398" s="129"/>
      <c r="AQ398" s="129"/>
      <c r="AR398" s="129"/>
      <c r="AS398" s="129"/>
      <c r="AT398" s="129"/>
      <c r="AU398" s="129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2:85" s="29" customFormat="1" ht="12.75" customHeight="1">
      <c r="B399" s="70"/>
      <c r="C399" s="28"/>
      <c r="D399" s="28"/>
      <c r="S399" s="70"/>
      <c r="Z399"/>
      <c r="AA399" s="129"/>
      <c r="AB399" s="129"/>
      <c r="AC399" s="129"/>
      <c r="AD399" s="129"/>
      <c r="AE399" s="129"/>
      <c r="AF399"/>
      <c r="AG399" s="130"/>
      <c r="AH399"/>
      <c r="AI399"/>
      <c r="AJ399"/>
      <c r="AK399"/>
      <c r="AL399"/>
      <c r="AM399"/>
      <c r="AN399" s="129"/>
      <c r="AO399" s="129"/>
      <c r="AP399" s="129"/>
      <c r="AQ399" s="129"/>
      <c r="AR399" s="129"/>
      <c r="AS399" s="129"/>
      <c r="AT399" s="129"/>
      <c r="AU399" s="12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2:85" s="29" customFormat="1" ht="12.75" customHeight="1">
      <c r="B400" s="70"/>
      <c r="C400" s="28"/>
      <c r="D400" s="28"/>
      <c r="S400" s="70"/>
      <c r="Z400"/>
      <c r="AA400" s="129"/>
      <c r="AB400" s="129"/>
      <c r="AC400" s="129"/>
      <c r="AD400" s="129"/>
      <c r="AE400" s="129"/>
      <c r="AF400"/>
      <c r="AG400" s="130"/>
      <c r="AH400"/>
      <c r="AI400"/>
      <c r="AJ400"/>
      <c r="AK400"/>
      <c r="AL400"/>
      <c r="AM400"/>
      <c r="AN400" s="129"/>
      <c r="AO400" s="129"/>
      <c r="AP400" s="129"/>
      <c r="AQ400" s="129"/>
      <c r="AR400" s="129"/>
      <c r="AS400" s="129"/>
      <c r="AT400" s="129"/>
      <c r="AU400" s="129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2:85" s="29" customFormat="1" ht="12.75" customHeight="1">
      <c r="B401" s="70"/>
      <c r="C401" s="28"/>
      <c r="D401" s="28"/>
      <c r="S401" s="70"/>
      <c r="Z401"/>
      <c r="AA401" s="129"/>
      <c r="AB401" s="129"/>
      <c r="AC401" s="129"/>
      <c r="AD401" s="129"/>
      <c r="AE401" s="129"/>
      <c r="AF401"/>
      <c r="AG401" s="130"/>
      <c r="AH401"/>
      <c r="AI401"/>
      <c r="AJ401"/>
      <c r="AK401"/>
      <c r="AL401"/>
      <c r="AM401"/>
      <c r="AN401" s="129"/>
      <c r="AO401" s="129"/>
      <c r="AP401" s="129"/>
      <c r="AQ401" s="129"/>
      <c r="AR401" s="129"/>
      <c r="AS401" s="129"/>
      <c r="AT401" s="129"/>
      <c r="AU401" s="129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2:85" s="29" customFormat="1" ht="12.75" customHeight="1">
      <c r="B402" s="70"/>
      <c r="C402" s="28"/>
      <c r="D402" s="28"/>
      <c r="S402" s="70"/>
      <c r="Z402"/>
      <c r="AA402" s="129"/>
      <c r="AB402" s="129"/>
      <c r="AC402" s="129"/>
      <c r="AD402" s="129"/>
      <c r="AE402" s="129"/>
      <c r="AF402"/>
      <c r="AG402" s="130"/>
      <c r="AH402"/>
      <c r="AI402"/>
      <c r="AJ402"/>
      <c r="AK402"/>
      <c r="AL402"/>
      <c r="AM402"/>
      <c r="AN402" s="129"/>
      <c r="AO402" s="129"/>
      <c r="AP402" s="129"/>
      <c r="AQ402" s="129"/>
      <c r="AR402" s="129"/>
      <c r="AS402" s="129"/>
      <c r="AT402" s="129"/>
      <c r="AU402" s="129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2:85" s="29" customFormat="1" ht="12.75" customHeight="1">
      <c r="B403" s="70"/>
      <c r="C403" s="28"/>
      <c r="D403" s="28"/>
      <c r="S403" s="70"/>
      <c r="Z403"/>
      <c r="AA403" s="129"/>
      <c r="AB403" s="129"/>
      <c r="AC403" s="129"/>
      <c r="AD403" s="129"/>
      <c r="AE403" s="129"/>
      <c r="AF403"/>
      <c r="AG403" s="130"/>
      <c r="AH403"/>
      <c r="AI403"/>
      <c r="AJ403"/>
      <c r="AK403"/>
      <c r="AL403"/>
      <c r="AM403"/>
      <c r="AN403" s="129"/>
      <c r="AO403" s="129"/>
      <c r="AP403" s="129"/>
      <c r="AQ403" s="129"/>
      <c r="AR403" s="129"/>
      <c r="AS403" s="129"/>
      <c r="AT403" s="129"/>
      <c r="AU403" s="129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2:85" s="29" customFormat="1" ht="12.75" customHeight="1">
      <c r="B404" s="70"/>
      <c r="C404" s="28"/>
      <c r="D404" s="28"/>
      <c r="S404" s="70"/>
      <c r="Z404"/>
      <c r="AA404" s="129"/>
      <c r="AB404" s="129"/>
      <c r="AC404" s="129"/>
      <c r="AD404" s="129"/>
      <c r="AE404" s="129"/>
      <c r="AF404"/>
      <c r="AG404" s="130"/>
      <c r="AH404"/>
      <c r="AI404"/>
      <c r="AJ404"/>
      <c r="AK404"/>
      <c r="AL404"/>
      <c r="AM404"/>
      <c r="AN404" s="129"/>
      <c r="AO404" s="129"/>
      <c r="AP404" s="129"/>
      <c r="AQ404" s="129"/>
      <c r="AR404" s="129"/>
      <c r="AS404" s="129"/>
      <c r="AT404" s="129"/>
      <c r="AU404" s="129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2:85" s="29" customFormat="1" ht="12.75" customHeight="1">
      <c r="B405" s="70"/>
      <c r="C405" s="28"/>
      <c r="D405" s="28"/>
      <c r="S405" s="70"/>
      <c r="Z405"/>
      <c r="AA405" s="129"/>
      <c r="AB405" s="129"/>
      <c r="AC405" s="129"/>
      <c r="AD405" s="129"/>
      <c r="AE405" s="129"/>
      <c r="AF405"/>
      <c r="AG405" s="130"/>
      <c r="AH405"/>
      <c r="AI405"/>
      <c r="AJ405"/>
      <c r="AK405"/>
      <c r="AL405"/>
      <c r="AM405"/>
      <c r="AN405" s="129"/>
      <c r="AO405" s="129"/>
      <c r="AP405" s="129"/>
      <c r="AQ405" s="129"/>
      <c r="AR405" s="129"/>
      <c r="AS405" s="129"/>
      <c r="AT405" s="129"/>
      <c r="AU405" s="129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2:85" s="29" customFormat="1" ht="12.75" customHeight="1">
      <c r="B406" s="70"/>
      <c r="C406" s="28"/>
      <c r="D406" s="28"/>
      <c r="S406" s="70"/>
      <c r="Z406"/>
      <c r="AA406" s="129"/>
      <c r="AB406" s="129"/>
      <c r="AC406" s="129"/>
      <c r="AD406" s="129"/>
      <c r="AE406" s="129"/>
      <c r="AF406"/>
      <c r="AG406" s="130"/>
      <c r="AH406"/>
      <c r="AI406"/>
      <c r="AJ406"/>
      <c r="AK406"/>
      <c r="AL406"/>
      <c r="AM406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2:85">
      <c r="B407" s="5"/>
      <c r="C407" s="23"/>
      <c r="D407" s="23"/>
      <c r="AA407" s="129"/>
      <c r="AB407" s="129"/>
      <c r="AC407" s="129"/>
      <c r="AD407" s="129"/>
      <c r="AE407" s="129"/>
      <c r="AG407" s="130"/>
      <c r="AN407" s="129"/>
      <c r="AO407" s="129"/>
      <c r="AP407" s="129"/>
      <c r="AQ407" s="129"/>
      <c r="AR407" s="129"/>
      <c r="AS407" s="129"/>
      <c r="AT407" s="129"/>
      <c r="AU407" s="129"/>
      <c r="AV407" s="129"/>
    </row>
    <row r="408" spans="2:85">
      <c r="B408" s="5"/>
      <c r="C408" s="23"/>
      <c r="D408" s="23"/>
      <c r="AA408" s="129"/>
      <c r="AB408" s="129"/>
      <c r="AC408" s="129"/>
      <c r="AD408" s="129"/>
      <c r="AE408" s="129"/>
      <c r="AG408" s="130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95"/>
      <c r="AX408" s="131"/>
    </row>
    <row r="409" spans="2:85">
      <c r="B409" s="5"/>
      <c r="C409" s="23"/>
      <c r="D409" s="23"/>
      <c r="AA409" s="129"/>
      <c r="AB409" s="129"/>
      <c r="AC409" s="129"/>
      <c r="AD409" s="129"/>
      <c r="AE409" s="129"/>
      <c r="AG409" s="130"/>
      <c r="AN409" s="129"/>
      <c r="AO409" s="129"/>
      <c r="AP409" s="129"/>
      <c r="AQ409" s="129"/>
      <c r="AR409" s="129"/>
      <c r="AS409" s="129"/>
      <c r="AT409" s="129"/>
      <c r="AU409" s="129"/>
    </row>
    <row r="410" spans="2:85">
      <c r="B410" s="5"/>
      <c r="C410" s="23"/>
      <c r="D410" s="23"/>
      <c r="AA410" s="129"/>
      <c r="AB410" s="129"/>
      <c r="AC410" s="129"/>
      <c r="AD410" s="129"/>
      <c r="AE410" s="129"/>
      <c r="AG410" s="130"/>
      <c r="AN410" s="129"/>
      <c r="AO410" s="129"/>
      <c r="AP410" s="129"/>
      <c r="AQ410" s="129"/>
      <c r="AR410" s="129"/>
      <c r="AS410" s="129"/>
      <c r="AT410" s="129"/>
      <c r="AU410" s="129"/>
    </row>
    <row r="411" spans="2:85">
      <c r="B411" s="5"/>
      <c r="C411" s="23"/>
      <c r="D411" s="23"/>
      <c r="AA411" s="129"/>
      <c r="AB411" s="129"/>
      <c r="AC411" s="129"/>
      <c r="AD411" s="129"/>
      <c r="AE411" s="129"/>
      <c r="AG411" s="130"/>
      <c r="AN411" s="129"/>
      <c r="AO411" s="129"/>
      <c r="AP411" s="129"/>
      <c r="AQ411" s="129"/>
      <c r="AR411" s="129"/>
      <c r="AS411" s="129"/>
      <c r="AT411" s="129"/>
      <c r="AU411" s="129"/>
    </row>
    <row r="412" spans="2:85">
      <c r="B412" s="5"/>
      <c r="C412" s="23"/>
      <c r="D412" s="23"/>
      <c r="AA412" s="129"/>
      <c r="AB412" s="129"/>
      <c r="AC412" s="129"/>
      <c r="AD412" s="129"/>
      <c r="AE412" s="129"/>
      <c r="AG412" s="130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95"/>
      <c r="AX412" s="101"/>
    </row>
    <row r="413" spans="2:85">
      <c r="B413" s="5"/>
      <c r="C413" s="23"/>
      <c r="D413" s="23"/>
      <c r="AA413" s="129"/>
      <c r="AB413" s="129"/>
      <c r="AC413" s="129"/>
      <c r="AD413" s="129"/>
      <c r="AE413" s="129"/>
      <c r="AG413" s="130"/>
      <c r="AN413" s="129"/>
      <c r="AO413" s="129"/>
      <c r="AP413" s="129"/>
      <c r="AQ413" s="129"/>
      <c r="AR413" s="129"/>
      <c r="AS413" s="129"/>
      <c r="AT413" s="129"/>
      <c r="AU413" s="129"/>
    </row>
    <row r="414" spans="2:85">
      <c r="B414" s="5"/>
      <c r="C414" s="23"/>
      <c r="D414" s="23"/>
      <c r="AA414" s="129"/>
      <c r="AB414" s="129"/>
      <c r="AC414" s="129"/>
      <c r="AD414" s="129"/>
      <c r="AE414" s="129"/>
      <c r="AG414" s="130"/>
      <c r="AN414" s="129"/>
      <c r="AO414" s="129"/>
      <c r="AP414" s="129"/>
      <c r="AQ414" s="129"/>
      <c r="AR414" s="129"/>
      <c r="AS414" s="129"/>
      <c r="AT414" s="129"/>
      <c r="AU414" s="129"/>
    </row>
    <row r="415" spans="2:85">
      <c r="B415" s="5"/>
      <c r="C415" s="23"/>
      <c r="D415" s="23"/>
      <c r="AA415" s="129"/>
      <c r="AB415" s="129"/>
      <c r="AC415" s="129"/>
      <c r="AD415" s="129"/>
      <c r="AE415" s="129"/>
      <c r="AG415" s="130"/>
      <c r="AN415" s="129"/>
      <c r="AO415" s="129"/>
      <c r="AP415" s="129"/>
      <c r="AQ415" s="129"/>
      <c r="AR415" s="129"/>
      <c r="AS415" s="129"/>
      <c r="AT415" s="129"/>
      <c r="AU415" s="129"/>
    </row>
    <row r="416" spans="2:85">
      <c r="B416" s="5"/>
      <c r="C416" s="23"/>
      <c r="D416" s="23"/>
      <c r="AA416" s="129"/>
      <c r="AB416" s="129"/>
      <c r="AC416" s="129"/>
      <c r="AD416" s="129"/>
      <c r="AE416" s="129"/>
      <c r="AG416" s="130"/>
      <c r="AN416" s="129"/>
      <c r="AO416" s="129"/>
      <c r="AP416" s="129"/>
      <c r="AQ416" s="129"/>
      <c r="AR416" s="129"/>
      <c r="AS416" s="129"/>
      <c r="AT416" s="129"/>
      <c r="AU416" s="129"/>
    </row>
    <row r="417" spans="2:47">
      <c r="B417" s="5"/>
      <c r="C417" s="23"/>
      <c r="D417" s="23"/>
      <c r="AA417" s="129"/>
      <c r="AB417" s="129"/>
      <c r="AC417" s="129"/>
      <c r="AD417" s="129"/>
      <c r="AE417" s="129"/>
      <c r="AG417" s="130"/>
      <c r="AN417" s="129"/>
      <c r="AO417" s="129"/>
      <c r="AP417" s="129"/>
      <c r="AQ417" s="129"/>
      <c r="AR417" s="129"/>
      <c r="AS417" s="129"/>
      <c r="AT417" s="129"/>
      <c r="AU417" s="129"/>
    </row>
    <row r="418" spans="2:47">
      <c r="B418" s="5"/>
      <c r="C418" s="23"/>
      <c r="D418" s="23"/>
      <c r="AA418" s="129"/>
      <c r="AB418" s="129"/>
      <c r="AC418" s="129"/>
      <c r="AD418" s="129"/>
      <c r="AE418" s="129"/>
      <c r="AG418" s="130"/>
      <c r="AN418" s="129"/>
      <c r="AO418" s="129"/>
      <c r="AP418" s="129"/>
      <c r="AQ418" s="129"/>
      <c r="AR418" s="129"/>
      <c r="AS418" s="129"/>
      <c r="AT418" s="129"/>
      <c r="AU418" s="129"/>
    </row>
    <row r="419" spans="2:47">
      <c r="B419" s="5"/>
      <c r="C419" s="23"/>
      <c r="D419" s="23"/>
      <c r="AA419" s="129"/>
      <c r="AB419" s="129"/>
      <c r="AC419" s="129"/>
      <c r="AD419" s="129"/>
      <c r="AE419" s="129"/>
      <c r="AG419" s="130"/>
      <c r="AN419" s="129"/>
      <c r="AO419" s="129"/>
      <c r="AP419" s="129"/>
      <c r="AQ419" s="129"/>
      <c r="AR419" s="129"/>
      <c r="AS419" s="129"/>
      <c r="AT419" s="129"/>
      <c r="AU419" s="129"/>
    </row>
    <row r="420" spans="2:47">
      <c r="B420" s="5"/>
      <c r="C420" s="23"/>
      <c r="D420" s="23"/>
      <c r="AA420" s="129"/>
      <c r="AB420" s="129"/>
      <c r="AC420" s="129"/>
      <c r="AD420" s="129"/>
      <c r="AE420" s="129"/>
      <c r="AG420" s="130"/>
      <c r="AN420" s="129"/>
      <c r="AO420" s="129"/>
      <c r="AP420" s="129"/>
      <c r="AQ420" s="129"/>
      <c r="AR420" s="129"/>
      <c r="AS420" s="129"/>
      <c r="AT420" s="129"/>
      <c r="AU420" s="129"/>
    </row>
    <row r="421" spans="2:47">
      <c r="B421" s="5"/>
      <c r="C421" s="23"/>
      <c r="D421" s="23"/>
      <c r="AA421" s="129"/>
      <c r="AB421" s="129"/>
      <c r="AC421" s="129"/>
      <c r="AD421" s="129"/>
      <c r="AE421" s="129"/>
      <c r="AG421" s="130"/>
      <c r="AN421" s="129"/>
      <c r="AO421" s="129"/>
      <c r="AP421" s="129"/>
      <c r="AQ421" s="129"/>
      <c r="AR421" s="129"/>
      <c r="AS421" s="129"/>
      <c r="AT421" s="129"/>
      <c r="AU421" s="129"/>
    </row>
    <row r="422" spans="2:47">
      <c r="B422" s="5"/>
      <c r="C422" s="23"/>
      <c r="D422" s="23"/>
      <c r="AA422" s="129"/>
      <c r="AB422" s="129"/>
      <c r="AC422" s="129"/>
      <c r="AD422" s="129"/>
      <c r="AE422" s="129"/>
      <c r="AG422" s="130"/>
      <c r="AN422" s="129"/>
      <c r="AO422" s="129"/>
      <c r="AP422" s="129"/>
      <c r="AQ422" s="129"/>
      <c r="AR422" s="129"/>
      <c r="AS422" s="129"/>
      <c r="AT422" s="129"/>
      <c r="AU422" s="129"/>
    </row>
    <row r="423" spans="2:47">
      <c r="B423" s="5"/>
      <c r="C423" s="23"/>
      <c r="D423" s="23"/>
      <c r="AA423" s="129"/>
      <c r="AB423" s="129"/>
      <c r="AC423" s="129"/>
      <c r="AD423" s="129"/>
      <c r="AE423" s="129"/>
      <c r="AG423" s="130"/>
      <c r="AN423" s="129"/>
      <c r="AO423" s="129"/>
      <c r="AP423" s="129"/>
      <c r="AQ423" s="129"/>
      <c r="AR423" s="129"/>
      <c r="AS423" s="129"/>
      <c r="AT423" s="129"/>
      <c r="AU423" s="129"/>
    </row>
    <row r="424" spans="2:47">
      <c r="B424" s="5"/>
      <c r="C424" s="23"/>
      <c r="D424" s="23"/>
      <c r="AA424" s="129"/>
      <c r="AB424" s="129"/>
      <c r="AC424" s="129"/>
      <c r="AD424" s="129"/>
      <c r="AE424" s="129"/>
      <c r="AG424" s="130"/>
      <c r="AN424" s="129"/>
      <c r="AO424" s="129"/>
      <c r="AP424" s="129"/>
      <c r="AQ424" s="129"/>
      <c r="AR424" s="129"/>
      <c r="AS424" s="129"/>
      <c r="AT424" s="129"/>
      <c r="AU424" s="129"/>
    </row>
    <row r="425" spans="2:47">
      <c r="B425" s="5"/>
      <c r="C425" s="23"/>
      <c r="D425" s="23"/>
      <c r="AA425" s="129"/>
      <c r="AB425" s="129"/>
      <c r="AC425" s="129"/>
      <c r="AD425" s="129"/>
      <c r="AE425" s="129"/>
      <c r="AG425" s="130"/>
      <c r="AN425" s="129"/>
      <c r="AO425" s="129"/>
      <c r="AP425" s="129"/>
      <c r="AQ425" s="129"/>
      <c r="AR425" s="129"/>
      <c r="AS425" s="129"/>
      <c r="AT425" s="129"/>
      <c r="AU425" s="129"/>
    </row>
    <row r="426" spans="2:47">
      <c r="B426" s="5"/>
      <c r="C426" s="23"/>
      <c r="D426" s="23"/>
      <c r="AA426" s="129"/>
      <c r="AB426" s="129"/>
      <c r="AC426" s="129"/>
      <c r="AD426" s="129"/>
      <c r="AE426" s="129"/>
      <c r="AG426" s="130"/>
      <c r="AN426" s="129"/>
      <c r="AO426" s="129"/>
      <c r="AP426" s="129"/>
      <c r="AQ426" s="129"/>
      <c r="AR426" s="129"/>
      <c r="AS426" s="129"/>
      <c r="AT426" s="129"/>
      <c r="AU426" s="129"/>
    </row>
    <row r="427" spans="2:47">
      <c r="B427" s="5"/>
      <c r="C427" s="23"/>
      <c r="D427" s="23"/>
      <c r="AA427" s="129"/>
      <c r="AB427" s="129"/>
      <c r="AC427" s="129"/>
      <c r="AD427" s="129"/>
      <c r="AE427" s="129"/>
      <c r="AG427" s="130"/>
      <c r="AN427" s="129"/>
      <c r="AO427" s="129"/>
      <c r="AP427" s="129"/>
      <c r="AQ427" s="129"/>
      <c r="AR427" s="129"/>
      <c r="AS427" s="129"/>
      <c r="AT427" s="129"/>
      <c r="AU427" s="129"/>
    </row>
    <row r="428" spans="2:47">
      <c r="B428" s="5"/>
      <c r="C428" s="23"/>
      <c r="D428" s="23"/>
      <c r="AA428" s="129"/>
      <c r="AB428" s="129"/>
      <c r="AC428" s="129"/>
      <c r="AD428" s="129"/>
      <c r="AE428" s="129"/>
      <c r="AG428" s="130"/>
      <c r="AN428" s="129"/>
      <c r="AO428" s="129"/>
      <c r="AP428" s="129"/>
      <c r="AQ428" s="129"/>
      <c r="AR428" s="129"/>
      <c r="AS428" s="129"/>
      <c r="AT428" s="129"/>
      <c r="AU428" s="129"/>
    </row>
    <row r="429" spans="2:47">
      <c r="B429" s="5"/>
      <c r="C429" s="23"/>
      <c r="D429" s="23"/>
      <c r="AA429" s="129"/>
      <c r="AB429" s="129"/>
      <c r="AC429" s="129"/>
      <c r="AD429" s="129"/>
      <c r="AE429" s="129"/>
      <c r="AG429" s="130"/>
      <c r="AN429" s="129"/>
      <c r="AO429" s="129"/>
      <c r="AP429" s="129"/>
      <c r="AQ429" s="129"/>
      <c r="AR429" s="129"/>
      <c r="AS429" s="129"/>
      <c r="AT429" s="129"/>
      <c r="AU429" s="129"/>
    </row>
    <row r="430" spans="2:47">
      <c r="B430" s="5"/>
      <c r="C430" s="23"/>
      <c r="D430" s="23"/>
      <c r="AA430" s="129"/>
      <c r="AB430" s="129"/>
      <c r="AC430" s="129"/>
      <c r="AD430" s="129"/>
      <c r="AE430" s="129"/>
      <c r="AG430" s="130"/>
      <c r="AN430" s="129"/>
      <c r="AO430" s="129"/>
      <c r="AP430" s="129"/>
      <c r="AQ430" s="129"/>
      <c r="AR430" s="129"/>
      <c r="AS430" s="129"/>
      <c r="AT430" s="129"/>
      <c r="AU430" s="129"/>
    </row>
    <row r="431" spans="2:47">
      <c r="B431" s="5"/>
      <c r="C431" s="23"/>
      <c r="D431" s="23"/>
      <c r="AA431" s="129"/>
      <c r="AB431" s="129"/>
      <c r="AC431" s="129"/>
      <c r="AD431" s="129"/>
      <c r="AE431" s="129"/>
      <c r="AG431" s="130"/>
      <c r="AN431" s="129"/>
      <c r="AO431" s="129"/>
      <c r="AP431" s="129"/>
      <c r="AQ431" s="129"/>
      <c r="AR431" s="129"/>
      <c r="AS431" s="129"/>
      <c r="AT431" s="129"/>
      <c r="AU431" s="129"/>
    </row>
    <row r="432" spans="2:47">
      <c r="B432" s="5"/>
      <c r="C432" s="23"/>
      <c r="D432" s="23"/>
      <c r="AA432" s="129"/>
      <c r="AB432" s="129"/>
      <c r="AC432" s="129"/>
      <c r="AD432" s="129"/>
      <c r="AE432" s="129"/>
      <c r="AG432" s="130"/>
      <c r="AN432" s="129"/>
      <c r="AO432" s="129"/>
      <c r="AP432" s="129"/>
      <c r="AQ432" s="129"/>
      <c r="AR432" s="129"/>
      <c r="AS432" s="129"/>
      <c r="AT432" s="129"/>
      <c r="AU432" s="129"/>
    </row>
    <row r="433" spans="2:47">
      <c r="B433" s="5"/>
      <c r="C433" s="23"/>
      <c r="D433" s="23"/>
      <c r="AA433" s="129"/>
      <c r="AB433" s="129"/>
      <c r="AC433" s="129"/>
      <c r="AD433" s="129"/>
      <c r="AE433" s="129"/>
      <c r="AG433" s="130"/>
      <c r="AN433" s="129"/>
      <c r="AO433" s="129"/>
      <c r="AP433" s="129"/>
      <c r="AQ433" s="129"/>
      <c r="AR433" s="129"/>
      <c r="AS433" s="129"/>
      <c r="AT433" s="129"/>
      <c r="AU433" s="129"/>
    </row>
    <row r="434" spans="2:47">
      <c r="B434" s="5"/>
      <c r="C434" s="23"/>
      <c r="D434" s="23"/>
      <c r="AA434" s="129"/>
      <c r="AB434" s="129"/>
      <c r="AC434" s="129"/>
      <c r="AD434" s="129"/>
      <c r="AE434" s="129"/>
      <c r="AG434" s="130"/>
      <c r="AN434" s="129"/>
      <c r="AO434" s="129"/>
      <c r="AP434" s="129"/>
      <c r="AQ434" s="129"/>
      <c r="AR434" s="129"/>
      <c r="AS434" s="129"/>
      <c r="AT434" s="129"/>
      <c r="AU434" s="129"/>
    </row>
    <row r="435" spans="2:47">
      <c r="B435" s="5"/>
      <c r="C435" s="23"/>
      <c r="D435" s="23"/>
      <c r="AA435" s="129"/>
      <c r="AB435" s="129"/>
      <c r="AC435" s="129"/>
      <c r="AD435" s="129"/>
      <c r="AE435" s="129"/>
      <c r="AG435" s="130"/>
      <c r="AN435" s="129"/>
      <c r="AO435" s="129"/>
      <c r="AP435" s="129"/>
      <c r="AQ435" s="129"/>
      <c r="AR435" s="129"/>
      <c r="AS435" s="129"/>
      <c r="AT435" s="129"/>
      <c r="AU435" s="129"/>
    </row>
    <row r="436" spans="2:47">
      <c r="B436" s="5"/>
      <c r="C436" s="23"/>
      <c r="D436" s="23"/>
      <c r="AA436" s="129"/>
      <c r="AB436" s="129"/>
      <c r="AC436" s="129"/>
      <c r="AD436" s="129"/>
      <c r="AE436" s="129"/>
      <c r="AG436" s="130"/>
      <c r="AN436" s="129"/>
      <c r="AO436" s="129"/>
      <c r="AP436" s="129"/>
      <c r="AQ436" s="129"/>
      <c r="AR436" s="129"/>
      <c r="AS436" s="129"/>
      <c r="AT436" s="129"/>
      <c r="AU436" s="129"/>
    </row>
    <row r="437" spans="2:47">
      <c r="B437" s="5"/>
      <c r="C437" s="23"/>
      <c r="D437" s="23"/>
      <c r="AA437" s="129"/>
      <c r="AB437" s="129"/>
      <c r="AC437" s="129"/>
      <c r="AD437" s="129"/>
      <c r="AE437" s="129"/>
      <c r="AG437" s="130"/>
      <c r="AN437" s="129"/>
      <c r="AO437" s="129"/>
      <c r="AP437" s="129"/>
      <c r="AQ437" s="129"/>
      <c r="AR437" s="129"/>
      <c r="AS437" s="129"/>
      <c r="AT437" s="129"/>
      <c r="AU437" s="129"/>
    </row>
    <row r="438" spans="2:47">
      <c r="B438" s="5"/>
      <c r="C438" s="23"/>
      <c r="D438" s="23"/>
      <c r="AA438" s="129"/>
      <c r="AB438" s="129"/>
      <c r="AC438" s="129"/>
      <c r="AD438" s="129"/>
      <c r="AE438" s="129"/>
      <c r="AG438" s="130"/>
      <c r="AN438" s="129"/>
      <c r="AO438" s="129"/>
      <c r="AP438" s="129"/>
      <c r="AQ438" s="129"/>
      <c r="AR438" s="129"/>
      <c r="AS438" s="129"/>
      <c r="AT438" s="129"/>
      <c r="AU438" s="129"/>
    </row>
    <row r="439" spans="2:47">
      <c r="B439" s="5"/>
      <c r="C439" s="23"/>
      <c r="D439" s="23"/>
      <c r="AA439" s="129"/>
      <c r="AB439" s="129"/>
      <c r="AC439" s="129"/>
      <c r="AD439" s="129"/>
      <c r="AE439" s="129"/>
      <c r="AG439" s="130"/>
      <c r="AN439" s="129"/>
      <c r="AO439" s="129"/>
      <c r="AP439" s="129"/>
      <c r="AQ439" s="129"/>
      <c r="AR439" s="129"/>
      <c r="AS439" s="129"/>
      <c r="AT439" s="129"/>
      <c r="AU439" s="129"/>
    </row>
    <row r="440" spans="2:47">
      <c r="B440" s="5"/>
      <c r="C440" s="23"/>
      <c r="D440" s="23"/>
      <c r="AA440" s="129"/>
      <c r="AB440" s="129"/>
      <c r="AC440" s="129"/>
      <c r="AD440" s="129"/>
      <c r="AE440" s="129"/>
      <c r="AG440" s="130"/>
      <c r="AN440" s="129"/>
      <c r="AO440" s="129"/>
      <c r="AP440" s="129"/>
      <c r="AQ440" s="129"/>
      <c r="AR440" s="129"/>
      <c r="AS440" s="129"/>
      <c r="AT440" s="129"/>
      <c r="AU440" s="129"/>
    </row>
    <row r="441" spans="2:47">
      <c r="B441" s="5"/>
      <c r="C441" s="23"/>
      <c r="D441" s="23"/>
      <c r="AA441" s="129"/>
      <c r="AB441" s="129"/>
      <c r="AC441" s="129"/>
      <c r="AD441" s="129"/>
      <c r="AE441" s="129"/>
      <c r="AG441" s="130"/>
      <c r="AN441" s="129"/>
      <c r="AO441" s="129"/>
      <c r="AP441" s="129"/>
      <c r="AQ441" s="129"/>
      <c r="AR441" s="129"/>
      <c r="AS441" s="129"/>
      <c r="AT441" s="129"/>
      <c r="AU441" s="129"/>
    </row>
    <row r="442" spans="2:47">
      <c r="B442" s="5"/>
      <c r="C442" s="23"/>
      <c r="D442" s="23"/>
      <c r="AA442" s="129"/>
      <c r="AB442" s="129"/>
      <c r="AC442" s="129"/>
      <c r="AD442" s="129"/>
      <c r="AE442" s="129"/>
      <c r="AG442" s="130"/>
      <c r="AN442" s="129"/>
      <c r="AO442" s="129"/>
      <c r="AP442" s="129"/>
      <c r="AQ442" s="129"/>
      <c r="AR442" s="129"/>
      <c r="AS442" s="129"/>
      <c r="AT442" s="129"/>
      <c r="AU442" s="129"/>
    </row>
    <row r="443" spans="2:47">
      <c r="B443" s="5"/>
      <c r="C443" s="23"/>
      <c r="D443" s="23"/>
      <c r="AA443" s="129"/>
      <c r="AB443" s="129"/>
      <c r="AC443" s="129"/>
      <c r="AD443" s="129"/>
      <c r="AE443" s="129"/>
      <c r="AG443" s="130"/>
      <c r="AN443" s="129"/>
      <c r="AO443" s="129"/>
      <c r="AP443" s="129"/>
      <c r="AQ443" s="129"/>
      <c r="AR443" s="129"/>
      <c r="AS443" s="129"/>
      <c r="AT443" s="129"/>
      <c r="AU443" s="129"/>
    </row>
    <row r="444" spans="2:47">
      <c r="B444" s="5"/>
      <c r="C444" s="23"/>
      <c r="D444" s="23"/>
      <c r="AA444" s="129"/>
      <c r="AB444" s="129"/>
      <c r="AC444" s="129"/>
      <c r="AD444" s="129"/>
      <c r="AE444" s="129"/>
      <c r="AG444" s="130"/>
      <c r="AN444" s="129"/>
      <c r="AO444" s="129"/>
      <c r="AP444" s="129"/>
      <c r="AQ444" s="129"/>
      <c r="AR444" s="129"/>
      <c r="AS444" s="129"/>
      <c r="AT444" s="129"/>
      <c r="AU444" s="129"/>
    </row>
    <row r="445" spans="2:47">
      <c r="B445" s="5"/>
      <c r="C445" s="23"/>
      <c r="D445" s="23"/>
      <c r="AA445" s="129"/>
      <c r="AB445" s="129"/>
      <c r="AC445" s="129"/>
      <c r="AD445" s="129"/>
      <c r="AE445" s="129"/>
      <c r="AG445" s="130"/>
      <c r="AN445" s="129"/>
      <c r="AO445" s="129"/>
      <c r="AP445" s="129"/>
      <c r="AQ445" s="129"/>
      <c r="AR445" s="129"/>
      <c r="AS445" s="129"/>
      <c r="AT445" s="129"/>
      <c r="AU445" s="129"/>
    </row>
    <row r="446" spans="2:47">
      <c r="B446" s="5"/>
      <c r="C446" s="23"/>
      <c r="D446" s="23"/>
      <c r="AA446" s="129"/>
      <c r="AB446" s="129"/>
      <c r="AC446" s="129"/>
      <c r="AD446" s="129"/>
      <c r="AE446" s="129"/>
      <c r="AG446" s="130"/>
      <c r="AN446" s="129"/>
      <c r="AO446" s="129"/>
      <c r="AP446" s="129"/>
      <c r="AQ446" s="129"/>
      <c r="AR446" s="129"/>
      <c r="AS446" s="129"/>
      <c r="AT446" s="129"/>
      <c r="AU446" s="129"/>
    </row>
    <row r="447" spans="2:47">
      <c r="B447" s="5"/>
      <c r="C447" s="23"/>
      <c r="D447" s="23"/>
      <c r="AA447" s="129"/>
      <c r="AB447" s="129"/>
      <c r="AC447" s="129"/>
      <c r="AD447" s="129"/>
      <c r="AE447" s="129"/>
      <c r="AG447" s="130"/>
      <c r="AN447" s="129"/>
      <c r="AO447" s="129"/>
      <c r="AP447" s="129"/>
      <c r="AQ447" s="129"/>
      <c r="AR447" s="129"/>
      <c r="AS447" s="129"/>
      <c r="AT447" s="129"/>
      <c r="AU447" s="129"/>
    </row>
    <row r="448" spans="2:47">
      <c r="B448" s="5"/>
      <c r="C448" s="23"/>
      <c r="D448" s="23"/>
      <c r="AA448" s="129"/>
      <c r="AB448" s="129"/>
      <c r="AC448" s="129"/>
      <c r="AD448" s="129"/>
      <c r="AE448" s="129"/>
      <c r="AG448" s="130"/>
      <c r="AN448" s="129"/>
      <c r="AO448" s="129"/>
      <c r="AP448" s="129"/>
      <c r="AQ448" s="129"/>
      <c r="AR448" s="129"/>
      <c r="AS448" s="129"/>
      <c r="AT448" s="129"/>
      <c r="AU448" s="129"/>
    </row>
    <row r="449" spans="2:47">
      <c r="B449" s="5"/>
      <c r="C449" s="23"/>
      <c r="D449" s="23"/>
      <c r="AA449" s="129"/>
      <c r="AB449" s="129"/>
      <c r="AC449" s="129"/>
      <c r="AD449" s="129"/>
      <c r="AE449" s="129"/>
      <c r="AG449" s="130"/>
      <c r="AN449" s="129"/>
      <c r="AO449" s="129"/>
      <c r="AP449" s="129"/>
      <c r="AQ449" s="129"/>
      <c r="AR449" s="129"/>
      <c r="AS449" s="129"/>
      <c r="AT449" s="129"/>
      <c r="AU449" s="129"/>
    </row>
    <row r="450" spans="2:47">
      <c r="B450" s="5"/>
      <c r="C450" s="23"/>
      <c r="D450" s="23"/>
      <c r="AA450" s="129"/>
      <c r="AB450" s="129"/>
      <c r="AC450" s="129"/>
      <c r="AD450" s="129"/>
      <c r="AE450" s="129"/>
      <c r="AG450" s="130"/>
      <c r="AN450" s="129"/>
      <c r="AO450" s="129"/>
      <c r="AP450" s="129"/>
      <c r="AQ450" s="129"/>
      <c r="AR450" s="129"/>
      <c r="AS450" s="129"/>
      <c r="AT450" s="129"/>
      <c r="AU450" s="129"/>
    </row>
    <row r="451" spans="2:47">
      <c r="B451" s="5"/>
      <c r="C451" s="23"/>
      <c r="D451" s="23"/>
      <c r="AA451" s="129"/>
      <c r="AB451" s="129"/>
      <c r="AC451" s="129"/>
      <c r="AD451" s="129"/>
      <c r="AE451" s="129"/>
      <c r="AG451" s="130"/>
      <c r="AN451" s="129"/>
      <c r="AO451" s="129"/>
      <c r="AP451" s="129"/>
      <c r="AQ451" s="129"/>
      <c r="AR451" s="129"/>
      <c r="AS451" s="129"/>
      <c r="AT451" s="129"/>
      <c r="AU451" s="129"/>
    </row>
    <row r="452" spans="2:47">
      <c r="B452" s="5"/>
      <c r="C452" s="23"/>
      <c r="D452" s="23"/>
      <c r="AA452" s="129"/>
      <c r="AB452" s="129"/>
      <c r="AC452" s="129"/>
      <c r="AD452" s="129"/>
      <c r="AE452" s="129"/>
      <c r="AG452" s="130"/>
      <c r="AN452" s="129"/>
      <c r="AO452" s="129"/>
      <c r="AP452" s="129"/>
      <c r="AQ452" s="129"/>
      <c r="AR452" s="129"/>
      <c r="AS452" s="129"/>
      <c r="AT452" s="129"/>
      <c r="AU452" s="129"/>
    </row>
    <row r="453" spans="2:47">
      <c r="B453" s="5"/>
      <c r="C453" s="23"/>
      <c r="D453" s="23"/>
      <c r="AA453" s="129"/>
      <c r="AB453" s="129"/>
      <c r="AC453" s="129"/>
      <c r="AD453" s="129"/>
      <c r="AE453" s="129"/>
      <c r="AG453" s="130"/>
      <c r="AN453" s="129"/>
      <c r="AO453" s="129"/>
      <c r="AP453" s="129"/>
      <c r="AQ453" s="129"/>
      <c r="AR453" s="129"/>
      <c r="AS453" s="129"/>
      <c r="AT453" s="129"/>
      <c r="AU453" s="129"/>
    </row>
    <row r="454" spans="2:47">
      <c r="B454" s="5"/>
      <c r="C454" s="23"/>
      <c r="D454" s="23"/>
      <c r="AA454" s="129"/>
      <c r="AB454" s="129"/>
      <c r="AC454" s="129"/>
      <c r="AD454" s="129"/>
      <c r="AE454" s="129"/>
      <c r="AG454" s="130"/>
      <c r="AN454" s="129"/>
      <c r="AO454" s="129"/>
      <c r="AP454" s="129"/>
      <c r="AQ454" s="129"/>
      <c r="AR454" s="129"/>
      <c r="AS454" s="129"/>
      <c r="AT454" s="129"/>
      <c r="AU454" s="129"/>
    </row>
    <row r="455" spans="2:47">
      <c r="B455" s="5"/>
      <c r="C455" s="23"/>
      <c r="D455" s="23"/>
      <c r="AA455" s="129"/>
      <c r="AB455" s="129"/>
      <c r="AC455" s="129"/>
      <c r="AD455" s="129"/>
      <c r="AE455" s="129"/>
      <c r="AG455" s="130"/>
      <c r="AN455" s="129"/>
      <c r="AO455" s="129"/>
      <c r="AP455" s="129"/>
      <c r="AQ455" s="129"/>
      <c r="AR455" s="129"/>
      <c r="AS455" s="129"/>
      <c r="AT455" s="129"/>
      <c r="AU455" s="129"/>
    </row>
    <row r="456" spans="2:47">
      <c r="B456" s="5"/>
      <c r="C456" s="23"/>
      <c r="D456" s="23"/>
      <c r="AA456" s="129"/>
      <c r="AB456" s="129"/>
      <c r="AC456" s="129"/>
      <c r="AD456" s="129"/>
      <c r="AE456" s="129"/>
      <c r="AG456" s="130"/>
      <c r="AN456" s="129"/>
      <c r="AO456" s="129"/>
      <c r="AP456" s="129"/>
      <c r="AQ456" s="129"/>
      <c r="AR456" s="129"/>
      <c r="AS456" s="129"/>
      <c r="AT456" s="129"/>
      <c r="AU456" s="129"/>
    </row>
    <row r="457" spans="2:47">
      <c r="B457" s="5"/>
      <c r="C457" s="23"/>
      <c r="D457" s="23"/>
      <c r="AA457" s="129"/>
      <c r="AB457" s="129"/>
      <c r="AC457" s="129"/>
      <c r="AD457" s="129"/>
      <c r="AE457" s="129"/>
      <c r="AG457" s="130"/>
      <c r="AN457" s="129"/>
      <c r="AO457" s="129"/>
      <c r="AP457" s="129"/>
      <c r="AQ457" s="129"/>
      <c r="AR457" s="129"/>
      <c r="AS457" s="129"/>
      <c r="AT457" s="129"/>
      <c r="AU457" s="129"/>
    </row>
    <row r="458" spans="2:47">
      <c r="B458" s="5"/>
      <c r="C458" s="23"/>
      <c r="D458" s="23"/>
      <c r="AA458" s="129"/>
      <c r="AB458" s="129"/>
      <c r="AC458" s="129"/>
      <c r="AD458" s="129"/>
      <c r="AE458" s="129"/>
      <c r="AG458" s="130"/>
      <c r="AN458" s="129"/>
      <c r="AO458" s="129"/>
      <c r="AP458" s="129"/>
      <c r="AQ458" s="129"/>
      <c r="AR458" s="129"/>
      <c r="AS458" s="129"/>
      <c r="AT458" s="129"/>
      <c r="AU458" s="129"/>
    </row>
    <row r="459" spans="2:47">
      <c r="B459" s="5"/>
      <c r="C459" s="23"/>
      <c r="D459" s="23"/>
      <c r="AA459" s="129"/>
      <c r="AB459" s="129"/>
      <c r="AC459" s="129"/>
      <c r="AD459" s="129"/>
      <c r="AE459" s="129"/>
      <c r="AG459" s="130"/>
      <c r="AN459" s="129"/>
      <c r="AO459" s="129"/>
      <c r="AP459" s="129"/>
      <c r="AQ459" s="129"/>
      <c r="AR459" s="129"/>
      <c r="AS459" s="129"/>
      <c r="AT459" s="129"/>
      <c r="AU459" s="129"/>
    </row>
    <row r="460" spans="2:47">
      <c r="B460" s="5"/>
      <c r="C460" s="23"/>
      <c r="D460" s="23"/>
      <c r="AA460" s="129"/>
      <c r="AB460" s="129"/>
      <c r="AC460" s="129"/>
      <c r="AD460" s="129"/>
      <c r="AE460" s="129"/>
      <c r="AG460" s="130"/>
      <c r="AN460" s="129"/>
      <c r="AO460" s="129"/>
      <c r="AP460" s="129"/>
      <c r="AQ460" s="129"/>
      <c r="AR460" s="129"/>
      <c r="AS460" s="129"/>
      <c r="AT460" s="129"/>
      <c r="AU460" s="129"/>
    </row>
    <row r="461" spans="2:47">
      <c r="B461" s="5"/>
      <c r="C461" s="23"/>
      <c r="D461" s="23"/>
      <c r="AA461" s="129"/>
      <c r="AB461" s="129"/>
      <c r="AC461" s="129"/>
      <c r="AD461" s="129"/>
      <c r="AE461" s="129"/>
      <c r="AG461" s="130"/>
      <c r="AN461" s="129"/>
      <c r="AO461" s="129"/>
      <c r="AP461" s="129"/>
      <c r="AQ461" s="129"/>
      <c r="AR461" s="129"/>
      <c r="AS461" s="129"/>
      <c r="AT461" s="129"/>
      <c r="AU461" s="129"/>
    </row>
    <row r="462" spans="2:47">
      <c r="B462" s="5"/>
      <c r="C462" s="23"/>
      <c r="D462" s="23"/>
      <c r="AA462" s="129"/>
      <c r="AB462" s="129"/>
      <c r="AC462" s="129"/>
      <c r="AD462" s="129"/>
      <c r="AE462" s="129"/>
      <c r="AG462" s="130"/>
      <c r="AN462" s="129"/>
      <c r="AO462" s="129"/>
      <c r="AP462" s="129"/>
      <c r="AQ462" s="129"/>
      <c r="AR462" s="129"/>
      <c r="AS462" s="129"/>
      <c r="AT462" s="129"/>
      <c r="AU462" s="129"/>
    </row>
    <row r="463" spans="2:47">
      <c r="B463" s="5"/>
      <c r="C463" s="23"/>
      <c r="D463" s="23"/>
      <c r="AA463" s="129"/>
      <c r="AB463" s="129"/>
      <c r="AC463" s="129"/>
      <c r="AD463" s="129"/>
      <c r="AE463" s="129"/>
      <c r="AG463" s="130"/>
      <c r="AN463" s="129"/>
      <c r="AO463" s="129"/>
      <c r="AP463" s="129"/>
      <c r="AQ463" s="129"/>
      <c r="AR463" s="129"/>
      <c r="AS463" s="129"/>
      <c r="AT463" s="129"/>
      <c r="AU463" s="129"/>
    </row>
    <row r="464" spans="2:47">
      <c r="B464" s="5"/>
      <c r="C464" s="23"/>
      <c r="D464" s="23"/>
      <c r="AA464" s="129"/>
      <c r="AB464" s="129"/>
      <c r="AC464" s="129"/>
      <c r="AD464" s="129"/>
      <c r="AE464" s="129"/>
      <c r="AG464" s="130"/>
      <c r="AN464" s="129"/>
      <c r="AO464" s="129"/>
      <c r="AP464" s="129"/>
      <c r="AQ464" s="129"/>
      <c r="AR464" s="129"/>
      <c r="AS464" s="129"/>
      <c r="AT464" s="129"/>
      <c r="AU464" s="129"/>
    </row>
    <row r="465" spans="2:50">
      <c r="B465" s="5"/>
      <c r="C465" s="23"/>
      <c r="D465" s="23"/>
      <c r="AA465" s="129"/>
      <c r="AB465" s="129"/>
      <c r="AC465" s="129"/>
      <c r="AD465" s="129"/>
      <c r="AE465" s="129"/>
      <c r="AG465" s="130"/>
      <c r="AN465" s="129"/>
      <c r="AO465" s="129"/>
      <c r="AP465" s="129"/>
      <c r="AQ465" s="129"/>
      <c r="AR465" s="129"/>
      <c r="AS465" s="129"/>
      <c r="AT465" s="129"/>
      <c r="AU465" s="129"/>
    </row>
    <row r="466" spans="2:50">
      <c r="B466" s="5"/>
      <c r="C466" s="23"/>
      <c r="D466" s="23"/>
      <c r="AA466" s="129"/>
      <c r="AB466" s="129"/>
      <c r="AC466" s="129"/>
      <c r="AD466" s="129"/>
      <c r="AE466" s="129"/>
      <c r="AG466" s="130"/>
      <c r="AN466" s="129"/>
      <c r="AO466" s="129"/>
      <c r="AP466" s="129"/>
      <c r="AQ466" s="129"/>
      <c r="AR466" s="129"/>
      <c r="AS466" s="129"/>
      <c r="AT466" s="129"/>
      <c r="AU466" s="129"/>
    </row>
    <row r="467" spans="2:50">
      <c r="B467" s="5"/>
      <c r="C467" s="23"/>
      <c r="D467" s="23"/>
      <c r="AA467" s="129"/>
      <c r="AB467" s="129"/>
      <c r="AC467" s="129"/>
      <c r="AD467" s="129"/>
      <c r="AE467" s="129"/>
      <c r="AG467" s="130"/>
      <c r="AN467" s="129"/>
      <c r="AO467" s="129"/>
      <c r="AP467" s="129"/>
      <c r="AQ467" s="129"/>
      <c r="AR467" s="129"/>
      <c r="AS467" s="129"/>
      <c r="AT467" s="129"/>
      <c r="AU467" s="129"/>
    </row>
    <row r="468" spans="2:50">
      <c r="B468" s="5"/>
      <c r="C468" s="23"/>
      <c r="D468" s="23"/>
      <c r="AA468" s="129"/>
      <c r="AB468" s="129"/>
      <c r="AC468" s="129"/>
      <c r="AD468" s="129"/>
      <c r="AE468" s="129"/>
      <c r="AG468" s="130"/>
      <c r="AN468" s="129"/>
      <c r="AO468" s="129"/>
      <c r="AP468" s="129"/>
      <c r="AQ468" s="129"/>
      <c r="AR468" s="129"/>
      <c r="AS468" s="129"/>
      <c r="AT468" s="129"/>
      <c r="AU468" s="129"/>
    </row>
    <row r="469" spans="2:50">
      <c r="B469" s="5"/>
      <c r="C469" s="23"/>
      <c r="D469" s="23"/>
      <c r="AA469" s="129"/>
      <c r="AB469" s="129"/>
      <c r="AC469" s="129"/>
      <c r="AD469" s="129"/>
      <c r="AE469" s="129"/>
      <c r="AG469" s="130"/>
      <c r="AN469" s="129"/>
      <c r="AO469" s="129"/>
      <c r="AP469" s="129"/>
      <c r="AQ469" s="129"/>
      <c r="AR469" s="129"/>
      <c r="AS469" s="129"/>
      <c r="AT469" s="129"/>
      <c r="AU469" s="129"/>
    </row>
    <row r="470" spans="2:50">
      <c r="B470" s="5"/>
      <c r="C470" s="23"/>
      <c r="D470" s="23"/>
      <c r="AA470" s="129"/>
      <c r="AB470" s="129"/>
      <c r="AC470" s="129"/>
      <c r="AD470" s="129"/>
      <c r="AE470" s="129"/>
      <c r="AG470" s="130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95"/>
      <c r="AX470" s="131"/>
    </row>
    <row r="471" spans="2:50">
      <c r="B471" s="5"/>
      <c r="C471" s="23"/>
      <c r="D471" s="23"/>
      <c r="AA471" s="129"/>
      <c r="AB471" s="129"/>
      <c r="AC471" s="129"/>
      <c r="AD471" s="129"/>
      <c r="AE471" s="129"/>
      <c r="AG471" s="130"/>
      <c r="AN471" s="129"/>
      <c r="AO471" s="129"/>
      <c r="AP471" s="129"/>
      <c r="AQ471" s="129"/>
      <c r="AR471" s="129"/>
      <c r="AS471" s="129"/>
      <c r="AT471" s="129"/>
      <c r="AU471" s="129"/>
    </row>
    <row r="472" spans="2:50">
      <c r="B472" s="5"/>
      <c r="C472" s="23"/>
      <c r="D472" s="23"/>
      <c r="AA472" s="129"/>
      <c r="AB472" s="129"/>
      <c r="AC472" s="129"/>
      <c r="AD472" s="129"/>
      <c r="AE472" s="129"/>
      <c r="AG472" s="130"/>
      <c r="AN472" s="129"/>
      <c r="AO472" s="129"/>
      <c r="AP472" s="129"/>
      <c r="AQ472" s="129"/>
      <c r="AR472" s="129"/>
      <c r="AS472" s="129"/>
      <c r="AT472" s="129"/>
      <c r="AU472" s="129"/>
    </row>
    <row r="473" spans="2:50">
      <c r="B473" s="5"/>
      <c r="C473" s="23"/>
      <c r="D473" s="23"/>
      <c r="AA473" s="129"/>
      <c r="AB473" s="129"/>
      <c r="AC473" s="129"/>
      <c r="AD473" s="129"/>
      <c r="AE473" s="129"/>
      <c r="AG473" s="130"/>
      <c r="AN473" s="129"/>
      <c r="AO473" s="129"/>
      <c r="AP473" s="129"/>
      <c r="AQ473" s="129"/>
      <c r="AR473" s="129"/>
      <c r="AS473" s="129"/>
      <c r="AT473" s="129"/>
      <c r="AU473" s="129"/>
    </row>
    <row r="474" spans="2:50">
      <c r="B474" s="5"/>
      <c r="C474" s="23"/>
      <c r="D474" s="23"/>
      <c r="AA474" s="129"/>
      <c r="AB474" s="129"/>
      <c r="AC474" s="129"/>
      <c r="AD474" s="129"/>
      <c r="AE474" s="129"/>
      <c r="AG474" s="130"/>
      <c r="AN474" s="129"/>
      <c r="AO474" s="129"/>
      <c r="AP474" s="129"/>
      <c r="AQ474" s="129"/>
      <c r="AR474" s="129"/>
      <c r="AS474" s="129"/>
      <c r="AT474" s="129"/>
      <c r="AU474" s="129"/>
    </row>
    <row r="475" spans="2:50">
      <c r="B475" s="5"/>
      <c r="C475" s="23"/>
      <c r="D475" s="23"/>
      <c r="AA475" s="129"/>
      <c r="AB475" s="129"/>
      <c r="AC475" s="129"/>
      <c r="AD475" s="129"/>
      <c r="AE475" s="129"/>
      <c r="AG475" s="130"/>
      <c r="AN475" s="129"/>
      <c r="AO475" s="129"/>
      <c r="AP475" s="129"/>
      <c r="AQ475" s="129"/>
      <c r="AR475" s="129"/>
      <c r="AS475" s="129"/>
      <c r="AT475" s="129"/>
      <c r="AU475" s="129"/>
    </row>
    <row r="476" spans="2:50">
      <c r="B476" s="5"/>
      <c r="C476" s="23"/>
      <c r="D476" s="23"/>
      <c r="AA476" s="129"/>
      <c r="AB476" s="129"/>
      <c r="AC476" s="129"/>
      <c r="AD476" s="129"/>
      <c r="AE476" s="129"/>
      <c r="AG476" s="130"/>
      <c r="AN476" s="129"/>
      <c r="AO476" s="129"/>
      <c r="AP476" s="129"/>
      <c r="AQ476" s="129"/>
      <c r="AR476" s="129"/>
      <c r="AS476" s="129"/>
      <c r="AT476" s="129"/>
      <c r="AU476" s="129"/>
    </row>
    <row r="477" spans="2:50">
      <c r="B477" s="5"/>
      <c r="C477" s="23"/>
      <c r="D477" s="23"/>
      <c r="AA477" s="129"/>
      <c r="AB477" s="129"/>
      <c r="AC477" s="129"/>
      <c r="AD477" s="129"/>
      <c r="AE477" s="129"/>
      <c r="AG477" s="130"/>
      <c r="AN477" s="129"/>
      <c r="AO477" s="129"/>
      <c r="AP477" s="129"/>
      <c r="AQ477" s="129"/>
      <c r="AR477" s="129"/>
      <c r="AS477" s="129"/>
      <c r="AT477" s="129"/>
      <c r="AU477" s="129"/>
    </row>
    <row r="478" spans="2:50">
      <c r="B478" s="5"/>
      <c r="C478" s="23"/>
      <c r="D478" s="23"/>
      <c r="AA478" s="129"/>
      <c r="AB478" s="129"/>
      <c r="AC478" s="129"/>
      <c r="AD478" s="129"/>
      <c r="AE478" s="129"/>
      <c r="AG478" s="130"/>
      <c r="AN478" s="129"/>
      <c r="AO478" s="129"/>
      <c r="AP478" s="129"/>
      <c r="AQ478" s="129"/>
      <c r="AR478" s="129"/>
      <c r="AS478" s="129"/>
      <c r="AT478" s="129"/>
      <c r="AU478" s="129"/>
    </row>
    <row r="479" spans="2:50">
      <c r="B479" s="5"/>
      <c r="C479" s="23"/>
      <c r="D479" s="23"/>
      <c r="AA479" s="129"/>
      <c r="AB479" s="129"/>
      <c r="AC479" s="129"/>
      <c r="AD479" s="129"/>
      <c r="AE479" s="129"/>
      <c r="AG479" s="130"/>
      <c r="AN479" s="129"/>
      <c r="AO479" s="129"/>
      <c r="AP479" s="129"/>
      <c r="AQ479" s="129"/>
      <c r="AR479" s="129"/>
      <c r="AS479" s="129"/>
      <c r="AT479" s="129"/>
      <c r="AU479" s="129"/>
    </row>
    <row r="480" spans="2:50">
      <c r="B480" s="5"/>
      <c r="C480" s="23"/>
      <c r="D480" s="23"/>
      <c r="AA480" s="129"/>
      <c r="AB480" s="129"/>
      <c r="AC480" s="129"/>
      <c r="AD480" s="129"/>
      <c r="AE480" s="129"/>
      <c r="AG480" s="130"/>
      <c r="AN480" s="129"/>
      <c r="AO480" s="129"/>
      <c r="AP480" s="129"/>
      <c r="AQ480" s="129"/>
      <c r="AR480" s="129"/>
      <c r="AS480" s="129"/>
      <c r="AT480" s="129"/>
      <c r="AU480" s="129"/>
    </row>
    <row r="481" spans="2:64">
      <c r="B481" s="5"/>
      <c r="C481" s="23"/>
      <c r="D481" s="23"/>
      <c r="AA481" s="129"/>
      <c r="AB481" s="129"/>
      <c r="AC481" s="129"/>
      <c r="AD481" s="129"/>
      <c r="AE481" s="129"/>
      <c r="AG481" s="130"/>
      <c r="AN481" s="129"/>
      <c r="AO481" s="129"/>
      <c r="AP481" s="129"/>
      <c r="AQ481" s="129"/>
      <c r="AR481" s="129"/>
      <c r="AS481" s="129"/>
      <c r="AT481" s="129"/>
      <c r="AU481" s="129"/>
    </row>
    <row r="482" spans="2:64">
      <c r="B482" s="5"/>
      <c r="C482" s="23"/>
      <c r="D482" s="23"/>
      <c r="AA482" s="129"/>
      <c r="AB482" s="129"/>
      <c r="AC482" s="129"/>
      <c r="AD482" s="129"/>
      <c r="AE482" s="129"/>
      <c r="AG482" s="130"/>
      <c r="AN482" s="129"/>
      <c r="AO482" s="129"/>
      <c r="AP482" s="129"/>
      <c r="AQ482" s="129"/>
      <c r="AR482" s="129"/>
      <c r="AS482" s="129"/>
      <c r="AT482" s="129"/>
      <c r="AU482" s="129"/>
    </row>
    <row r="483" spans="2:64">
      <c r="B483" s="5"/>
      <c r="C483" s="23"/>
      <c r="D483" s="23"/>
      <c r="AA483" s="129"/>
      <c r="AB483" s="129"/>
      <c r="AC483" s="129"/>
      <c r="AD483" s="129"/>
      <c r="AE483" s="129"/>
      <c r="AG483" s="130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</row>
    <row r="484" spans="2:64">
      <c r="B484" s="5"/>
      <c r="C484" s="23"/>
      <c r="D484" s="23"/>
      <c r="AA484" s="129"/>
      <c r="AB484" s="129"/>
      <c r="AC484" s="129"/>
      <c r="AD484" s="129"/>
      <c r="AE484" s="129"/>
      <c r="AG484" s="130"/>
      <c r="AN484" s="129"/>
      <c r="AO484" s="129"/>
      <c r="AP484" s="129"/>
      <c r="AQ484" s="129"/>
      <c r="AR484" s="129"/>
      <c r="AS484" s="129"/>
      <c r="AT484" s="129"/>
      <c r="AU484" s="129"/>
    </row>
    <row r="485" spans="2:64">
      <c r="B485" s="5"/>
      <c r="C485" s="23"/>
      <c r="D485" s="23"/>
      <c r="AA485" s="129"/>
      <c r="AB485" s="129"/>
      <c r="AC485" s="129"/>
      <c r="AD485" s="129"/>
      <c r="AE485" s="129"/>
      <c r="AG485" s="130"/>
      <c r="AN485" s="129"/>
      <c r="AO485" s="129"/>
      <c r="AP485" s="129"/>
      <c r="AQ485" s="129"/>
      <c r="AR485" s="129"/>
      <c r="AS485" s="129"/>
      <c r="AT485" s="129"/>
      <c r="AU485" s="129"/>
    </row>
    <row r="486" spans="2:64">
      <c r="B486" s="5"/>
      <c r="C486" s="23"/>
      <c r="D486" s="23"/>
      <c r="AA486" s="129"/>
      <c r="AB486" s="129"/>
      <c r="AC486" s="129"/>
      <c r="AD486" s="129"/>
      <c r="AE486" s="129"/>
      <c r="AG486" s="130"/>
      <c r="AN486" s="129"/>
      <c r="AO486" s="129"/>
      <c r="AP486" s="129"/>
      <c r="AQ486" s="129"/>
      <c r="AR486" s="129"/>
      <c r="AS486" s="129"/>
      <c r="AT486" s="129"/>
      <c r="AU486" s="129"/>
    </row>
    <row r="487" spans="2:64">
      <c r="B487" s="5"/>
      <c r="C487" s="23"/>
      <c r="D487" s="23"/>
      <c r="AA487" s="129"/>
      <c r="AB487" s="129"/>
      <c r="AC487" s="129"/>
      <c r="AD487" s="129"/>
      <c r="AE487" s="129"/>
      <c r="AG487" s="130"/>
      <c r="AN487" s="129"/>
      <c r="AO487" s="129"/>
      <c r="AP487" s="129"/>
      <c r="AQ487" s="129"/>
      <c r="AR487" s="129"/>
      <c r="AS487" s="129"/>
      <c r="AT487" s="129"/>
      <c r="AU487" s="129"/>
    </row>
    <row r="488" spans="2:64">
      <c r="B488" s="5"/>
      <c r="C488" s="23"/>
      <c r="D488" s="23"/>
      <c r="AA488" s="129"/>
      <c r="AB488" s="129"/>
      <c r="AC488" s="129"/>
      <c r="AD488" s="129"/>
      <c r="AE488" s="129"/>
      <c r="AG488" s="130"/>
      <c r="AN488" s="129"/>
      <c r="AO488" s="129"/>
      <c r="AP488" s="129"/>
      <c r="AQ488" s="129"/>
      <c r="AR488" s="129"/>
      <c r="AS488" s="129"/>
      <c r="AT488" s="129"/>
      <c r="AU488" s="129"/>
    </row>
    <row r="489" spans="2:64">
      <c r="B489" s="5"/>
      <c r="C489" s="23"/>
      <c r="D489" s="23"/>
      <c r="AA489" s="129"/>
      <c r="AB489" s="129"/>
      <c r="AC489" s="129"/>
      <c r="AD489" s="129"/>
      <c r="AE489" s="129"/>
      <c r="AG489" s="130"/>
      <c r="AN489" s="129"/>
      <c r="AO489" s="129"/>
      <c r="AP489" s="129"/>
      <c r="AQ489" s="129"/>
      <c r="AR489" s="129"/>
      <c r="AS489" s="129"/>
      <c r="AT489" s="129"/>
      <c r="AU489" s="129"/>
    </row>
    <row r="490" spans="2:64">
      <c r="B490" s="5"/>
      <c r="C490" s="23"/>
      <c r="D490" s="23"/>
      <c r="AA490" s="129"/>
      <c r="AB490" s="129"/>
      <c r="AC490" s="129"/>
      <c r="AD490" s="129"/>
      <c r="AE490" s="129"/>
      <c r="AG490" s="130"/>
      <c r="AN490" s="129"/>
      <c r="AO490" s="129"/>
      <c r="AP490" s="129"/>
      <c r="AQ490" s="129"/>
      <c r="AR490" s="129"/>
      <c r="AS490" s="129"/>
      <c r="AT490" s="129"/>
      <c r="AU490" s="129"/>
    </row>
    <row r="491" spans="2:64">
      <c r="B491" s="5"/>
      <c r="C491" s="23"/>
      <c r="D491" s="23"/>
      <c r="AA491" s="129"/>
      <c r="AB491" s="129"/>
      <c r="AC491" s="129"/>
      <c r="AD491" s="129"/>
      <c r="AE491" s="129"/>
      <c r="AG491" s="130"/>
      <c r="AN491" s="129"/>
      <c r="AO491" s="129"/>
      <c r="AP491" s="129"/>
      <c r="AQ491" s="129"/>
      <c r="AR491" s="129"/>
      <c r="AS491" s="129"/>
      <c r="AT491" s="129"/>
      <c r="AU491" s="129"/>
    </row>
    <row r="492" spans="2:64">
      <c r="B492" s="5"/>
      <c r="C492" s="23"/>
      <c r="D492" s="23"/>
      <c r="AA492" s="129"/>
      <c r="AB492" s="129"/>
      <c r="AC492" s="129"/>
      <c r="AD492" s="129"/>
      <c r="AE492" s="129"/>
      <c r="AG492" s="130"/>
      <c r="AN492" s="129"/>
      <c r="AO492" s="129"/>
      <c r="AP492" s="129"/>
      <c r="AQ492" s="129"/>
      <c r="AR492" s="129"/>
      <c r="AS492" s="129"/>
      <c r="AT492" s="129"/>
      <c r="AU492" s="129"/>
    </row>
    <row r="493" spans="2:64">
      <c r="B493" s="5"/>
      <c r="C493" s="23"/>
      <c r="D493" s="23"/>
      <c r="AA493" s="129"/>
      <c r="AB493" s="129"/>
      <c r="AC493" s="129"/>
      <c r="AD493" s="129"/>
      <c r="AE493" s="129"/>
      <c r="AG493" s="130"/>
      <c r="AN493" s="129"/>
      <c r="AO493" s="129"/>
      <c r="AP493" s="129"/>
      <c r="AQ493" s="129"/>
      <c r="AR493" s="129"/>
      <c r="AS493" s="129"/>
      <c r="AT493" s="129"/>
      <c r="AU493" s="129"/>
    </row>
    <row r="494" spans="2:64">
      <c r="B494" s="5"/>
      <c r="C494" s="23"/>
      <c r="D494" s="23"/>
      <c r="AA494" s="129"/>
      <c r="AB494" s="129"/>
      <c r="AC494" s="129"/>
      <c r="AD494" s="129"/>
      <c r="AE494" s="129"/>
      <c r="AG494" s="130"/>
      <c r="AN494" s="129"/>
      <c r="AO494" s="129"/>
      <c r="AP494" s="129"/>
      <c r="AQ494" s="129"/>
      <c r="AR494" s="129"/>
      <c r="AS494" s="129"/>
      <c r="AT494" s="129"/>
      <c r="AU494" s="129"/>
    </row>
    <row r="495" spans="2:64">
      <c r="B495" s="5"/>
      <c r="C495" s="23"/>
      <c r="D495" s="23"/>
      <c r="AA495" s="129"/>
      <c r="AB495" s="129"/>
      <c r="AC495" s="129"/>
      <c r="AD495" s="129"/>
      <c r="AE495" s="129"/>
      <c r="AG495" s="130"/>
      <c r="AN495" s="129"/>
      <c r="AO495" s="129"/>
      <c r="AP495" s="129"/>
      <c r="AQ495" s="129"/>
      <c r="AR495" s="129"/>
      <c r="AS495" s="129"/>
      <c r="AT495" s="129"/>
      <c r="AU495" s="129"/>
    </row>
    <row r="496" spans="2:64">
      <c r="B496" s="5"/>
      <c r="C496" s="23"/>
      <c r="D496" s="23"/>
      <c r="AA496" s="129"/>
      <c r="AB496" s="129"/>
      <c r="AC496" s="129"/>
      <c r="AD496" s="129"/>
      <c r="AE496" s="129"/>
      <c r="AG496" s="130"/>
      <c r="AN496" s="129"/>
      <c r="AO496" s="129"/>
      <c r="AP496" s="129"/>
      <c r="AQ496" s="129"/>
      <c r="AR496" s="129"/>
      <c r="AS496" s="129"/>
      <c r="AT496" s="129"/>
      <c r="AU496" s="129"/>
    </row>
    <row r="497" spans="2:47">
      <c r="B497" s="5"/>
      <c r="C497" s="23"/>
      <c r="D497" s="23"/>
      <c r="AA497" s="129"/>
      <c r="AB497" s="129"/>
      <c r="AC497" s="129"/>
      <c r="AD497" s="129"/>
      <c r="AE497" s="129"/>
      <c r="AG497" s="130"/>
      <c r="AN497" s="129"/>
      <c r="AO497" s="129"/>
      <c r="AP497" s="129"/>
      <c r="AQ497" s="129"/>
      <c r="AR497" s="129"/>
      <c r="AS497" s="129"/>
      <c r="AT497" s="129"/>
      <c r="AU497" s="129"/>
    </row>
    <row r="498" spans="2:47">
      <c r="C498" s="23"/>
      <c r="D498" s="23"/>
      <c r="AA498" s="129"/>
      <c r="AB498" s="129"/>
      <c r="AC498" s="129"/>
      <c r="AD498" s="129"/>
      <c r="AE498" s="129"/>
      <c r="AG498" s="130"/>
      <c r="AN498" s="129"/>
      <c r="AO498" s="129"/>
      <c r="AP498" s="129"/>
      <c r="AQ498" s="129"/>
      <c r="AR498" s="129"/>
      <c r="AS498" s="129"/>
      <c r="AT498" s="129"/>
      <c r="AU498" s="129"/>
    </row>
    <row r="499" spans="2:47">
      <c r="C499" s="23"/>
      <c r="D499" s="23"/>
      <c r="AA499" s="129"/>
      <c r="AB499" s="129"/>
      <c r="AC499" s="129"/>
      <c r="AD499" s="129"/>
      <c r="AE499" s="129"/>
      <c r="AG499" s="130"/>
      <c r="AN499" s="129"/>
      <c r="AO499" s="129"/>
      <c r="AP499" s="129"/>
      <c r="AQ499" s="129"/>
      <c r="AR499" s="129"/>
      <c r="AS499" s="129"/>
      <c r="AT499" s="129"/>
      <c r="AU499" s="129"/>
    </row>
    <row r="500" spans="2:47">
      <c r="C500" s="23"/>
      <c r="D500" s="23"/>
      <c r="AA500" s="129"/>
      <c r="AB500" s="129"/>
      <c r="AC500" s="129"/>
      <c r="AD500" s="129"/>
      <c r="AE500" s="129"/>
      <c r="AG500" s="130"/>
      <c r="AN500" s="129"/>
      <c r="AO500" s="129"/>
      <c r="AP500" s="129"/>
      <c r="AQ500" s="129"/>
      <c r="AR500" s="129"/>
      <c r="AS500" s="129"/>
      <c r="AT500" s="129"/>
      <c r="AU500" s="129"/>
    </row>
    <row r="501" spans="2:47">
      <c r="C501" s="23"/>
      <c r="D501" s="23"/>
      <c r="AA501" s="129"/>
      <c r="AB501" s="129"/>
      <c r="AC501" s="129"/>
      <c r="AD501" s="129"/>
      <c r="AE501" s="129"/>
      <c r="AG501" s="130"/>
      <c r="AN501" s="129"/>
      <c r="AO501" s="129"/>
      <c r="AP501" s="129"/>
      <c r="AQ501" s="129"/>
      <c r="AR501" s="129"/>
      <c r="AS501" s="129"/>
      <c r="AT501" s="129"/>
      <c r="AU501" s="129"/>
    </row>
    <row r="502" spans="2:47">
      <c r="C502" s="23"/>
      <c r="D502" s="23"/>
      <c r="AA502" s="129"/>
      <c r="AB502" s="129"/>
      <c r="AC502" s="129"/>
      <c r="AD502" s="129"/>
      <c r="AE502" s="129"/>
      <c r="AG502" s="130"/>
      <c r="AN502" s="129"/>
      <c r="AO502" s="129"/>
      <c r="AP502" s="129"/>
      <c r="AQ502" s="129"/>
      <c r="AR502" s="129"/>
      <c r="AS502" s="129"/>
      <c r="AT502" s="129"/>
      <c r="AU502" s="129"/>
    </row>
    <row r="503" spans="2:47">
      <c r="C503" s="23"/>
      <c r="D503" s="23"/>
      <c r="AA503" s="129"/>
      <c r="AB503" s="129"/>
      <c r="AC503" s="129"/>
      <c r="AD503" s="129"/>
      <c r="AE503" s="129"/>
      <c r="AG503" s="130"/>
      <c r="AN503" s="129"/>
      <c r="AO503" s="129"/>
      <c r="AP503" s="129"/>
      <c r="AQ503" s="129"/>
      <c r="AR503" s="129"/>
      <c r="AS503" s="129"/>
      <c r="AT503" s="129"/>
      <c r="AU503" s="129"/>
    </row>
    <row r="504" spans="2:47">
      <c r="C504" s="23"/>
      <c r="D504" s="23"/>
      <c r="AA504" s="129"/>
      <c r="AB504" s="129"/>
      <c r="AC504" s="129"/>
      <c r="AD504" s="129"/>
      <c r="AE504" s="129"/>
      <c r="AG504" s="130"/>
      <c r="AN504" s="129"/>
      <c r="AO504" s="129"/>
      <c r="AP504" s="129"/>
      <c r="AQ504" s="129"/>
      <c r="AR504" s="129"/>
      <c r="AS504" s="129"/>
      <c r="AT504" s="129"/>
      <c r="AU504" s="129"/>
    </row>
    <row r="505" spans="2:47">
      <c r="C505" s="23"/>
      <c r="D505" s="23"/>
      <c r="AA505" s="129"/>
      <c r="AB505" s="129"/>
      <c r="AC505" s="129"/>
      <c r="AD505" s="129"/>
      <c r="AE505" s="129"/>
      <c r="AG505" s="130"/>
      <c r="AN505" s="129"/>
      <c r="AO505" s="129"/>
      <c r="AP505" s="129"/>
      <c r="AQ505" s="129"/>
      <c r="AR505" s="129"/>
      <c r="AS505" s="129"/>
      <c r="AT505" s="129"/>
      <c r="AU505" s="129"/>
    </row>
    <row r="506" spans="2:47">
      <c r="C506" s="23"/>
      <c r="D506" s="23"/>
      <c r="AA506" s="129"/>
      <c r="AB506" s="129"/>
      <c r="AC506" s="129"/>
      <c r="AD506" s="129"/>
      <c r="AE506" s="129"/>
      <c r="AG506" s="130"/>
      <c r="AN506" s="129"/>
      <c r="AO506" s="129"/>
      <c r="AP506" s="129"/>
      <c r="AQ506" s="129"/>
      <c r="AR506" s="129"/>
      <c r="AS506" s="129"/>
      <c r="AT506" s="129"/>
      <c r="AU506" s="129"/>
    </row>
    <row r="507" spans="2:47">
      <c r="C507" s="23"/>
      <c r="D507" s="23"/>
      <c r="AA507" s="129"/>
      <c r="AB507" s="129"/>
      <c r="AC507" s="129"/>
      <c r="AD507" s="129"/>
      <c r="AE507" s="129"/>
      <c r="AG507" s="130"/>
      <c r="AN507" s="129"/>
      <c r="AO507" s="129"/>
      <c r="AP507" s="129"/>
      <c r="AQ507" s="129"/>
      <c r="AR507" s="129"/>
      <c r="AS507" s="129"/>
      <c r="AT507" s="129"/>
      <c r="AU507" s="129"/>
    </row>
    <row r="508" spans="2:47">
      <c r="C508" s="23"/>
      <c r="D508" s="23"/>
      <c r="AA508" s="129"/>
      <c r="AB508" s="129"/>
      <c r="AC508" s="129"/>
      <c r="AD508" s="129"/>
      <c r="AE508" s="129"/>
      <c r="AG508" s="130"/>
      <c r="AN508" s="129"/>
      <c r="AO508" s="129"/>
      <c r="AP508" s="129"/>
      <c r="AQ508" s="129"/>
      <c r="AR508" s="129"/>
      <c r="AS508" s="129"/>
      <c r="AT508" s="129"/>
      <c r="AU508" s="129"/>
    </row>
    <row r="509" spans="2:47">
      <c r="C509" s="23"/>
      <c r="D509" s="23"/>
      <c r="AA509" s="129"/>
      <c r="AB509" s="129"/>
      <c r="AC509" s="129"/>
      <c r="AD509" s="129"/>
      <c r="AE509" s="129"/>
      <c r="AG509" s="130"/>
      <c r="AN509" s="129"/>
      <c r="AO509" s="129"/>
      <c r="AP509" s="129"/>
      <c r="AQ509" s="129"/>
      <c r="AR509" s="129"/>
      <c r="AS509" s="129"/>
      <c r="AT509" s="129"/>
      <c r="AU509" s="129"/>
    </row>
    <row r="510" spans="2:47">
      <c r="C510" s="23"/>
      <c r="D510" s="23"/>
      <c r="AA510" s="129"/>
      <c r="AB510" s="129"/>
      <c r="AC510" s="129"/>
      <c r="AD510" s="129"/>
      <c r="AE510" s="129"/>
      <c r="AG510" s="130"/>
      <c r="AN510" s="129"/>
      <c r="AO510" s="129"/>
      <c r="AP510" s="129"/>
      <c r="AQ510" s="129"/>
      <c r="AR510" s="129"/>
      <c r="AS510" s="129"/>
      <c r="AT510" s="129"/>
      <c r="AU510" s="129"/>
    </row>
    <row r="511" spans="2:47">
      <c r="C511" s="23"/>
      <c r="D511" s="23"/>
      <c r="AA511" s="129"/>
      <c r="AB511" s="129"/>
      <c r="AC511" s="129"/>
      <c r="AD511" s="129"/>
      <c r="AE511" s="129"/>
      <c r="AG511" s="130"/>
      <c r="AN511" s="129"/>
      <c r="AO511" s="129"/>
      <c r="AP511" s="129"/>
      <c r="AQ511" s="129"/>
      <c r="AR511" s="129"/>
      <c r="AS511" s="129"/>
      <c r="AT511" s="129"/>
      <c r="AU511" s="129"/>
    </row>
    <row r="512" spans="2:47">
      <c r="C512" s="23"/>
      <c r="D512" s="23"/>
      <c r="AA512" s="129"/>
      <c r="AB512" s="129"/>
      <c r="AC512" s="129"/>
      <c r="AD512" s="129"/>
      <c r="AE512" s="129"/>
      <c r="AG512" s="130"/>
      <c r="AN512" s="129"/>
      <c r="AO512" s="129"/>
      <c r="AP512" s="129"/>
      <c r="AQ512" s="129"/>
      <c r="AR512" s="129"/>
      <c r="AS512" s="129"/>
      <c r="AT512" s="129"/>
      <c r="AU512" s="129"/>
    </row>
    <row r="513" spans="3:64">
      <c r="C513" s="23"/>
      <c r="D513" s="23"/>
      <c r="AA513" s="129"/>
      <c r="AB513" s="129"/>
      <c r="AC513" s="129"/>
      <c r="AD513" s="129"/>
      <c r="AE513" s="129"/>
      <c r="AG513" s="130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95"/>
      <c r="AX513" s="101"/>
    </row>
    <row r="514" spans="3:64">
      <c r="C514" s="23"/>
      <c r="D514" s="23"/>
      <c r="AA514" s="129"/>
      <c r="AB514" s="129"/>
      <c r="AC514" s="129"/>
      <c r="AD514" s="129"/>
      <c r="AE514" s="129"/>
      <c r="AG514" s="130"/>
      <c r="AN514" s="129"/>
      <c r="AO514" s="129"/>
      <c r="AP514" s="129"/>
      <c r="AQ514" s="129"/>
      <c r="AR514" s="129"/>
      <c r="AS514" s="129"/>
      <c r="AT514" s="129"/>
      <c r="AU514" s="129"/>
    </row>
    <row r="515" spans="3:64">
      <c r="C515" s="23"/>
      <c r="D515" s="23"/>
      <c r="AA515" s="129"/>
      <c r="AB515" s="129"/>
      <c r="AC515" s="129"/>
      <c r="AD515" s="129"/>
      <c r="AE515" s="129"/>
      <c r="AG515" s="130"/>
      <c r="AN515" s="129"/>
      <c r="AO515" s="129"/>
      <c r="AP515" s="129"/>
      <c r="AQ515" s="129"/>
      <c r="AR515" s="129"/>
      <c r="AS515" s="129"/>
      <c r="AT515" s="129"/>
      <c r="AU515" s="129"/>
    </row>
    <row r="516" spans="3:64">
      <c r="C516" s="23"/>
      <c r="D516" s="23"/>
      <c r="AA516" s="129"/>
      <c r="AB516" s="129"/>
      <c r="AC516" s="129"/>
      <c r="AD516" s="129"/>
      <c r="AE516" s="129"/>
      <c r="AG516" s="130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95"/>
      <c r="AX516" s="101"/>
    </row>
    <row r="517" spans="3:64">
      <c r="C517" s="23"/>
      <c r="D517" s="23"/>
      <c r="AA517" s="129"/>
      <c r="AB517" s="129"/>
      <c r="AC517" s="129"/>
      <c r="AD517" s="129"/>
      <c r="AE517" s="129"/>
      <c r="AG517" s="130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</row>
    <row r="518" spans="3:64">
      <c r="C518" s="23"/>
      <c r="D518" s="23"/>
      <c r="AA518" s="129"/>
      <c r="AB518" s="129"/>
      <c r="AC518" s="129"/>
      <c r="AD518" s="129"/>
      <c r="AE518" s="129"/>
      <c r="AG518" s="130"/>
      <c r="AN518" s="129"/>
      <c r="AO518" s="129"/>
      <c r="AP518" s="129"/>
      <c r="AQ518" s="129"/>
      <c r="AR518" s="129"/>
      <c r="AS518" s="129"/>
      <c r="AT518" s="129"/>
      <c r="AU518" s="129"/>
    </row>
    <row r="519" spans="3:64">
      <c r="C519" s="23"/>
      <c r="D519" s="23"/>
      <c r="AA519" s="129"/>
      <c r="AB519" s="129"/>
      <c r="AC519" s="129"/>
      <c r="AD519" s="129"/>
      <c r="AE519" s="129"/>
      <c r="AG519" s="130"/>
      <c r="AN519" s="129"/>
      <c r="AO519" s="129"/>
      <c r="AP519" s="129"/>
      <c r="AQ519" s="129"/>
      <c r="AR519" s="129"/>
      <c r="AS519" s="129"/>
      <c r="AT519" s="129"/>
      <c r="AU519" s="129"/>
    </row>
    <row r="520" spans="3:64">
      <c r="C520" s="23"/>
      <c r="D520" s="23"/>
      <c r="AA520" s="129"/>
      <c r="AB520" s="129"/>
      <c r="AC520" s="129"/>
      <c r="AD520" s="129"/>
      <c r="AE520" s="129"/>
      <c r="AG520" s="130"/>
      <c r="AN520" s="129"/>
      <c r="AO520" s="129"/>
      <c r="AP520" s="129"/>
      <c r="AQ520" s="129"/>
      <c r="AR520" s="129"/>
      <c r="AS520" s="129"/>
      <c r="AT520" s="129"/>
      <c r="AU520" s="129"/>
    </row>
    <row r="521" spans="3:64">
      <c r="C521" s="23"/>
      <c r="D521" s="23"/>
      <c r="AA521" s="129"/>
      <c r="AB521" s="129"/>
      <c r="AC521" s="129"/>
      <c r="AD521" s="129"/>
      <c r="AE521" s="129"/>
      <c r="AG521" s="130"/>
      <c r="AN521" s="129"/>
      <c r="AO521" s="129"/>
      <c r="AP521" s="129"/>
      <c r="AQ521" s="129"/>
      <c r="AR521" s="129"/>
      <c r="AS521" s="129"/>
      <c r="AT521" s="129"/>
      <c r="AU521" s="129"/>
    </row>
    <row r="522" spans="3:64">
      <c r="C522" s="23"/>
      <c r="D522" s="23"/>
      <c r="AA522" s="129"/>
      <c r="AB522" s="129"/>
      <c r="AC522" s="129"/>
      <c r="AD522" s="129"/>
      <c r="AE522" s="129"/>
      <c r="AG522" s="130"/>
      <c r="AN522" s="129"/>
      <c r="AO522" s="129"/>
      <c r="AP522" s="129"/>
      <c r="AQ522" s="129"/>
      <c r="AR522" s="129"/>
      <c r="AS522" s="129"/>
      <c r="AT522" s="129"/>
      <c r="AU522" s="129"/>
    </row>
    <row r="523" spans="3:64">
      <c r="C523" s="23"/>
      <c r="D523" s="23"/>
      <c r="AA523" s="129"/>
      <c r="AB523" s="129"/>
      <c r="AC523" s="129"/>
      <c r="AD523" s="129"/>
      <c r="AE523" s="129"/>
      <c r="AG523" s="130"/>
      <c r="AN523" s="129"/>
      <c r="AO523" s="129"/>
      <c r="AP523" s="129"/>
      <c r="AQ523" s="129"/>
      <c r="AR523" s="129"/>
      <c r="AS523" s="129"/>
      <c r="AT523" s="129"/>
      <c r="AU523" s="129"/>
    </row>
    <row r="524" spans="3:64">
      <c r="C524" s="23"/>
      <c r="D524" s="23"/>
      <c r="AA524" s="129"/>
      <c r="AB524" s="129"/>
      <c r="AC524" s="129"/>
      <c r="AD524" s="129"/>
      <c r="AE524" s="129"/>
      <c r="AG524" s="130"/>
      <c r="AN524" s="129"/>
      <c r="AO524" s="129"/>
      <c r="AP524" s="129"/>
      <c r="AQ524" s="129"/>
      <c r="AR524" s="129"/>
      <c r="AS524" s="129"/>
      <c r="AT524" s="129"/>
      <c r="AU524" s="129"/>
    </row>
    <row r="525" spans="3:64">
      <c r="C525" s="23"/>
      <c r="D525" s="23"/>
      <c r="AA525" s="129"/>
      <c r="AB525" s="129"/>
      <c r="AC525" s="129"/>
      <c r="AD525" s="129"/>
      <c r="AE525" s="129"/>
      <c r="AG525" s="130"/>
      <c r="AN525" s="129"/>
      <c r="AO525" s="129"/>
      <c r="AP525" s="129"/>
      <c r="AQ525" s="129"/>
      <c r="AR525" s="129"/>
      <c r="AS525" s="129"/>
      <c r="AT525" s="129"/>
      <c r="AU525" s="129"/>
    </row>
    <row r="526" spans="3:64">
      <c r="C526" s="23"/>
      <c r="D526" s="23"/>
      <c r="AA526" s="129"/>
      <c r="AB526" s="129"/>
      <c r="AC526" s="129"/>
      <c r="AD526" s="129"/>
      <c r="AE526" s="129"/>
      <c r="AG526" s="130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95"/>
      <c r="AX526" s="131"/>
    </row>
    <row r="527" spans="3:64">
      <c r="C527" s="23"/>
      <c r="D527" s="23"/>
      <c r="AA527" s="129"/>
      <c r="AB527" s="129"/>
      <c r="AC527" s="129"/>
      <c r="AD527" s="129"/>
      <c r="AE527" s="129"/>
      <c r="AG527" s="130"/>
      <c r="AN527" s="129"/>
      <c r="AO527" s="129"/>
      <c r="AP527" s="129"/>
      <c r="AQ527" s="129"/>
      <c r="AR527" s="129"/>
      <c r="AS527" s="129"/>
      <c r="AT527" s="129"/>
      <c r="AU527" s="129"/>
    </row>
    <row r="528" spans="3:64">
      <c r="C528" s="23"/>
      <c r="D528" s="23"/>
      <c r="AA528" s="129"/>
      <c r="AB528" s="129"/>
      <c r="AC528" s="129"/>
      <c r="AD528" s="129"/>
      <c r="AE528" s="129"/>
      <c r="AG528" s="130"/>
      <c r="AN528" s="129"/>
      <c r="AO528" s="129"/>
      <c r="AP528" s="129"/>
      <c r="AQ528" s="129"/>
      <c r="AR528" s="129"/>
      <c r="AS528" s="129"/>
      <c r="AT528" s="129"/>
      <c r="AU528" s="129"/>
    </row>
    <row r="529" spans="3:64">
      <c r="C529" s="23"/>
      <c r="D529" s="23"/>
      <c r="AA529" s="129"/>
      <c r="AB529" s="129"/>
      <c r="AC529" s="129"/>
      <c r="AD529" s="129"/>
      <c r="AE529" s="129"/>
      <c r="AG529" s="130"/>
      <c r="AN529" s="129"/>
      <c r="AO529" s="129"/>
      <c r="AP529" s="129"/>
      <c r="AQ529" s="129"/>
      <c r="AR529" s="129"/>
      <c r="AS529" s="129"/>
      <c r="AT529" s="129"/>
      <c r="AU529" s="129"/>
    </row>
    <row r="530" spans="3:64">
      <c r="C530" s="23"/>
      <c r="D530" s="23"/>
      <c r="AA530" s="129"/>
      <c r="AB530" s="129"/>
      <c r="AC530" s="129"/>
      <c r="AD530" s="129"/>
      <c r="AE530" s="129"/>
      <c r="AG530" s="130"/>
      <c r="AN530" s="129"/>
      <c r="AO530" s="129"/>
      <c r="AP530" s="129"/>
      <c r="AQ530" s="129"/>
      <c r="AR530" s="129"/>
      <c r="AS530" s="129"/>
      <c r="AT530" s="129"/>
      <c r="AU530" s="129"/>
    </row>
    <row r="531" spans="3:64">
      <c r="C531" s="23"/>
      <c r="D531" s="23"/>
      <c r="AA531" s="129"/>
      <c r="AB531" s="129"/>
      <c r="AC531" s="129"/>
      <c r="AD531" s="129"/>
      <c r="AE531" s="129"/>
      <c r="AG531" s="130"/>
      <c r="AN531" s="129"/>
      <c r="AO531" s="129"/>
      <c r="AP531" s="129"/>
      <c r="AQ531" s="129"/>
      <c r="AR531" s="129"/>
      <c r="AS531" s="129"/>
      <c r="AT531" s="129"/>
      <c r="AU531" s="129"/>
    </row>
    <row r="532" spans="3:64">
      <c r="C532" s="23"/>
      <c r="D532" s="23"/>
      <c r="AA532" s="129"/>
      <c r="AB532" s="129"/>
      <c r="AC532" s="129"/>
      <c r="AD532" s="129"/>
      <c r="AE532" s="129"/>
      <c r="AG532" s="130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</row>
    <row r="533" spans="3:64">
      <c r="C533" s="23"/>
      <c r="D533" s="23"/>
      <c r="AA533" s="129"/>
      <c r="AB533" s="129"/>
      <c r="AC533" s="129"/>
      <c r="AD533" s="129"/>
      <c r="AE533" s="129"/>
      <c r="AG533" s="130"/>
      <c r="AN533" s="129"/>
      <c r="AO533" s="129"/>
      <c r="AP533" s="129"/>
      <c r="AQ533" s="129"/>
      <c r="AR533" s="129"/>
      <c r="AS533" s="129"/>
      <c r="AT533" s="129"/>
      <c r="AU533" s="129"/>
    </row>
    <row r="534" spans="3:64">
      <c r="C534" s="23"/>
      <c r="D534" s="23"/>
      <c r="AA534" s="129"/>
      <c r="AB534" s="129"/>
      <c r="AC534" s="129"/>
      <c r="AD534" s="129"/>
      <c r="AE534" s="129"/>
      <c r="AG534" s="130"/>
      <c r="AN534" s="129"/>
      <c r="AO534" s="129"/>
      <c r="AP534" s="129"/>
      <c r="AQ534" s="129"/>
      <c r="AR534" s="129"/>
      <c r="AS534" s="129"/>
      <c r="AT534" s="129"/>
      <c r="AU534" s="129"/>
    </row>
    <row r="535" spans="3:64">
      <c r="C535" s="23"/>
      <c r="D535" s="23"/>
      <c r="AA535" s="129"/>
      <c r="AB535" s="129"/>
      <c r="AC535" s="129"/>
      <c r="AD535" s="129"/>
      <c r="AE535" s="129"/>
      <c r="AG535" s="130"/>
      <c r="AN535" s="129"/>
      <c r="AO535" s="129"/>
      <c r="AP535" s="129"/>
      <c r="AQ535" s="129"/>
      <c r="AR535" s="129"/>
      <c r="AS535" s="129"/>
      <c r="AT535" s="129"/>
      <c r="AU535" s="129"/>
    </row>
    <row r="536" spans="3:64">
      <c r="C536" s="23"/>
      <c r="D536" s="23"/>
      <c r="AA536" s="129"/>
      <c r="AB536" s="129"/>
      <c r="AC536" s="129"/>
      <c r="AD536" s="129"/>
      <c r="AE536" s="129"/>
      <c r="AG536" s="130"/>
      <c r="AN536" s="129"/>
      <c r="AO536" s="129"/>
      <c r="AP536" s="129"/>
      <c r="AQ536" s="129"/>
      <c r="AR536" s="129"/>
      <c r="AS536" s="129"/>
      <c r="AT536" s="129"/>
      <c r="AU536" s="129"/>
    </row>
    <row r="537" spans="3:64">
      <c r="C537" s="23"/>
      <c r="D537" s="23"/>
      <c r="AA537" s="129"/>
      <c r="AB537" s="129"/>
      <c r="AC537" s="129"/>
      <c r="AD537" s="129"/>
      <c r="AE537" s="129"/>
      <c r="AG537" s="130"/>
      <c r="AN537" s="129"/>
      <c r="AO537" s="129"/>
      <c r="AP537" s="129"/>
      <c r="AQ537" s="129"/>
      <c r="AR537" s="129"/>
      <c r="AS537" s="129"/>
      <c r="AT537" s="129"/>
      <c r="AU537" s="129"/>
    </row>
    <row r="538" spans="3:64">
      <c r="C538" s="23"/>
      <c r="D538" s="23"/>
      <c r="AA538" s="129"/>
      <c r="AB538" s="129"/>
      <c r="AC538" s="129"/>
      <c r="AD538" s="129"/>
      <c r="AE538" s="129"/>
      <c r="AG538" s="130"/>
      <c r="AN538" s="129"/>
      <c r="AO538" s="129"/>
      <c r="AP538" s="129"/>
      <c r="AQ538" s="129"/>
      <c r="AR538" s="129"/>
      <c r="AS538" s="129"/>
      <c r="AT538" s="129"/>
      <c r="AU538" s="129"/>
    </row>
    <row r="539" spans="3:64">
      <c r="C539" s="23"/>
      <c r="D539" s="23"/>
      <c r="AA539" s="129"/>
      <c r="AB539" s="129"/>
      <c r="AC539" s="129"/>
      <c r="AD539" s="129"/>
      <c r="AE539" s="129"/>
      <c r="AG539" s="130"/>
      <c r="AN539" s="129"/>
      <c r="AO539" s="129"/>
      <c r="AP539" s="129"/>
      <c r="AQ539" s="129"/>
      <c r="AR539" s="129"/>
      <c r="AS539" s="129"/>
      <c r="AT539" s="129"/>
      <c r="AU539" s="129"/>
    </row>
    <row r="540" spans="3:64">
      <c r="C540" s="23"/>
      <c r="D540" s="23"/>
      <c r="AA540" s="129"/>
      <c r="AB540" s="129"/>
      <c r="AC540" s="129"/>
      <c r="AD540" s="129"/>
      <c r="AE540" s="129"/>
      <c r="AG540" s="130"/>
      <c r="AN540" s="129"/>
      <c r="AO540" s="129"/>
      <c r="AP540" s="129"/>
      <c r="AQ540" s="129"/>
      <c r="AR540" s="129"/>
      <c r="AS540" s="129"/>
      <c r="AT540" s="129"/>
      <c r="AU540" s="129"/>
    </row>
    <row r="541" spans="3:64">
      <c r="C541" s="23"/>
      <c r="D541" s="23"/>
      <c r="AA541" s="129"/>
      <c r="AB541" s="129"/>
      <c r="AC541" s="129"/>
      <c r="AD541" s="129"/>
      <c r="AE541" s="129"/>
      <c r="AG541" s="130"/>
      <c r="AN541" s="129"/>
      <c r="AO541" s="129"/>
      <c r="AP541" s="129"/>
      <c r="AQ541" s="129"/>
      <c r="AR541" s="129"/>
      <c r="AS541" s="129"/>
      <c r="AT541" s="129"/>
      <c r="AU541" s="129"/>
    </row>
    <row r="542" spans="3:64">
      <c r="C542" s="23"/>
      <c r="D542" s="23"/>
      <c r="AA542" s="129"/>
      <c r="AB542" s="129"/>
      <c r="AC542" s="129"/>
      <c r="AD542" s="129"/>
      <c r="AE542" s="129"/>
      <c r="AG542" s="130"/>
      <c r="AN542" s="129"/>
      <c r="AO542" s="129"/>
      <c r="AP542" s="129"/>
      <c r="AQ542" s="129"/>
      <c r="AR542" s="129"/>
      <c r="AS542" s="129"/>
      <c r="AT542" s="129"/>
      <c r="AU542" s="129"/>
    </row>
    <row r="543" spans="3:64">
      <c r="C543" s="23"/>
      <c r="D543" s="23"/>
      <c r="AA543" s="129"/>
      <c r="AB543" s="129"/>
      <c r="AC543" s="129"/>
      <c r="AD543" s="129"/>
      <c r="AE543" s="129"/>
      <c r="AG543" s="130"/>
      <c r="AN543" s="129"/>
      <c r="AO543" s="129"/>
      <c r="AP543" s="129"/>
      <c r="AQ543" s="129"/>
      <c r="AR543" s="129"/>
      <c r="AS543" s="129"/>
      <c r="AT543" s="129"/>
      <c r="AU543" s="129"/>
    </row>
    <row r="544" spans="3:64">
      <c r="C544" s="23"/>
      <c r="D544" s="23"/>
      <c r="AA544" s="129"/>
      <c r="AB544" s="129"/>
      <c r="AC544" s="129"/>
      <c r="AD544" s="129"/>
      <c r="AE544" s="129"/>
      <c r="AG544" s="130"/>
      <c r="AN544" s="129"/>
      <c r="AO544" s="129"/>
      <c r="AP544" s="129"/>
      <c r="AQ544" s="129"/>
      <c r="AR544" s="129"/>
      <c r="AS544" s="129"/>
      <c r="AT544" s="129"/>
      <c r="AU544" s="129"/>
    </row>
    <row r="545" spans="3:50">
      <c r="C545" s="23"/>
      <c r="D545" s="23"/>
      <c r="AA545" s="129"/>
      <c r="AB545" s="129"/>
      <c r="AC545" s="129"/>
      <c r="AD545" s="129"/>
      <c r="AE545" s="129"/>
      <c r="AG545" s="130"/>
      <c r="AN545" s="129"/>
      <c r="AO545" s="129"/>
      <c r="AP545" s="129"/>
      <c r="AQ545" s="129"/>
      <c r="AR545" s="129"/>
      <c r="AS545" s="129"/>
      <c r="AT545" s="129"/>
      <c r="AU545" s="129"/>
    </row>
    <row r="546" spans="3:50">
      <c r="C546" s="23"/>
      <c r="D546" s="23"/>
      <c r="AA546" s="129"/>
      <c r="AB546" s="129"/>
      <c r="AC546" s="129"/>
      <c r="AD546" s="129"/>
      <c r="AE546" s="129"/>
      <c r="AG546" s="130"/>
      <c r="AN546" s="129"/>
      <c r="AO546" s="129"/>
      <c r="AP546" s="129"/>
      <c r="AQ546" s="129"/>
      <c r="AR546" s="129"/>
      <c r="AS546" s="129"/>
      <c r="AT546" s="129"/>
      <c r="AU546" s="129"/>
    </row>
    <row r="547" spans="3:50">
      <c r="C547" s="23"/>
      <c r="D547" s="23"/>
      <c r="AA547" s="129"/>
      <c r="AB547" s="129"/>
      <c r="AC547" s="129"/>
      <c r="AD547" s="129"/>
      <c r="AE547" s="129"/>
      <c r="AG547" s="130"/>
      <c r="AN547" s="129"/>
      <c r="AO547" s="129"/>
      <c r="AP547" s="129"/>
      <c r="AQ547" s="129"/>
      <c r="AR547" s="129"/>
      <c r="AS547" s="129"/>
      <c r="AT547" s="129"/>
      <c r="AU547" s="129"/>
    </row>
    <row r="548" spans="3:50">
      <c r="C548" s="23"/>
      <c r="D548" s="23"/>
      <c r="AA548" s="129"/>
      <c r="AB548" s="129"/>
      <c r="AC548" s="129"/>
      <c r="AD548" s="129"/>
      <c r="AE548" s="129"/>
      <c r="AG548" s="130"/>
      <c r="AN548" s="129"/>
      <c r="AO548" s="129"/>
      <c r="AP548" s="129"/>
      <c r="AQ548" s="129"/>
      <c r="AR548" s="129"/>
      <c r="AS548" s="129"/>
      <c r="AT548" s="129"/>
      <c r="AU548" s="129"/>
    </row>
    <row r="549" spans="3:50">
      <c r="C549" s="23"/>
      <c r="D549" s="23"/>
      <c r="AA549" s="129"/>
      <c r="AB549" s="129"/>
      <c r="AC549" s="129"/>
      <c r="AD549" s="129"/>
      <c r="AE549" s="129"/>
      <c r="AG549" s="130"/>
      <c r="AN549" s="129"/>
      <c r="AO549" s="129"/>
      <c r="AP549" s="129"/>
      <c r="AQ549" s="129"/>
      <c r="AR549" s="129"/>
      <c r="AS549" s="129"/>
      <c r="AT549" s="129"/>
      <c r="AU549" s="129"/>
    </row>
    <row r="550" spans="3:50">
      <c r="C550" s="23"/>
      <c r="D550" s="23"/>
      <c r="AA550" s="129"/>
      <c r="AB550" s="129"/>
      <c r="AC550" s="129"/>
      <c r="AD550" s="129"/>
      <c r="AE550" s="129"/>
      <c r="AG550" s="130"/>
      <c r="AN550" s="129"/>
      <c r="AO550" s="129"/>
      <c r="AP550" s="129"/>
      <c r="AQ550" s="129"/>
      <c r="AR550" s="129"/>
      <c r="AS550" s="129"/>
      <c r="AT550" s="129"/>
      <c r="AU550" s="129"/>
    </row>
    <row r="551" spans="3:50">
      <c r="C551" s="23"/>
      <c r="D551" s="23"/>
      <c r="AA551" s="129"/>
      <c r="AB551" s="129"/>
      <c r="AC551" s="129"/>
      <c r="AD551" s="129"/>
      <c r="AE551" s="129"/>
      <c r="AG551" s="130"/>
      <c r="AN551" s="129"/>
      <c r="AO551" s="129"/>
      <c r="AP551" s="129"/>
      <c r="AQ551" s="129"/>
      <c r="AR551" s="129"/>
      <c r="AS551" s="129"/>
      <c r="AT551" s="129"/>
      <c r="AU551" s="129"/>
    </row>
    <row r="552" spans="3:50">
      <c r="C552" s="23"/>
      <c r="D552" s="23"/>
      <c r="AA552" s="129"/>
      <c r="AB552" s="129"/>
      <c r="AC552" s="129"/>
      <c r="AD552" s="129"/>
      <c r="AE552" s="129"/>
      <c r="AG552" s="130"/>
      <c r="AN552" s="129"/>
      <c r="AO552" s="129"/>
      <c r="AP552" s="129"/>
      <c r="AQ552" s="129"/>
      <c r="AR552" s="129"/>
      <c r="AS552" s="129"/>
      <c r="AT552" s="129"/>
      <c r="AU552" s="129"/>
    </row>
    <row r="553" spans="3:50">
      <c r="C553" s="23"/>
      <c r="D553" s="23"/>
      <c r="AA553" s="129"/>
      <c r="AB553" s="129"/>
      <c r="AC553" s="129"/>
      <c r="AD553" s="129"/>
      <c r="AE553" s="129"/>
      <c r="AG553" s="130"/>
      <c r="AN553" s="129"/>
      <c r="AO553" s="129"/>
      <c r="AP553" s="129"/>
      <c r="AQ553" s="129"/>
      <c r="AR553" s="129"/>
      <c r="AS553" s="129"/>
      <c r="AT553" s="129"/>
      <c r="AU553" s="129"/>
    </row>
    <row r="554" spans="3:50">
      <c r="C554" s="23"/>
      <c r="D554" s="23"/>
      <c r="AA554" s="129"/>
      <c r="AB554" s="129"/>
      <c r="AC554" s="129"/>
      <c r="AD554" s="129"/>
      <c r="AE554" s="129"/>
      <c r="AG554" s="130"/>
      <c r="AN554" s="129"/>
      <c r="AO554" s="129"/>
      <c r="AP554" s="129"/>
      <c r="AQ554" s="129"/>
      <c r="AR554" s="129"/>
      <c r="AS554" s="129"/>
      <c r="AT554" s="129"/>
      <c r="AU554" s="129"/>
    </row>
    <row r="555" spans="3:50">
      <c r="C555" s="23"/>
      <c r="D555" s="23"/>
      <c r="AA555" s="129"/>
      <c r="AB555" s="129"/>
      <c r="AC555" s="129"/>
      <c r="AD555" s="129"/>
      <c r="AE555" s="129"/>
      <c r="AG555" s="130"/>
      <c r="AN555" s="129"/>
      <c r="AO555" s="129"/>
      <c r="AP555" s="129"/>
      <c r="AQ555" s="129"/>
      <c r="AR555" s="129"/>
      <c r="AS555" s="129"/>
      <c r="AT555" s="129"/>
      <c r="AU555" s="129"/>
    </row>
    <row r="556" spans="3:50">
      <c r="C556" s="23"/>
      <c r="D556" s="23"/>
      <c r="AA556" s="129"/>
      <c r="AB556" s="129"/>
      <c r="AC556" s="129"/>
      <c r="AD556" s="129"/>
      <c r="AE556" s="129"/>
      <c r="AG556" s="130"/>
      <c r="AN556" s="129"/>
      <c r="AO556" s="129"/>
      <c r="AP556" s="129"/>
      <c r="AQ556" s="129"/>
      <c r="AR556" s="129"/>
      <c r="AS556" s="129"/>
      <c r="AT556" s="129"/>
      <c r="AU556" s="129"/>
    </row>
    <row r="557" spans="3:50">
      <c r="C557" s="23"/>
      <c r="D557" s="23"/>
      <c r="AA557" s="129"/>
      <c r="AB557" s="129"/>
      <c r="AC557" s="129"/>
      <c r="AD557" s="129"/>
      <c r="AE557" s="129"/>
      <c r="AG557" s="130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95"/>
      <c r="AX557" s="101"/>
    </row>
    <row r="558" spans="3:50">
      <c r="C558" s="23"/>
      <c r="D558" s="23"/>
      <c r="AA558" s="129"/>
      <c r="AB558" s="129"/>
      <c r="AC558" s="129"/>
      <c r="AD558" s="129"/>
      <c r="AE558" s="129"/>
      <c r="AG558" s="130"/>
      <c r="AN558" s="129"/>
      <c r="AO558" s="129"/>
      <c r="AP558" s="129"/>
      <c r="AQ558" s="129"/>
      <c r="AR558" s="129"/>
      <c r="AS558" s="129"/>
      <c r="AT558" s="129"/>
      <c r="AU558" s="129"/>
    </row>
    <row r="559" spans="3:50">
      <c r="C559" s="23"/>
      <c r="D559" s="23"/>
      <c r="AA559" s="129"/>
      <c r="AB559" s="129"/>
      <c r="AC559" s="129"/>
      <c r="AD559" s="129"/>
      <c r="AE559" s="129"/>
      <c r="AG559" s="130"/>
      <c r="AN559" s="129"/>
      <c r="AO559" s="129"/>
      <c r="AP559" s="129"/>
      <c r="AQ559" s="129"/>
      <c r="AR559" s="129"/>
      <c r="AS559" s="129"/>
      <c r="AT559" s="129"/>
      <c r="AU559" s="129"/>
    </row>
    <row r="560" spans="3:50">
      <c r="C560" s="23"/>
      <c r="D560" s="23"/>
      <c r="AA560" s="129"/>
      <c r="AB560" s="129"/>
      <c r="AC560" s="129"/>
      <c r="AD560" s="129"/>
      <c r="AE560" s="129"/>
      <c r="AG560" s="130"/>
      <c r="AN560" s="129"/>
      <c r="AO560" s="129"/>
      <c r="AP560" s="129"/>
      <c r="AQ560" s="129"/>
      <c r="AR560" s="129"/>
      <c r="AS560" s="129"/>
      <c r="AT560" s="129"/>
      <c r="AU560" s="129"/>
    </row>
    <row r="561" spans="3:47">
      <c r="C561" s="23"/>
      <c r="D561" s="23"/>
      <c r="AA561" s="129"/>
      <c r="AB561" s="129"/>
      <c r="AC561" s="129"/>
      <c r="AD561" s="129"/>
      <c r="AE561" s="129"/>
      <c r="AG561" s="130"/>
      <c r="AN561" s="129"/>
      <c r="AO561" s="129"/>
      <c r="AP561" s="129"/>
      <c r="AQ561" s="129"/>
      <c r="AR561" s="129"/>
      <c r="AS561" s="129"/>
      <c r="AT561" s="129"/>
      <c r="AU561" s="129"/>
    </row>
    <row r="562" spans="3:47">
      <c r="C562" s="23"/>
      <c r="D562" s="23"/>
      <c r="AA562" s="129"/>
      <c r="AB562" s="129"/>
      <c r="AC562" s="129"/>
      <c r="AD562" s="129"/>
      <c r="AE562" s="129"/>
      <c r="AG562" s="130"/>
      <c r="AN562" s="129"/>
      <c r="AO562" s="129"/>
      <c r="AP562" s="129"/>
      <c r="AQ562" s="129"/>
      <c r="AR562" s="129"/>
      <c r="AS562" s="129"/>
      <c r="AT562" s="129"/>
      <c r="AU562" s="129"/>
    </row>
    <row r="563" spans="3:47">
      <c r="C563" s="23"/>
      <c r="D563" s="23"/>
      <c r="AA563" s="129"/>
      <c r="AB563" s="129"/>
      <c r="AC563" s="129"/>
      <c r="AD563" s="129"/>
      <c r="AE563" s="129"/>
      <c r="AG563" s="130"/>
      <c r="AN563" s="129"/>
      <c r="AO563" s="129"/>
      <c r="AP563" s="129"/>
      <c r="AQ563" s="129"/>
      <c r="AR563" s="129"/>
      <c r="AS563" s="129"/>
      <c r="AT563" s="129"/>
      <c r="AU563" s="129"/>
    </row>
    <row r="564" spans="3:47">
      <c r="C564" s="23"/>
      <c r="D564" s="23"/>
      <c r="AA564" s="129"/>
      <c r="AB564" s="129"/>
      <c r="AC564" s="129"/>
      <c r="AD564" s="129"/>
      <c r="AE564" s="129"/>
      <c r="AG564" s="130"/>
      <c r="AN564" s="129"/>
      <c r="AO564" s="129"/>
      <c r="AP564" s="129"/>
      <c r="AQ564" s="129"/>
      <c r="AR564" s="129"/>
      <c r="AS564" s="129"/>
      <c r="AT564" s="129"/>
      <c r="AU564" s="129"/>
    </row>
    <row r="565" spans="3:47">
      <c r="C565" s="23"/>
      <c r="D565" s="23"/>
      <c r="AA565" s="129"/>
      <c r="AB565" s="129"/>
      <c r="AC565" s="129"/>
      <c r="AD565" s="129"/>
      <c r="AE565" s="129"/>
      <c r="AG565" s="130"/>
      <c r="AN565" s="129"/>
      <c r="AO565" s="129"/>
      <c r="AP565" s="129"/>
      <c r="AQ565" s="129"/>
      <c r="AR565" s="129"/>
      <c r="AS565" s="129"/>
      <c r="AT565" s="129"/>
      <c r="AU565" s="129"/>
    </row>
    <row r="566" spans="3:47">
      <c r="C566" s="23"/>
      <c r="D566" s="23"/>
      <c r="AA566" s="129"/>
      <c r="AB566" s="129"/>
      <c r="AC566" s="129"/>
      <c r="AD566" s="129"/>
      <c r="AE566" s="129"/>
      <c r="AG566" s="130"/>
      <c r="AN566" s="129"/>
      <c r="AO566" s="129"/>
      <c r="AP566" s="129"/>
      <c r="AQ566" s="129"/>
      <c r="AR566" s="129"/>
      <c r="AS566" s="129"/>
      <c r="AT566" s="129"/>
      <c r="AU566" s="129"/>
    </row>
    <row r="567" spans="3:47">
      <c r="C567" s="23"/>
      <c r="D567" s="23"/>
      <c r="AA567" s="129"/>
      <c r="AB567" s="129"/>
      <c r="AC567" s="129"/>
      <c r="AD567" s="129"/>
      <c r="AE567" s="129"/>
      <c r="AG567" s="130"/>
      <c r="AN567" s="129"/>
      <c r="AO567" s="129"/>
      <c r="AP567" s="129"/>
      <c r="AQ567" s="129"/>
      <c r="AR567" s="129"/>
      <c r="AS567" s="129"/>
      <c r="AT567" s="129"/>
      <c r="AU567" s="129"/>
    </row>
    <row r="568" spans="3:47">
      <c r="C568" s="23"/>
      <c r="D568" s="23"/>
      <c r="AA568" s="129"/>
      <c r="AB568" s="129"/>
      <c r="AC568" s="129"/>
      <c r="AD568" s="129"/>
      <c r="AE568" s="129"/>
      <c r="AG568" s="130"/>
      <c r="AN568" s="129"/>
      <c r="AO568" s="129"/>
      <c r="AP568" s="129"/>
      <c r="AQ568" s="129"/>
      <c r="AR568" s="129"/>
      <c r="AS568" s="129"/>
      <c r="AT568" s="129"/>
      <c r="AU568" s="129"/>
    </row>
    <row r="569" spans="3:47">
      <c r="C569" s="23"/>
      <c r="D569" s="23"/>
      <c r="AA569" s="129"/>
      <c r="AB569" s="129"/>
      <c r="AC569" s="129"/>
      <c r="AD569" s="129"/>
      <c r="AE569" s="129"/>
      <c r="AG569" s="130"/>
      <c r="AN569" s="129"/>
      <c r="AO569" s="129"/>
      <c r="AP569" s="129"/>
      <c r="AQ569" s="129"/>
      <c r="AR569" s="129"/>
      <c r="AS569" s="129"/>
      <c r="AT569" s="129"/>
      <c r="AU569" s="129"/>
    </row>
    <row r="570" spans="3:47">
      <c r="C570" s="23"/>
      <c r="D570" s="23"/>
      <c r="AA570" s="129"/>
      <c r="AB570" s="129"/>
      <c r="AC570" s="129"/>
      <c r="AD570" s="129"/>
      <c r="AE570" s="129"/>
      <c r="AG570" s="130"/>
      <c r="AN570" s="129"/>
      <c r="AO570" s="129"/>
      <c r="AP570" s="129"/>
      <c r="AQ570" s="129"/>
      <c r="AR570" s="129"/>
      <c r="AS570" s="129"/>
      <c r="AT570" s="129"/>
      <c r="AU570" s="129"/>
    </row>
    <row r="571" spans="3:47">
      <c r="C571" s="23"/>
      <c r="D571" s="23"/>
      <c r="AA571" s="129"/>
      <c r="AB571" s="129"/>
      <c r="AC571" s="129"/>
      <c r="AD571" s="129"/>
      <c r="AE571" s="129"/>
      <c r="AG571" s="130"/>
      <c r="AN571" s="129"/>
      <c r="AO571" s="129"/>
      <c r="AP571" s="129"/>
      <c r="AQ571" s="129"/>
      <c r="AR571" s="129"/>
      <c r="AS571" s="129"/>
      <c r="AT571" s="129"/>
      <c r="AU571" s="129"/>
    </row>
    <row r="572" spans="3:47">
      <c r="C572" s="23"/>
      <c r="D572" s="23"/>
      <c r="AA572" s="129"/>
      <c r="AB572" s="129"/>
      <c r="AC572" s="129"/>
      <c r="AD572" s="129"/>
      <c r="AE572" s="129"/>
      <c r="AG572" s="130"/>
      <c r="AN572" s="129"/>
      <c r="AO572" s="129"/>
      <c r="AP572" s="129"/>
      <c r="AQ572" s="129"/>
      <c r="AR572" s="129"/>
      <c r="AS572" s="129"/>
      <c r="AT572" s="129"/>
      <c r="AU572" s="129"/>
    </row>
    <row r="573" spans="3:47">
      <c r="C573" s="23"/>
      <c r="D573" s="23"/>
      <c r="AA573" s="129"/>
      <c r="AB573" s="129"/>
      <c r="AC573" s="129"/>
      <c r="AD573" s="129"/>
      <c r="AE573" s="129"/>
      <c r="AG573" s="130"/>
      <c r="AN573" s="129"/>
      <c r="AO573" s="129"/>
      <c r="AP573" s="129"/>
      <c r="AQ573" s="129"/>
      <c r="AR573" s="129"/>
      <c r="AS573" s="129"/>
      <c r="AT573" s="129"/>
      <c r="AU573" s="129"/>
    </row>
    <row r="574" spans="3:47">
      <c r="C574" s="23"/>
      <c r="D574" s="23"/>
      <c r="AA574" s="129"/>
      <c r="AB574" s="129"/>
      <c r="AC574" s="129"/>
      <c r="AD574" s="129"/>
      <c r="AE574" s="129"/>
      <c r="AG574" s="130"/>
      <c r="AN574" s="129"/>
      <c r="AO574" s="129"/>
      <c r="AP574" s="129"/>
      <c r="AQ574" s="129"/>
      <c r="AR574" s="129"/>
      <c r="AS574" s="129"/>
      <c r="AT574" s="129"/>
      <c r="AU574" s="129"/>
    </row>
    <row r="575" spans="3:47">
      <c r="C575" s="23"/>
      <c r="D575" s="23"/>
      <c r="AA575" s="129"/>
      <c r="AB575" s="129"/>
      <c r="AC575" s="129"/>
      <c r="AD575" s="129"/>
      <c r="AE575" s="129"/>
      <c r="AG575" s="130"/>
      <c r="AN575" s="129"/>
      <c r="AO575" s="129"/>
      <c r="AP575" s="129"/>
      <c r="AQ575" s="129"/>
      <c r="AR575" s="129"/>
      <c r="AS575" s="129"/>
      <c r="AT575" s="129"/>
      <c r="AU575" s="129"/>
    </row>
    <row r="576" spans="3:47">
      <c r="C576" s="23"/>
      <c r="D576" s="23"/>
      <c r="AA576" s="129"/>
      <c r="AB576" s="129"/>
      <c r="AC576" s="129"/>
      <c r="AD576" s="129"/>
      <c r="AE576" s="129"/>
      <c r="AG576" s="130"/>
      <c r="AN576" s="129"/>
      <c r="AO576" s="129"/>
      <c r="AP576" s="129"/>
      <c r="AQ576" s="129"/>
      <c r="AR576" s="129"/>
      <c r="AS576" s="129"/>
      <c r="AT576" s="129"/>
      <c r="AU576" s="129"/>
    </row>
    <row r="577" spans="3:50">
      <c r="C577" s="23"/>
      <c r="D577" s="23"/>
      <c r="AA577" s="129"/>
      <c r="AB577" s="129"/>
      <c r="AC577" s="129"/>
      <c r="AD577" s="129"/>
      <c r="AE577" s="129"/>
      <c r="AG577" s="130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95"/>
      <c r="AX577" s="101"/>
    </row>
    <row r="578" spans="3:50">
      <c r="C578" s="23"/>
      <c r="D578" s="23"/>
      <c r="AA578" s="129"/>
      <c r="AB578" s="129"/>
      <c r="AC578" s="129"/>
      <c r="AD578" s="129"/>
      <c r="AE578" s="129"/>
      <c r="AG578" s="130"/>
      <c r="AN578" s="129"/>
      <c r="AO578" s="129"/>
      <c r="AP578" s="129"/>
      <c r="AQ578" s="129"/>
      <c r="AR578" s="129"/>
      <c r="AS578" s="129"/>
      <c r="AT578" s="129"/>
      <c r="AU578" s="129"/>
    </row>
    <row r="579" spans="3:50">
      <c r="C579" s="23"/>
      <c r="D579" s="23"/>
      <c r="AA579" s="129"/>
      <c r="AB579" s="129"/>
      <c r="AC579" s="129"/>
      <c r="AD579" s="129"/>
      <c r="AE579" s="129"/>
      <c r="AG579" s="130"/>
      <c r="AN579" s="129"/>
      <c r="AO579" s="129"/>
      <c r="AP579" s="129"/>
      <c r="AQ579" s="129"/>
      <c r="AR579" s="129"/>
      <c r="AS579" s="129"/>
      <c r="AT579" s="129"/>
      <c r="AU579" s="129"/>
    </row>
    <row r="580" spans="3:50">
      <c r="C580" s="23"/>
      <c r="D580" s="23"/>
      <c r="AA580" s="129"/>
      <c r="AB580" s="129"/>
      <c r="AC580" s="129"/>
      <c r="AD580" s="129"/>
      <c r="AE580" s="129"/>
      <c r="AG580" s="130"/>
      <c r="AN580" s="129"/>
      <c r="AO580" s="129"/>
      <c r="AP580" s="129"/>
      <c r="AQ580" s="129"/>
      <c r="AR580" s="129"/>
      <c r="AS580" s="129"/>
      <c r="AT580" s="129"/>
      <c r="AU580" s="129"/>
    </row>
    <row r="581" spans="3:50">
      <c r="C581" s="23"/>
      <c r="D581" s="23"/>
      <c r="AA581" s="129"/>
      <c r="AB581" s="129"/>
      <c r="AC581" s="129"/>
      <c r="AD581" s="129"/>
      <c r="AE581" s="129"/>
      <c r="AG581" s="130"/>
      <c r="AN581" s="129"/>
      <c r="AO581" s="129"/>
      <c r="AP581" s="129"/>
      <c r="AQ581" s="129"/>
      <c r="AR581" s="129"/>
      <c r="AS581" s="129"/>
      <c r="AT581" s="129"/>
      <c r="AU581" s="129"/>
    </row>
    <row r="582" spans="3:50">
      <c r="C582" s="23"/>
      <c r="D582" s="23"/>
      <c r="AA582" s="129"/>
      <c r="AB582" s="129"/>
      <c r="AC582" s="129"/>
      <c r="AD582" s="129"/>
      <c r="AE582" s="129"/>
      <c r="AG582" s="130"/>
      <c r="AN582" s="129"/>
      <c r="AO582" s="129"/>
      <c r="AP582" s="129"/>
      <c r="AQ582" s="129"/>
      <c r="AR582" s="129"/>
      <c r="AS582" s="129"/>
      <c r="AT582" s="129"/>
      <c r="AU582" s="129"/>
    </row>
    <row r="583" spans="3:50">
      <c r="C583" s="23"/>
      <c r="D583" s="23"/>
      <c r="AA583" s="129"/>
      <c r="AB583" s="129"/>
      <c r="AC583" s="129"/>
      <c r="AD583" s="129"/>
      <c r="AE583" s="129"/>
      <c r="AG583" s="130"/>
      <c r="AN583" s="129"/>
      <c r="AO583" s="129"/>
      <c r="AP583" s="129"/>
      <c r="AQ583" s="129"/>
      <c r="AR583" s="129"/>
      <c r="AS583" s="129"/>
      <c r="AT583" s="129"/>
      <c r="AU583" s="129"/>
    </row>
    <row r="584" spans="3:50">
      <c r="C584" s="23"/>
      <c r="D584" s="23"/>
      <c r="AA584" s="129"/>
      <c r="AB584" s="129"/>
      <c r="AC584" s="129"/>
      <c r="AD584" s="129"/>
      <c r="AE584" s="129"/>
      <c r="AG584" s="130"/>
      <c r="AN584" s="129"/>
      <c r="AO584" s="129"/>
      <c r="AP584" s="129"/>
      <c r="AQ584" s="129"/>
      <c r="AR584" s="129"/>
      <c r="AS584" s="129"/>
      <c r="AT584" s="129"/>
      <c r="AU584" s="129"/>
    </row>
    <row r="585" spans="3:50">
      <c r="C585" s="23"/>
      <c r="D585" s="23"/>
      <c r="AA585" s="129"/>
      <c r="AB585" s="129"/>
      <c r="AC585" s="129"/>
      <c r="AD585" s="129"/>
      <c r="AE585" s="129"/>
      <c r="AG585" s="130"/>
      <c r="AN585" s="129"/>
      <c r="AO585" s="129"/>
      <c r="AP585" s="129"/>
      <c r="AQ585" s="129"/>
      <c r="AR585" s="129"/>
      <c r="AS585" s="129"/>
      <c r="AT585" s="129"/>
      <c r="AU585" s="129"/>
    </row>
    <row r="586" spans="3:50">
      <c r="C586" s="23"/>
      <c r="D586" s="23"/>
      <c r="AA586" s="129"/>
      <c r="AB586" s="129"/>
      <c r="AC586" s="129"/>
      <c r="AD586" s="129"/>
      <c r="AE586" s="129"/>
      <c r="AG586" s="130"/>
      <c r="AN586" s="129"/>
      <c r="AO586" s="129"/>
      <c r="AP586" s="129"/>
      <c r="AQ586" s="129"/>
      <c r="AR586" s="129"/>
      <c r="AS586" s="129"/>
      <c r="AT586" s="129"/>
      <c r="AU586" s="129"/>
    </row>
    <row r="587" spans="3:50">
      <c r="C587" s="23"/>
      <c r="D587" s="23"/>
      <c r="AA587" s="129"/>
      <c r="AB587" s="129"/>
      <c r="AC587" s="129"/>
      <c r="AD587" s="129"/>
      <c r="AE587" s="129"/>
      <c r="AG587" s="130"/>
      <c r="AN587" s="129"/>
      <c r="AO587" s="129"/>
      <c r="AP587" s="129"/>
      <c r="AQ587" s="129"/>
      <c r="AR587" s="129"/>
      <c r="AS587" s="129"/>
      <c r="AT587" s="129"/>
      <c r="AU587" s="129"/>
    </row>
    <row r="588" spans="3:50">
      <c r="C588" s="23"/>
      <c r="D588" s="23"/>
      <c r="AA588" s="129"/>
      <c r="AB588" s="129"/>
      <c r="AC588" s="129"/>
      <c r="AD588" s="129"/>
      <c r="AE588" s="129"/>
      <c r="AG588" s="130"/>
      <c r="AN588" s="129"/>
      <c r="AO588" s="129"/>
      <c r="AP588" s="129"/>
      <c r="AQ588" s="129"/>
      <c r="AR588" s="129"/>
      <c r="AS588" s="129"/>
      <c r="AT588" s="129"/>
      <c r="AU588" s="129"/>
    </row>
    <row r="589" spans="3:50">
      <c r="C589" s="23"/>
      <c r="D589" s="23"/>
      <c r="AA589" s="129"/>
      <c r="AB589" s="129"/>
      <c r="AC589" s="129"/>
      <c r="AD589" s="129"/>
      <c r="AE589" s="129"/>
      <c r="AG589" s="130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95"/>
      <c r="AX589" s="101"/>
    </row>
    <row r="590" spans="3:50">
      <c r="C590" s="23"/>
      <c r="D590" s="23"/>
      <c r="AA590" s="129"/>
      <c r="AB590" s="129"/>
      <c r="AC590" s="129"/>
      <c r="AD590" s="129"/>
      <c r="AE590" s="129"/>
      <c r="AG590" s="130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95"/>
      <c r="AX590" s="101"/>
    </row>
    <row r="591" spans="3:50">
      <c r="C591" s="23"/>
      <c r="D591" s="23"/>
      <c r="AA591" s="129"/>
      <c r="AB591" s="129"/>
      <c r="AC591" s="129"/>
      <c r="AD591" s="129"/>
      <c r="AE591" s="129"/>
      <c r="AG591" s="130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95"/>
      <c r="AX591" s="131"/>
    </row>
    <row r="592" spans="3:50">
      <c r="C592" s="23"/>
      <c r="D592" s="23"/>
      <c r="AA592" s="129"/>
      <c r="AB592" s="129"/>
      <c r="AC592" s="129"/>
      <c r="AD592" s="129"/>
      <c r="AE592" s="129"/>
      <c r="AG592" s="130"/>
      <c r="AN592" s="129"/>
      <c r="AO592" s="129"/>
      <c r="AP592" s="129"/>
      <c r="AQ592" s="129"/>
      <c r="AR592" s="129"/>
      <c r="AS592" s="129"/>
      <c r="AT592" s="129"/>
      <c r="AU592" s="129"/>
      <c r="AV592" s="129"/>
    </row>
    <row r="593" spans="3:64">
      <c r="C593" s="23"/>
      <c r="D593" s="23"/>
      <c r="AA593" s="129"/>
      <c r="AB593" s="129"/>
      <c r="AC593" s="129"/>
      <c r="AD593" s="129"/>
      <c r="AE593" s="129"/>
      <c r="AG593" s="130"/>
      <c r="AN593" s="129"/>
      <c r="AO593" s="129"/>
      <c r="AP593" s="129"/>
      <c r="AQ593" s="129"/>
      <c r="AR593" s="129"/>
      <c r="AS593" s="129"/>
      <c r="AT593" s="129"/>
      <c r="AU593" s="129"/>
    </row>
    <row r="594" spans="3:64">
      <c r="C594" s="23"/>
      <c r="D594" s="23"/>
      <c r="AA594" s="129"/>
      <c r="AB594" s="129"/>
      <c r="AC594" s="129"/>
      <c r="AD594" s="129"/>
      <c r="AE594" s="129"/>
      <c r="AG594" s="130"/>
      <c r="AN594" s="129"/>
      <c r="AO594" s="129"/>
      <c r="AP594" s="129"/>
      <c r="AQ594" s="129"/>
      <c r="AR594" s="129"/>
      <c r="AS594" s="129"/>
      <c r="AT594" s="129"/>
      <c r="AU594" s="129"/>
    </row>
    <row r="595" spans="3:64">
      <c r="C595" s="23"/>
      <c r="D595" s="23"/>
      <c r="AA595" s="129"/>
      <c r="AB595" s="129"/>
      <c r="AC595" s="129"/>
      <c r="AD595" s="129"/>
      <c r="AE595" s="129"/>
      <c r="AG595" s="130"/>
      <c r="AN595" s="129"/>
      <c r="AO595" s="129"/>
      <c r="AP595" s="129"/>
      <c r="AQ595" s="129"/>
      <c r="AR595" s="129"/>
      <c r="AS595" s="129"/>
      <c r="AT595" s="129"/>
      <c r="AU595" s="129"/>
    </row>
    <row r="596" spans="3:64">
      <c r="C596" s="23"/>
      <c r="D596" s="23"/>
      <c r="AA596" s="129"/>
      <c r="AB596" s="129"/>
      <c r="AC596" s="129"/>
      <c r="AD596" s="129"/>
      <c r="AE596" s="129"/>
      <c r="AG596" s="130"/>
      <c r="AN596" s="129"/>
      <c r="AO596" s="129"/>
      <c r="AP596" s="129"/>
      <c r="AQ596" s="129"/>
      <c r="AR596" s="129"/>
      <c r="AS596" s="129"/>
      <c r="AT596" s="129"/>
      <c r="AU596" s="129"/>
    </row>
    <row r="597" spans="3:64">
      <c r="C597" s="23"/>
      <c r="D597" s="23"/>
      <c r="AA597" s="129"/>
      <c r="AB597" s="129"/>
      <c r="AC597" s="129"/>
      <c r="AD597" s="129"/>
      <c r="AE597" s="129"/>
      <c r="AG597" s="130"/>
      <c r="AN597" s="129"/>
      <c r="AO597" s="129"/>
      <c r="AP597" s="129"/>
      <c r="AQ597" s="129"/>
      <c r="AR597" s="129"/>
      <c r="AS597" s="129"/>
      <c r="AT597" s="129"/>
      <c r="AU597" s="129"/>
    </row>
    <row r="598" spans="3:64">
      <c r="C598" s="23"/>
      <c r="D598" s="23"/>
      <c r="AA598" s="129"/>
      <c r="AB598" s="129"/>
      <c r="AC598" s="129"/>
      <c r="AD598" s="129"/>
      <c r="AE598" s="129"/>
      <c r="AG598" s="130"/>
      <c r="AN598" s="129"/>
      <c r="AO598" s="129"/>
      <c r="AP598" s="129"/>
      <c r="AQ598" s="129"/>
      <c r="AR598" s="129"/>
      <c r="AS598" s="129"/>
      <c r="AT598" s="129"/>
      <c r="AU598" s="129"/>
    </row>
    <row r="599" spans="3:64">
      <c r="C599" s="23"/>
      <c r="D599" s="23"/>
      <c r="AA599" s="129"/>
      <c r="AB599" s="129"/>
      <c r="AC599" s="129"/>
      <c r="AD599" s="129"/>
      <c r="AE599" s="129"/>
      <c r="AG599" s="130"/>
      <c r="AN599" s="129"/>
      <c r="AO599" s="129"/>
      <c r="AP599" s="129"/>
      <c r="AQ599" s="129"/>
      <c r="AR599" s="129"/>
      <c r="AS599" s="129"/>
      <c r="AT599" s="129"/>
      <c r="AU599" s="129"/>
    </row>
    <row r="600" spans="3:64">
      <c r="C600" s="23"/>
      <c r="D600" s="23"/>
      <c r="AA600" s="129"/>
      <c r="AB600" s="129"/>
      <c r="AC600" s="129"/>
      <c r="AD600" s="129"/>
      <c r="AE600" s="129"/>
      <c r="AG600" s="130"/>
      <c r="AN600" s="129"/>
      <c r="AO600" s="129"/>
      <c r="AP600" s="129"/>
      <c r="AQ600" s="129"/>
      <c r="AR600" s="129"/>
      <c r="AS600" s="129"/>
      <c r="AT600" s="129"/>
      <c r="AU600" s="129"/>
    </row>
    <row r="601" spans="3:64">
      <c r="C601" s="23"/>
      <c r="D601" s="23"/>
      <c r="AA601" s="129"/>
      <c r="AB601" s="129"/>
      <c r="AC601" s="129"/>
      <c r="AD601" s="129"/>
      <c r="AE601" s="129"/>
      <c r="AG601" s="130"/>
      <c r="AN601" s="129"/>
      <c r="AO601" s="129"/>
      <c r="AP601" s="129"/>
      <c r="AQ601" s="129"/>
      <c r="AR601" s="129"/>
      <c r="AS601" s="129"/>
      <c r="AT601" s="129"/>
      <c r="AU601" s="129"/>
    </row>
    <row r="602" spans="3:64">
      <c r="C602" s="23"/>
      <c r="D602" s="23"/>
      <c r="AA602" s="129"/>
      <c r="AB602" s="129"/>
      <c r="AC602" s="129"/>
      <c r="AD602" s="129"/>
      <c r="AE602" s="129"/>
      <c r="AG602" s="130"/>
      <c r="AN602" s="129"/>
      <c r="AO602" s="129"/>
      <c r="AP602" s="129"/>
      <c r="AQ602" s="129"/>
      <c r="AR602" s="129"/>
      <c r="AS602" s="129"/>
      <c r="AT602" s="129"/>
      <c r="AU602" s="129"/>
    </row>
    <row r="603" spans="3:64">
      <c r="C603" s="23"/>
      <c r="D603" s="23"/>
      <c r="AA603" s="129"/>
      <c r="AB603" s="129"/>
      <c r="AC603" s="129"/>
      <c r="AD603" s="129"/>
      <c r="AE603" s="129"/>
      <c r="AG603" s="130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</row>
    <row r="604" spans="3:64">
      <c r="C604" s="23"/>
      <c r="D604" s="23"/>
      <c r="AA604" s="129"/>
      <c r="AB604" s="129"/>
      <c r="AC604" s="129"/>
      <c r="AD604" s="129"/>
      <c r="AE604" s="129"/>
      <c r="AG604" s="130"/>
      <c r="AN604" s="129"/>
      <c r="AO604" s="129"/>
      <c r="AP604" s="129"/>
      <c r="AQ604" s="129"/>
      <c r="AR604" s="129"/>
      <c r="AS604" s="129"/>
      <c r="AT604" s="129"/>
      <c r="AU604" s="129"/>
    </row>
    <row r="605" spans="3:64">
      <c r="C605" s="23"/>
      <c r="D605" s="23"/>
      <c r="AA605" s="129"/>
      <c r="AB605" s="129"/>
      <c r="AC605" s="129"/>
      <c r="AD605" s="129"/>
      <c r="AE605" s="129"/>
      <c r="AG605" s="130"/>
      <c r="AN605" s="129"/>
      <c r="AO605" s="129"/>
      <c r="AP605" s="129"/>
      <c r="AQ605" s="129"/>
      <c r="AR605" s="129"/>
      <c r="AS605" s="129"/>
      <c r="AT605" s="129"/>
      <c r="AU605" s="129"/>
    </row>
    <row r="606" spans="3:64">
      <c r="C606" s="23"/>
      <c r="D606" s="23"/>
      <c r="AA606" s="129"/>
      <c r="AB606" s="129"/>
      <c r="AC606" s="129"/>
      <c r="AD606" s="129"/>
      <c r="AE606" s="129"/>
      <c r="AG606" s="130"/>
      <c r="AN606" s="129"/>
      <c r="AO606" s="129"/>
      <c r="AP606" s="129"/>
      <c r="AQ606" s="129"/>
      <c r="AR606" s="129"/>
      <c r="AS606" s="129"/>
      <c r="AT606" s="129"/>
      <c r="AU606" s="129"/>
    </row>
    <row r="607" spans="3:64">
      <c r="C607" s="23"/>
      <c r="D607" s="23"/>
      <c r="AA607" s="129"/>
      <c r="AB607" s="129"/>
      <c r="AC607" s="129"/>
      <c r="AD607" s="129"/>
      <c r="AE607" s="129"/>
      <c r="AG607" s="130"/>
      <c r="AN607" s="129"/>
      <c r="AO607" s="129"/>
      <c r="AP607" s="129"/>
      <c r="AQ607" s="129"/>
      <c r="AR607" s="129"/>
      <c r="AS607" s="129"/>
      <c r="AT607" s="129"/>
      <c r="AU607" s="129"/>
    </row>
    <row r="608" spans="3:64">
      <c r="C608" s="23"/>
      <c r="D608" s="23"/>
      <c r="AA608" s="129"/>
      <c r="AB608" s="129"/>
      <c r="AC608" s="129"/>
      <c r="AD608" s="129"/>
      <c r="AE608" s="129"/>
      <c r="AG608" s="130"/>
      <c r="AN608" s="129"/>
      <c r="AO608" s="129"/>
      <c r="AP608" s="129"/>
      <c r="AQ608" s="129"/>
      <c r="AR608" s="129"/>
      <c r="AS608" s="129"/>
      <c r="AT608" s="129"/>
      <c r="AU608" s="129"/>
    </row>
    <row r="609" spans="3:64">
      <c r="C609" s="23"/>
      <c r="D609" s="23"/>
      <c r="AA609" s="129"/>
      <c r="AB609" s="129"/>
      <c r="AC609" s="129"/>
      <c r="AD609" s="129"/>
      <c r="AE609" s="129"/>
      <c r="AG609" s="130"/>
      <c r="AN609" s="129"/>
      <c r="AO609" s="129"/>
      <c r="AP609" s="129"/>
      <c r="AQ609" s="129"/>
      <c r="AR609" s="129"/>
      <c r="AS609" s="129"/>
      <c r="AT609" s="129"/>
      <c r="AU609" s="129"/>
    </row>
    <row r="610" spans="3:64">
      <c r="C610" s="23"/>
      <c r="D610" s="23"/>
      <c r="AA610" s="129"/>
      <c r="AB610" s="129"/>
      <c r="AC610" s="129"/>
      <c r="AD610" s="129"/>
      <c r="AE610" s="129"/>
      <c r="AG610" s="130"/>
      <c r="AN610" s="129"/>
      <c r="AO610" s="129"/>
      <c r="AP610" s="129"/>
      <c r="AQ610" s="129"/>
      <c r="AR610" s="129"/>
      <c r="AS610" s="129"/>
      <c r="AT610" s="129"/>
      <c r="AU610" s="129"/>
    </row>
    <row r="611" spans="3:64">
      <c r="C611" s="23"/>
      <c r="D611" s="23"/>
      <c r="AA611" s="129"/>
      <c r="AB611" s="129"/>
      <c r="AC611" s="129"/>
      <c r="AD611" s="129"/>
      <c r="AE611" s="129"/>
      <c r="AG611" s="130"/>
      <c r="AN611" s="129"/>
      <c r="AO611" s="129"/>
      <c r="AP611" s="129"/>
      <c r="AQ611" s="129"/>
      <c r="AR611" s="129"/>
      <c r="AS611" s="129"/>
      <c r="AT611" s="129"/>
      <c r="AU611" s="129"/>
    </row>
    <row r="612" spans="3:64">
      <c r="C612" s="23"/>
      <c r="D612" s="23"/>
      <c r="AA612" s="129"/>
      <c r="AB612" s="129"/>
      <c r="AC612" s="129"/>
      <c r="AD612" s="129"/>
      <c r="AE612" s="129"/>
      <c r="AG612" s="130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95"/>
      <c r="AX612" s="101"/>
    </row>
    <row r="613" spans="3:64">
      <c r="C613" s="23"/>
      <c r="D613" s="23"/>
      <c r="AA613" s="129"/>
      <c r="AB613" s="129"/>
      <c r="AC613" s="129"/>
      <c r="AD613" s="129"/>
      <c r="AE613" s="129"/>
      <c r="AG613" s="130"/>
      <c r="AN613" s="129"/>
      <c r="AO613" s="129"/>
      <c r="AP613" s="129"/>
      <c r="AQ613" s="129"/>
      <c r="AR613" s="129"/>
      <c r="AS613" s="129"/>
      <c r="AT613" s="129"/>
      <c r="AU613" s="129"/>
    </row>
    <row r="614" spans="3:64">
      <c r="C614" s="23"/>
      <c r="D614" s="23"/>
      <c r="AA614" s="129"/>
      <c r="AB614" s="129"/>
      <c r="AC614" s="129"/>
      <c r="AD614" s="129"/>
      <c r="AE614" s="129"/>
      <c r="AG614" s="130"/>
      <c r="AN614" s="129"/>
      <c r="AO614" s="129"/>
      <c r="AP614" s="129"/>
      <c r="AQ614" s="129"/>
      <c r="AR614" s="129"/>
      <c r="AS614" s="129"/>
      <c r="AT614" s="129"/>
      <c r="AU614" s="129"/>
    </row>
    <row r="615" spans="3:64">
      <c r="C615" s="23"/>
      <c r="D615" s="23"/>
      <c r="AA615" s="129"/>
      <c r="AB615" s="129"/>
      <c r="AC615" s="129"/>
      <c r="AD615" s="129"/>
      <c r="AE615" s="129"/>
      <c r="AG615" s="130"/>
      <c r="AN615" s="129"/>
      <c r="AO615" s="129"/>
      <c r="AP615" s="129"/>
      <c r="AQ615" s="129"/>
      <c r="AR615" s="129"/>
      <c r="AS615" s="129"/>
      <c r="AT615" s="129"/>
      <c r="AU615" s="129"/>
    </row>
    <row r="616" spans="3:64">
      <c r="C616" s="23"/>
      <c r="D616" s="23"/>
      <c r="AA616" s="129"/>
      <c r="AB616" s="129"/>
      <c r="AC616" s="129"/>
      <c r="AD616" s="129"/>
      <c r="AE616" s="129"/>
      <c r="AG616" s="130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31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</row>
    <row r="617" spans="3:64">
      <c r="C617" s="23"/>
      <c r="D617" s="23"/>
      <c r="AA617" s="129"/>
      <c r="AB617" s="129"/>
      <c r="AC617" s="129"/>
      <c r="AD617" s="129"/>
      <c r="AE617" s="129"/>
      <c r="AG617" s="130"/>
      <c r="AN617" s="129"/>
      <c r="AO617" s="129"/>
      <c r="AP617" s="129"/>
      <c r="AQ617" s="129"/>
      <c r="AR617" s="129"/>
      <c r="AS617" s="129"/>
      <c r="AT617" s="129"/>
      <c r="AU617" s="129"/>
    </row>
    <row r="618" spans="3:64">
      <c r="C618" s="23"/>
      <c r="D618" s="23"/>
      <c r="AA618" s="129"/>
      <c r="AB618" s="129"/>
      <c r="AC618" s="129"/>
      <c r="AD618" s="129"/>
      <c r="AE618" s="129"/>
      <c r="AG618" s="130"/>
      <c r="AN618" s="129"/>
      <c r="AO618" s="129"/>
      <c r="AP618" s="129"/>
      <c r="AQ618" s="129"/>
      <c r="AR618" s="129"/>
      <c r="AS618" s="129"/>
      <c r="AT618" s="129"/>
      <c r="AU618" s="129"/>
    </row>
    <row r="619" spans="3:64">
      <c r="C619" s="23"/>
      <c r="D619" s="23"/>
      <c r="AA619" s="129"/>
      <c r="AB619" s="129"/>
      <c r="AC619" s="129"/>
      <c r="AD619" s="129"/>
      <c r="AE619" s="129"/>
      <c r="AG619" s="130"/>
      <c r="AN619" s="129"/>
      <c r="AO619" s="129"/>
      <c r="AP619" s="129"/>
      <c r="AQ619" s="129"/>
      <c r="AR619" s="129"/>
      <c r="AS619" s="129"/>
      <c r="AT619" s="129"/>
      <c r="AU619" s="129"/>
    </row>
    <row r="620" spans="3:64">
      <c r="C620" s="23"/>
      <c r="D620" s="23"/>
      <c r="AA620" s="129"/>
      <c r="AB620" s="129"/>
      <c r="AC620" s="129"/>
      <c r="AD620" s="129"/>
      <c r="AE620" s="129"/>
      <c r="AG620" s="130"/>
      <c r="AN620" s="129"/>
      <c r="AO620" s="129"/>
      <c r="AP620" s="129"/>
      <c r="AQ620" s="129"/>
      <c r="AR620" s="129"/>
      <c r="AS620" s="129"/>
      <c r="AT620" s="129"/>
      <c r="AU620" s="129"/>
    </row>
    <row r="621" spans="3:64">
      <c r="C621" s="23"/>
      <c r="D621" s="23"/>
      <c r="AA621" s="129"/>
      <c r="AB621" s="129"/>
      <c r="AC621" s="129"/>
      <c r="AD621" s="129"/>
      <c r="AE621" s="129"/>
      <c r="AG621" s="130"/>
      <c r="AN621" s="129"/>
      <c r="AO621" s="129"/>
      <c r="AP621" s="129"/>
      <c r="AQ621" s="129"/>
      <c r="AR621" s="129"/>
      <c r="AS621" s="129"/>
      <c r="AT621" s="129"/>
      <c r="AU621" s="129"/>
    </row>
    <row r="622" spans="3:64">
      <c r="C622" s="23"/>
      <c r="D622" s="23"/>
      <c r="AA622" s="129"/>
      <c r="AB622" s="129"/>
      <c r="AC622" s="129"/>
      <c r="AD622" s="129"/>
      <c r="AE622" s="129"/>
      <c r="AG622" s="130"/>
      <c r="AN622" s="129"/>
      <c r="AO622" s="129"/>
      <c r="AP622" s="129"/>
      <c r="AQ622" s="129"/>
      <c r="AR622" s="129"/>
      <c r="AS622" s="129"/>
      <c r="AT622" s="129"/>
      <c r="AU622" s="129"/>
    </row>
    <row r="623" spans="3:64">
      <c r="C623" s="23"/>
      <c r="D623" s="23"/>
      <c r="AA623" s="129"/>
      <c r="AB623" s="129"/>
      <c r="AC623" s="129"/>
      <c r="AD623" s="129"/>
      <c r="AE623" s="129"/>
      <c r="AG623" s="130"/>
      <c r="AN623" s="129"/>
      <c r="AO623" s="129"/>
      <c r="AP623" s="129"/>
      <c r="AQ623" s="129"/>
      <c r="AR623" s="129"/>
      <c r="AS623" s="129"/>
      <c r="AT623" s="129"/>
      <c r="AU623" s="129"/>
    </row>
    <row r="624" spans="3:64">
      <c r="C624" s="23"/>
      <c r="D624" s="23"/>
      <c r="AA624" s="129"/>
      <c r="AB624" s="129"/>
      <c r="AC624" s="129"/>
      <c r="AD624" s="129"/>
      <c r="AE624" s="129"/>
      <c r="AG624" s="130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</row>
    <row r="625" spans="3:50">
      <c r="C625" s="23"/>
      <c r="D625" s="23"/>
      <c r="AA625" s="129"/>
      <c r="AB625" s="129"/>
      <c r="AC625" s="129"/>
      <c r="AD625" s="129"/>
      <c r="AE625" s="129"/>
      <c r="AG625" s="130"/>
      <c r="AN625" s="129"/>
      <c r="AO625" s="129"/>
      <c r="AP625" s="129"/>
      <c r="AQ625" s="129"/>
      <c r="AR625" s="129"/>
      <c r="AS625" s="129"/>
      <c r="AT625" s="129"/>
      <c r="AU625" s="129"/>
    </row>
    <row r="626" spans="3:50">
      <c r="C626" s="23"/>
      <c r="D626" s="23"/>
      <c r="AA626" s="129"/>
      <c r="AB626" s="129"/>
      <c r="AC626" s="129"/>
      <c r="AD626" s="129"/>
      <c r="AE626" s="129"/>
      <c r="AG626" s="130"/>
      <c r="AN626" s="129"/>
      <c r="AO626" s="129"/>
      <c r="AP626" s="129"/>
      <c r="AQ626" s="129"/>
      <c r="AR626" s="129"/>
      <c r="AS626" s="129"/>
      <c r="AT626" s="129"/>
      <c r="AU626" s="129"/>
    </row>
    <row r="627" spans="3:50">
      <c r="C627" s="23"/>
      <c r="D627" s="23"/>
      <c r="AA627" s="129"/>
      <c r="AB627" s="129"/>
      <c r="AC627" s="129"/>
      <c r="AD627" s="129"/>
      <c r="AE627" s="129"/>
      <c r="AG627" s="130"/>
      <c r="AN627" s="129"/>
      <c r="AO627" s="129"/>
      <c r="AP627" s="129"/>
      <c r="AQ627" s="129"/>
      <c r="AR627" s="129"/>
      <c r="AS627" s="129"/>
      <c r="AT627" s="129"/>
      <c r="AU627" s="129"/>
    </row>
    <row r="628" spans="3:50">
      <c r="C628" s="23"/>
      <c r="D628" s="23"/>
      <c r="AA628" s="129"/>
      <c r="AB628" s="129"/>
      <c r="AC628" s="129"/>
      <c r="AD628" s="129"/>
      <c r="AE628" s="129"/>
      <c r="AG628" s="130"/>
      <c r="AN628" s="129"/>
      <c r="AO628" s="129"/>
      <c r="AP628" s="129"/>
      <c r="AQ628" s="129"/>
      <c r="AR628" s="129"/>
      <c r="AS628" s="129"/>
      <c r="AT628" s="129"/>
      <c r="AU628" s="129"/>
    </row>
    <row r="629" spans="3:50">
      <c r="C629" s="23"/>
      <c r="D629" s="23"/>
      <c r="AA629" s="129"/>
      <c r="AB629" s="129"/>
      <c r="AC629" s="129"/>
      <c r="AD629" s="129"/>
      <c r="AE629" s="129"/>
      <c r="AG629" s="130"/>
      <c r="AN629" s="129"/>
      <c r="AO629" s="129"/>
      <c r="AP629" s="129"/>
      <c r="AQ629" s="129"/>
      <c r="AR629" s="129"/>
      <c r="AS629" s="129"/>
      <c r="AT629" s="129"/>
      <c r="AU629" s="129"/>
    </row>
    <row r="630" spans="3:50">
      <c r="C630" s="23"/>
      <c r="D630" s="23"/>
      <c r="AA630" s="129"/>
      <c r="AB630" s="129"/>
      <c r="AC630" s="129"/>
      <c r="AD630" s="129"/>
      <c r="AE630" s="129"/>
      <c r="AG630" s="130"/>
      <c r="AN630" s="129"/>
      <c r="AO630" s="129"/>
      <c r="AP630" s="129"/>
      <c r="AQ630" s="129"/>
      <c r="AR630" s="129"/>
      <c r="AS630" s="129"/>
      <c r="AT630" s="129"/>
      <c r="AU630" s="129"/>
    </row>
    <row r="631" spans="3:50">
      <c r="C631" s="23"/>
      <c r="D631" s="23"/>
      <c r="AA631" s="129"/>
      <c r="AB631" s="129"/>
      <c r="AC631" s="129"/>
      <c r="AD631" s="129"/>
      <c r="AE631" s="129"/>
      <c r="AG631" s="130"/>
      <c r="AN631" s="129"/>
      <c r="AO631" s="129"/>
      <c r="AP631" s="129"/>
      <c r="AQ631" s="129"/>
      <c r="AR631" s="129"/>
      <c r="AS631" s="129"/>
      <c r="AT631" s="129"/>
      <c r="AU631" s="129"/>
    </row>
    <row r="632" spans="3:50">
      <c r="C632" s="23"/>
      <c r="D632" s="23"/>
      <c r="AA632" s="129"/>
      <c r="AB632" s="129"/>
      <c r="AC632" s="129"/>
      <c r="AD632" s="129"/>
      <c r="AE632" s="129"/>
      <c r="AG632" s="130"/>
      <c r="AN632" s="129"/>
      <c r="AO632" s="129"/>
      <c r="AP632" s="129"/>
      <c r="AQ632" s="129"/>
      <c r="AR632" s="129"/>
      <c r="AS632" s="129"/>
      <c r="AT632" s="129"/>
      <c r="AU632" s="129"/>
    </row>
    <row r="633" spans="3:50">
      <c r="C633" s="23"/>
      <c r="D633" s="23"/>
      <c r="AA633" s="129"/>
      <c r="AB633" s="129"/>
      <c r="AC633" s="129"/>
      <c r="AD633" s="129"/>
      <c r="AE633" s="129"/>
      <c r="AG633" s="130"/>
      <c r="AN633" s="129"/>
      <c r="AO633" s="129"/>
      <c r="AP633" s="129"/>
      <c r="AQ633" s="129"/>
      <c r="AR633" s="129"/>
      <c r="AS633" s="129"/>
      <c r="AT633" s="129"/>
      <c r="AU633" s="129"/>
    </row>
    <row r="634" spans="3:50">
      <c r="C634" s="23"/>
      <c r="D634" s="23"/>
      <c r="AA634" s="129"/>
      <c r="AB634" s="129"/>
      <c r="AC634" s="129"/>
      <c r="AD634" s="129"/>
      <c r="AE634" s="129"/>
      <c r="AG634" s="130"/>
      <c r="AN634" s="129"/>
      <c r="AO634" s="129"/>
      <c r="AP634" s="129"/>
      <c r="AQ634" s="129"/>
      <c r="AR634" s="129"/>
      <c r="AS634" s="129"/>
      <c r="AT634" s="129"/>
      <c r="AU634" s="129"/>
    </row>
    <row r="635" spans="3:50">
      <c r="C635" s="23"/>
      <c r="D635" s="23"/>
      <c r="AA635" s="129"/>
      <c r="AB635" s="129"/>
      <c r="AC635" s="129"/>
      <c r="AD635" s="129"/>
      <c r="AE635" s="129"/>
      <c r="AG635" s="130"/>
      <c r="AN635" s="129"/>
      <c r="AO635" s="129"/>
      <c r="AP635" s="129"/>
      <c r="AQ635" s="129"/>
      <c r="AR635" s="129"/>
      <c r="AS635" s="129"/>
      <c r="AT635" s="129"/>
      <c r="AU635" s="129"/>
    </row>
    <row r="636" spans="3:50">
      <c r="C636" s="23"/>
      <c r="D636" s="23"/>
      <c r="AA636" s="129"/>
      <c r="AB636" s="129"/>
      <c r="AC636" s="129"/>
      <c r="AD636" s="129"/>
      <c r="AE636" s="129"/>
      <c r="AG636" s="130"/>
      <c r="AN636" s="129"/>
      <c r="AO636" s="129"/>
      <c r="AP636" s="129"/>
      <c r="AQ636" s="129"/>
      <c r="AR636" s="129"/>
      <c r="AS636" s="129"/>
      <c r="AT636" s="129"/>
      <c r="AU636" s="129"/>
    </row>
    <row r="637" spans="3:50">
      <c r="C637" s="23"/>
      <c r="D637" s="23"/>
      <c r="AA637" s="129"/>
      <c r="AB637" s="129"/>
      <c r="AC637" s="129"/>
      <c r="AD637" s="129"/>
      <c r="AE637" s="129"/>
      <c r="AG637" s="130"/>
      <c r="AN637" s="129"/>
      <c r="AO637" s="129"/>
      <c r="AP637" s="129"/>
      <c r="AQ637" s="129"/>
      <c r="AR637" s="129"/>
      <c r="AS637" s="129"/>
      <c r="AT637" s="129"/>
      <c r="AU637" s="129"/>
    </row>
    <row r="638" spans="3:50">
      <c r="C638" s="23"/>
      <c r="D638" s="23"/>
      <c r="AA638" s="129"/>
      <c r="AB638" s="129"/>
      <c r="AC638" s="129"/>
      <c r="AD638" s="129"/>
      <c r="AE638" s="129"/>
      <c r="AG638" s="130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95"/>
      <c r="AX638" s="101"/>
    </row>
    <row r="639" spans="3:50">
      <c r="C639" s="23"/>
      <c r="D639" s="23"/>
      <c r="AA639" s="129"/>
      <c r="AB639" s="129"/>
      <c r="AC639" s="129"/>
      <c r="AD639" s="129"/>
      <c r="AE639" s="129"/>
      <c r="AG639" s="130"/>
      <c r="AN639" s="129"/>
      <c r="AO639" s="129"/>
      <c r="AP639" s="129"/>
      <c r="AQ639" s="129"/>
      <c r="AR639" s="129"/>
      <c r="AS639" s="129"/>
      <c r="AT639" s="129"/>
      <c r="AU639" s="129"/>
    </row>
    <row r="640" spans="3:50">
      <c r="C640" s="23"/>
      <c r="D640" s="23"/>
      <c r="AA640" s="129"/>
      <c r="AB640" s="129"/>
      <c r="AC640" s="129"/>
      <c r="AD640" s="129"/>
      <c r="AE640" s="129"/>
      <c r="AG640" s="130"/>
      <c r="AN640" s="129"/>
      <c r="AO640" s="129"/>
      <c r="AP640" s="129"/>
      <c r="AQ640" s="129"/>
      <c r="AR640" s="129"/>
      <c r="AS640" s="129"/>
      <c r="AT640" s="129"/>
      <c r="AU640" s="129"/>
    </row>
    <row r="641" spans="3:47">
      <c r="C641" s="23"/>
      <c r="D641" s="23"/>
      <c r="AA641" s="129"/>
      <c r="AB641" s="129"/>
      <c r="AC641" s="129"/>
      <c r="AD641" s="129"/>
      <c r="AE641" s="129"/>
      <c r="AG641" s="130"/>
      <c r="AN641" s="129"/>
      <c r="AO641" s="129"/>
      <c r="AP641" s="129"/>
      <c r="AQ641" s="129"/>
      <c r="AR641" s="129"/>
      <c r="AS641" s="129"/>
      <c r="AT641" s="129"/>
      <c r="AU641" s="129"/>
    </row>
    <row r="642" spans="3:47">
      <c r="C642" s="23"/>
      <c r="D642" s="23"/>
      <c r="AA642" s="129"/>
      <c r="AB642" s="129"/>
      <c r="AC642" s="129"/>
      <c r="AD642" s="129"/>
      <c r="AE642" s="129"/>
      <c r="AG642" s="130"/>
      <c r="AN642" s="129"/>
      <c r="AO642" s="129"/>
      <c r="AP642" s="129"/>
      <c r="AQ642" s="129"/>
      <c r="AR642" s="129"/>
      <c r="AS642" s="129"/>
      <c r="AT642" s="129"/>
      <c r="AU642" s="129"/>
    </row>
    <row r="643" spans="3:47">
      <c r="C643" s="23"/>
      <c r="D643" s="23"/>
      <c r="AA643" s="129"/>
      <c r="AB643" s="129"/>
      <c r="AC643" s="129"/>
      <c r="AD643" s="129"/>
      <c r="AE643" s="129"/>
      <c r="AG643" s="130"/>
      <c r="AN643" s="129"/>
      <c r="AO643" s="129"/>
      <c r="AP643" s="129"/>
      <c r="AQ643" s="129"/>
      <c r="AR643" s="129"/>
      <c r="AS643" s="129"/>
      <c r="AT643" s="129"/>
      <c r="AU643" s="129"/>
    </row>
    <row r="644" spans="3:47">
      <c r="C644" s="23"/>
      <c r="D644" s="23"/>
      <c r="AA644" s="129"/>
      <c r="AB644" s="129"/>
      <c r="AC644" s="129"/>
      <c r="AD644" s="129"/>
      <c r="AE644" s="129"/>
      <c r="AG644" s="130"/>
      <c r="AN644" s="129"/>
      <c r="AO644" s="129"/>
      <c r="AP644" s="129"/>
      <c r="AQ644" s="129"/>
      <c r="AR644" s="129"/>
      <c r="AS644" s="129"/>
      <c r="AT644" s="129"/>
      <c r="AU644" s="129"/>
    </row>
    <row r="645" spans="3:47">
      <c r="C645" s="23"/>
      <c r="D645" s="23"/>
      <c r="AA645" s="129"/>
      <c r="AB645" s="129"/>
      <c r="AC645" s="129"/>
      <c r="AD645" s="129"/>
      <c r="AE645" s="129"/>
      <c r="AG645" s="130"/>
      <c r="AN645" s="129"/>
      <c r="AO645" s="129"/>
      <c r="AP645" s="129"/>
      <c r="AQ645" s="129"/>
      <c r="AR645" s="129"/>
      <c r="AS645" s="129"/>
      <c r="AT645" s="129"/>
      <c r="AU645" s="129"/>
    </row>
    <row r="646" spans="3:47">
      <c r="C646" s="23"/>
      <c r="D646" s="23"/>
      <c r="AA646" s="129"/>
      <c r="AB646" s="129"/>
      <c r="AC646" s="129"/>
      <c r="AD646" s="129"/>
      <c r="AE646" s="129"/>
      <c r="AG646" s="130"/>
      <c r="AN646" s="129"/>
      <c r="AO646" s="129"/>
      <c r="AP646" s="129"/>
      <c r="AQ646" s="129"/>
      <c r="AR646" s="129"/>
      <c r="AS646" s="129"/>
      <c r="AT646" s="129"/>
      <c r="AU646" s="129"/>
    </row>
    <row r="647" spans="3:47">
      <c r="C647" s="23"/>
      <c r="D647" s="23"/>
      <c r="AA647" s="129"/>
      <c r="AB647" s="129"/>
      <c r="AC647" s="129"/>
      <c r="AD647" s="129"/>
      <c r="AE647" s="129"/>
      <c r="AG647" s="130"/>
      <c r="AN647" s="129"/>
      <c r="AO647" s="129"/>
      <c r="AP647" s="129"/>
      <c r="AQ647" s="129"/>
      <c r="AR647" s="129"/>
      <c r="AS647" s="129"/>
      <c r="AT647" s="129"/>
      <c r="AU647" s="129"/>
    </row>
    <row r="648" spans="3:47">
      <c r="C648" s="23"/>
      <c r="D648" s="23"/>
      <c r="AA648" s="129"/>
      <c r="AB648" s="129"/>
      <c r="AC648" s="129"/>
      <c r="AD648" s="129"/>
      <c r="AE648" s="129"/>
      <c r="AG648" s="130"/>
      <c r="AN648" s="129"/>
      <c r="AO648" s="129"/>
      <c r="AP648" s="129"/>
      <c r="AQ648" s="129"/>
      <c r="AR648" s="129"/>
      <c r="AS648" s="129"/>
      <c r="AT648" s="129"/>
      <c r="AU648" s="129"/>
    </row>
    <row r="649" spans="3:47">
      <c r="C649" s="23"/>
      <c r="D649" s="23"/>
      <c r="AA649" s="129"/>
      <c r="AB649" s="129"/>
      <c r="AC649" s="129"/>
      <c r="AD649" s="129"/>
      <c r="AE649" s="129"/>
      <c r="AG649" s="130"/>
      <c r="AN649" s="129"/>
      <c r="AO649" s="129"/>
      <c r="AP649" s="129"/>
      <c r="AQ649" s="129"/>
      <c r="AR649" s="129"/>
      <c r="AS649" s="129"/>
      <c r="AT649" s="129"/>
      <c r="AU649" s="129"/>
    </row>
    <row r="650" spans="3:47">
      <c r="C650" s="23"/>
      <c r="D650" s="23"/>
      <c r="AA650" s="129"/>
      <c r="AB650" s="129"/>
      <c r="AC650" s="129"/>
      <c r="AD650" s="129"/>
      <c r="AE650" s="129"/>
      <c r="AG650" s="130"/>
      <c r="AN650" s="129"/>
      <c r="AO650" s="129"/>
      <c r="AP650" s="129"/>
      <c r="AQ650" s="129"/>
      <c r="AR650" s="129"/>
      <c r="AS650" s="129"/>
      <c r="AT650" s="129"/>
      <c r="AU650" s="129"/>
    </row>
    <row r="651" spans="3:47">
      <c r="C651" s="23"/>
      <c r="D651" s="23"/>
      <c r="AA651" s="129"/>
      <c r="AB651" s="129"/>
      <c r="AC651" s="129"/>
      <c r="AD651" s="129"/>
      <c r="AE651" s="129"/>
      <c r="AG651" s="130"/>
      <c r="AN651" s="129"/>
      <c r="AO651" s="129"/>
      <c r="AP651" s="129"/>
      <c r="AQ651" s="129"/>
      <c r="AR651" s="129"/>
      <c r="AS651" s="129"/>
      <c r="AT651" s="129"/>
      <c r="AU651" s="129"/>
    </row>
    <row r="652" spans="3:47">
      <c r="C652" s="23"/>
      <c r="D652" s="23"/>
      <c r="AA652" s="129"/>
      <c r="AB652" s="129"/>
      <c r="AC652" s="129"/>
      <c r="AD652" s="129"/>
      <c r="AE652" s="129"/>
      <c r="AG652" s="130"/>
      <c r="AN652" s="129"/>
      <c r="AO652" s="129"/>
      <c r="AP652" s="129"/>
      <c r="AQ652" s="129"/>
      <c r="AR652" s="129"/>
      <c r="AS652" s="129"/>
      <c r="AT652" s="129"/>
      <c r="AU652" s="129"/>
    </row>
    <row r="653" spans="3:47">
      <c r="C653" s="23"/>
      <c r="D653" s="23"/>
      <c r="AA653" s="129"/>
      <c r="AB653" s="129"/>
      <c r="AC653" s="129"/>
      <c r="AD653" s="129"/>
      <c r="AE653" s="129"/>
      <c r="AG653" s="130"/>
      <c r="AN653" s="129"/>
      <c r="AO653" s="129"/>
      <c r="AP653" s="129"/>
      <c r="AQ653" s="129"/>
      <c r="AR653" s="129"/>
      <c r="AS653" s="129"/>
      <c r="AT653" s="129"/>
      <c r="AU653" s="129"/>
    </row>
    <row r="654" spans="3:47">
      <c r="C654" s="23"/>
      <c r="D654" s="23"/>
      <c r="AA654" s="129"/>
      <c r="AB654" s="129"/>
      <c r="AC654" s="129"/>
      <c r="AD654" s="129"/>
      <c r="AE654" s="129"/>
      <c r="AG654" s="130"/>
      <c r="AN654" s="129"/>
      <c r="AO654" s="129"/>
      <c r="AP654" s="129"/>
      <c r="AQ654" s="129"/>
      <c r="AR654" s="129"/>
      <c r="AS654" s="129"/>
      <c r="AT654" s="129"/>
      <c r="AU654" s="129"/>
    </row>
    <row r="655" spans="3:47">
      <c r="C655" s="23"/>
      <c r="D655" s="23"/>
      <c r="AA655" s="129"/>
      <c r="AB655" s="129"/>
      <c r="AC655" s="129"/>
      <c r="AD655" s="129"/>
      <c r="AE655" s="129"/>
      <c r="AG655" s="130"/>
      <c r="AN655" s="129"/>
      <c r="AO655" s="129"/>
      <c r="AP655" s="129"/>
      <c r="AQ655" s="129"/>
      <c r="AR655" s="129"/>
      <c r="AS655" s="129"/>
      <c r="AT655" s="129"/>
      <c r="AU655" s="129"/>
    </row>
    <row r="656" spans="3:47">
      <c r="C656" s="23"/>
      <c r="D656" s="23"/>
      <c r="AA656" s="129"/>
      <c r="AB656" s="129"/>
      <c r="AC656" s="129"/>
      <c r="AD656" s="129"/>
      <c r="AE656" s="129"/>
      <c r="AG656" s="130"/>
      <c r="AN656" s="129"/>
      <c r="AO656" s="129"/>
      <c r="AP656" s="129"/>
      <c r="AQ656" s="129"/>
      <c r="AR656" s="129"/>
      <c r="AS656" s="129"/>
      <c r="AT656" s="129"/>
      <c r="AU656" s="129"/>
    </row>
    <row r="657" spans="3:64">
      <c r="C657" s="23"/>
      <c r="D657" s="23"/>
      <c r="AA657" s="129"/>
      <c r="AB657" s="129"/>
      <c r="AC657" s="129"/>
      <c r="AD657" s="129"/>
      <c r="AE657" s="129"/>
      <c r="AG657" s="130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</row>
    <row r="658" spans="3:64">
      <c r="C658" s="23"/>
      <c r="D658" s="23"/>
      <c r="AA658" s="129"/>
      <c r="AB658" s="129"/>
      <c r="AC658" s="129"/>
      <c r="AD658" s="129"/>
      <c r="AE658" s="129"/>
      <c r="AG658" s="130"/>
      <c r="AN658" s="129"/>
      <c r="AO658" s="129"/>
      <c r="AP658" s="129"/>
      <c r="AQ658" s="129"/>
      <c r="AR658" s="129"/>
      <c r="AS658" s="129"/>
      <c r="AT658" s="129"/>
      <c r="AU658" s="129"/>
    </row>
    <row r="659" spans="3:64">
      <c r="C659" s="23"/>
      <c r="D659" s="23"/>
      <c r="AA659" s="129"/>
      <c r="AB659" s="129"/>
      <c r="AC659" s="129"/>
      <c r="AD659" s="129"/>
      <c r="AE659" s="129"/>
      <c r="AG659" s="130"/>
      <c r="AN659" s="129"/>
      <c r="AO659" s="129"/>
      <c r="AP659" s="129"/>
      <c r="AQ659" s="129"/>
      <c r="AR659" s="129"/>
      <c r="AS659" s="129"/>
      <c r="AT659" s="129"/>
      <c r="AU659" s="129"/>
    </row>
    <row r="660" spans="3:64">
      <c r="C660" s="23"/>
      <c r="D660" s="23"/>
      <c r="AA660" s="129"/>
      <c r="AB660" s="129"/>
      <c r="AC660" s="129"/>
      <c r="AD660" s="129"/>
      <c r="AE660" s="129"/>
      <c r="AG660" s="130"/>
      <c r="AN660" s="129"/>
      <c r="AO660" s="129"/>
      <c r="AP660" s="129"/>
      <c r="AQ660" s="129"/>
      <c r="AR660" s="129"/>
      <c r="AS660" s="129"/>
      <c r="AT660" s="129"/>
      <c r="AU660" s="129"/>
    </row>
    <row r="661" spans="3:64">
      <c r="C661" s="23"/>
      <c r="D661" s="23"/>
      <c r="AA661" s="129"/>
      <c r="AB661" s="129"/>
      <c r="AC661" s="129"/>
      <c r="AD661" s="129"/>
      <c r="AE661" s="129"/>
      <c r="AG661" s="130"/>
      <c r="AN661" s="129"/>
      <c r="AO661" s="129"/>
      <c r="AP661" s="129"/>
      <c r="AQ661" s="129"/>
      <c r="AR661" s="129"/>
      <c r="AS661" s="129"/>
      <c r="AT661" s="129"/>
      <c r="AU661" s="129"/>
    </row>
    <row r="662" spans="3:64">
      <c r="C662" s="23"/>
      <c r="D662" s="23"/>
      <c r="AA662" s="129"/>
      <c r="AB662" s="129"/>
      <c r="AC662" s="129"/>
      <c r="AD662" s="129"/>
      <c r="AE662" s="129"/>
      <c r="AG662" s="130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31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</row>
    <row r="663" spans="3:64">
      <c r="C663" s="23"/>
      <c r="D663" s="23"/>
      <c r="AA663" s="129"/>
      <c r="AB663" s="129"/>
      <c r="AC663" s="129"/>
      <c r="AD663" s="129"/>
      <c r="AE663" s="129"/>
      <c r="AG663" s="130"/>
      <c r="AN663" s="129"/>
      <c r="AO663" s="129"/>
      <c r="AP663" s="129"/>
      <c r="AQ663" s="129"/>
      <c r="AR663" s="129"/>
      <c r="AS663" s="129"/>
      <c r="AT663" s="129"/>
      <c r="AU663" s="129"/>
    </row>
    <row r="664" spans="3:64">
      <c r="C664" s="23"/>
      <c r="D664" s="23"/>
      <c r="AA664" s="129"/>
      <c r="AB664" s="129"/>
      <c r="AC664" s="129"/>
      <c r="AD664" s="129"/>
      <c r="AE664" s="129"/>
      <c r="AG664" s="130"/>
      <c r="AN664" s="129"/>
      <c r="AO664" s="129"/>
      <c r="AP664" s="129"/>
      <c r="AQ664" s="129"/>
      <c r="AR664" s="129"/>
      <c r="AS664" s="129"/>
      <c r="AT664" s="129"/>
      <c r="AU664" s="129"/>
    </row>
    <row r="665" spans="3:64">
      <c r="C665" s="23"/>
      <c r="D665" s="23"/>
      <c r="AA665" s="129"/>
      <c r="AB665" s="129"/>
      <c r="AC665" s="129"/>
      <c r="AD665" s="129"/>
      <c r="AE665" s="129"/>
      <c r="AG665" s="130"/>
      <c r="AN665" s="129"/>
      <c r="AO665" s="129"/>
      <c r="AP665" s="129"/>
      <c r="AQ665" s="129"/>
      <c r="AR665" s="129"/>
      <c r="AS665" s="129"/>
      <c r="AT665" s="129"/>
      <c r="AU665" s="129"/>
    </row>
    <row r="666" spans="3:64">
      <c r="C666" s="23"/>
      <c r="D666" s="23"/>
      <c r="AA666" s="129"/>
      <c r="AB666" s="129"/>
      <c r="AC666" s="129"/>
      <c r="AD666" s="129"/>
      <c r="AE666" s="129"/>
      <c r="AG666" s="130"/>
      <c r="AN666" s="129"/>
      <c r="AO666" s="129"/>
      <c r="AP666" s="129"/>
      <c r="AQ666" s="129"/>
      <c r="AR666" s="129"/>
      <c r="AS666" s="129"/>
      <c r="AT666" s="129"/>
      <c r="AU666" s="129"/>
    </row>
    <row r="667" spans="3:64">
      <c r="C667" s="23"/>
      <c r="D667" s="23"/>
      <c r="AA667" s="129"/>
      <c r="AB667" s="129"/>
      <c r="AC667" s="129"/>
      <c r="AD667" s="129"/>
      <c r="AE667" s="129"/>
      <c r="AG667" s="130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95"/>
      <c r="AX667" s="131"/>
    </row>
    <row r="668" spans="3:64">
      <c r="C668" s="23"/>
      <c r="D668" s="23"/>
      <c r="AA668" s="129"/>
      <c r="AB668" s="129"/>
      <c r="AC668" s="129"/>
      <c r="AD668" s="129"/>
      <c r="AE668" s="129"/>
      <c r="AG668" s="130"/>
      <c r="AN668" s="129"/>
      <c r="AO668" s="129"/>
      <c r="AP668" s="129"/>
      <c r="AQ668" s="129"/>
      <c r="AR668" s="129"/>
      <c r="AS668" s="129"/>
      <c r="AT668" s="129"/>
      <c r="AU668" s="129"/>
    </row>
    <row r="669" spans="3:64">
      <c r="C669" s="23"/>
      <c r="D669" s="23"/>
      <c r="AA669" s="129"/>
      <c r="AB669" s="129"/>
      <c r="AC669" s="129"/>
      <c r="AD669" s="129"/>
      <c r="AE669" s="129"/>
      <c r="AG669" s="130"/>
      <c r="AN669" s="129"/>
      <c r="AO669" s="129"/>
      <c r="AP669" s="129"/>
      <c r="AQ669" s="129"/>
      <c r="AR669" s="129"/>
      <c r="AS669" s="129"/>
      <c r="AT669" s="129"/>
      <c r="AU669" s="129"/>
    </row>
    <row r="670" spans="3:64">
      <c r="C670" s="23"/>
      <c r="D670" s="23"/>
      <c r="AA670" s="129"/>
      <c r="AB670" s="129"/>
      <c r="AC670" s="129"/>
      <c r="AD670" s="129"/>
      <c r="AE670" s="129"/>
      <c r="AG670" s="130"/>
      <c r="AN670" s="129"/>
      <c r="AO670" s="129"/>
      <c r="AP670" s="129"/>
      <c r="AQ670" s="129"/>
      <c r="AR670" s="129"/>
      <c r="AS670" s="129"/>
      <c r="AT670" s="129"/>
      <c r="AU670" s="129"/>
    </row>
    <row r="671" spans="3:64">
      <c r="C671" s="23"/>
      <c r="D671" s="23"/>
      <c r="AA671" s="129"/>
      <c r="AB671" s="129"/>
      <c r="AC671" s="129"/>
      <c r="AD671" s="129"/>
      <c r="AE671" s="129"/>
      <c r="AG671" s="130"/>
      <c r="AN671" s="129"/>
      <c r="AO671" s="129"/>
      <c r="AP671" s="129"/>
      <c r="AQ671" s="129"/>
      <c r="AR671" s="129"/>
      <c r="AS671" s="129"/>
      <c r="AT671" s="129"/>
      <c r="AU671" s="129"/>
    </row>
    <row r="672" spans="3:64">
      <c r="C672" s="23"/>
      <c r="D672" s="23"/>
      <c r="AA672" s="129"/>
      <c r="AB672" s="129"/>
      <c r="AC672" s="129"/>
      <c r="AD672" s="129"/>
      <c r="AE672" s="129"/>
      <c r="AG672" s="130"/>
      <c r="AN672" s="129"/>
      <c r="AO672" s="129"/>
      <c r="AP672" s="129"/>
      <c r="AQ672" s="129"/>
      <c r="AR672" s="129"/>
      <c r="AS672" s="129"/>
      <c r="AT672" s="129"/>
      <c r="AU672" s="129"/>
    </row>
    <row r="673" spans="3:47">
      <c r="C673" s="23"/>
      <c r="D673" s="23"/>
      <c r="AA673" s="129"/>
      <c r="AB673" s="129"/>
      <c r="AC673" s="129"/>
      <c r="AD673" s="129"/>
      <c r="AE673" s="129"/>
      <c r="AG673" s="130"/>
      <c r="AN673" s="129"/>
      <c r="AO673" s="129"/>
      <c r="AP673" s="129"/>
      <c r="AQ673" s="129"/>
      <c r="AR673" s="129"/>
      <c r="AS673" s="129"/>
      <c r="AT673" s="129"/>
      <c r="AU673" s="129"/>
    </row>
    <row r="674" spans="3:47">
      <c r="C674" s="23"/>
      <c r="D674" s="23"/>
      <c r="AA674" s="129"/>
      <c r="AB674" s="129"/>
      <c r="AC674" s="129"/>
      <c r="AD674" s="129"/>
      <c r="AE674" s="129"/>
      <c r="AG674" s="130"/>
      <c r="AN674" s="129"/>
      <c r="AO674" s="129"/>
      <c r="AP674" s="129"/>
      <c r="AQ674" s="129"/>
      <c r="AR674" s="129"/>
      <c r="AS674" s="129"/>
      <c r="AT674" s="129"/>
      <c r="AU674" s="129"/>
    </row>
    <row r="675" spans="3:47">
      <c r="C675" s="23"/>
      <c r="D675" s="23"/>
      <c r="AA675" s="129"/>
      <c r="AB675" s="129"/>
      <c r="AC675" s="129"/>
      <c r="AD675" s="129"/>
      <c r="AE675" s="129"/>
      <c r="AG675" s="130"/>
      <c r="AN675" s="129"/>
      <c r="AO675" s="129"/>
      <c r="AP675" s="129"/>
      <c r="AQ675" s="129"/>
      <c r="AR675" s="129"/>
      <c r="AS675" s="129"/>
      <c r="AT675" s="129"/>
      <c r="AU675" s="129"/>
    </row>
    <row r="676" spans="3:47">
      <c r="C676" s="23"/>
      <c r="D676" s="23"/>
      <c r="AA676" s="129"/>
      <c r="AB676" s="129"/>
      <c r="AC676" s="129"/>
      <c r="AD676" s="129"/>
      <c r="AE676" s="129"/>
      <c r="AG676" s="130"/>
      <c r="AN676" s="129"/>
      <c r="AO676" s="129"/>
      <c r="AP676" s="129"/>
      <c r="AQ676" s="129"/>
      <c r="AR676" s="129"/>
      <c r="AS676" s="129"/>
      <c r="AT676" s="129"/>
      <c r="AU676" s="129"/>
    </row>
    <row r="677" spans="3:47">
      <c r="C677" s="23"/>
      <c r="D677" s="23"/>
      <c r="AA677" s="129"/>
      <c r="AB677" s="129"/>
      <c r="AC677" s="129"/>
      <c r="AD677" s="129"/>
      <c r="AE677" s="129"/>
      <c r="AG677" s="130"/>
      <c r="AN677" s="129"/>
      <c r="AO677" s="129"/>
      <c r="AP677" s="129"/>
      <c r="AQ677" s="129"/>
      <c r="AR677" s="129"/>
      <c r="AS677" s="129"/>
      <c r="AT677" s="129"/>
      <c r="AU677" s="129"/>
    </row>
    <row r="678" spans="3:47">
      <c r="C678" s="23"/>
      <c r="D678" s="23"/>
      <c r="AA678" s="129"/>
      <c r="AB678" s="129"/>
      <c r="AC678" s="129"/>
      <c r="AD678" s="129"/>
      <c r="AE678" s="129"/>
      <c r="AG678" s="130"/>
      <c r="AN678" s="129"/>
      <c r="AO678" s="129"/>
      <c r="AP678" s="129"/>
      <c r="AQ678" s="129"/>
      <c r="AR678" s="129"/>
      <c r="AS678" s="129"/>
      <c r="AT678" s="129"/>
      <c r="AU678" s="129"/>
    </row>
    <row r="679" spans="3:47">
      <c r="C679" s="23"/>
      <c r="D679" s="23"/>
      <c r="AA679" s="129"/>
      <c r="AB679" s="129"/>
      <c r="AC679" s="129"/>
      <c r="AD679" s="129"/>
      <c r="AE679" s="129"/>
      <c r="AG679" s="130"/>
      <c r="AN679" s="129"/>
      <c r="AO679" s="129"/>
      <c r="AP679" s="129"/>
      <c r="AQ679" s="129"/>
      <c r="AR679" s="129"/>
      <c r="AS679" s="129"/>
      <c r="AT679" s="129"/>
      <c r="AU679" s="129"/>
    </row>
    <row r="680" spans="3:47">
      <c r="C680" s="23"/>
      <c r="D680" s="23"/>
      <c r="AA680" s="129"/>
      <c r="AB680" s="129"/>
      <c r="AC680" s="129"/>
      <c r="AD680" s="129"/>
      <c r="AE680" s="129"/>
      <c r="AG680" s="130"/>
      <c r="AN680" s="129"/>
      <c r="AO680" s="129"/>
      <c r="AP680" s="129"/>
      <c r="AQ680" s="129"/>
      <c r="AR680" s="129"/>
      <c r="AS680" s="129"/>
      <c r="AT680" s="129"/>
      <c r="AU680" s="129"/>
    </row>
    <row r="681" spans="3:47">
      <c r="C681" s="23"/>
      <c r="D681" s="23"/>
      <c r="AA681" s="129"/>
      <c r="AB681" s="129"/>
      <c r="AC681" s="129"/>
      <c r="AD681" s="129"/>
      <c r="AE681" s="129"/>
      <c r="AG681" s="130"/>
      <c r="AN681" s="129"/>
      <c r="AO681" s="129"/>
      <c r="AP681" s="129"/>
      <c r="AQ681" s="129"/>
      <c r="AR681" s="129"/>
      <c r="AS681" s="129"/>
      <c r="AT681" s="129"/>
      <c r="AU681" s="129"/>
    </row>
    <row r="682" spans="3:47">
      <c r="C682" s="23"/>
      <c r="D682" s="23"/>
      <c r="AA682" s="129"/>
      <c r="AB682" s="129"/>
      <c r="AC682" s="129"/>
      <c r="AD682" s="129"/>
      <c r="AE682" s="129"/>
      <c r="AG682" s="130"/>
      <c r="AN682" s="129"/>
      <c r="AO682" s="129"/>
      <c r="AP682" s="129"/>
      <c r="AQ682" s="129"/>
      <c r="AR682" s="129"/>
      <c r="AS682" s="129"/>
      <c r="AT682" s="129"/>
      <c r="AU682" s="129"/>
    </row>
    <row r="683" spans="3:47">
      <c r="C683" s="23"/>
      <c r="D683" s="23"/>
      <c r="AA683" s="129"/>
      <c r="AB683" s="129"/>
      <c r="AC683" s="129"/>
      <c r="AD683" s="129"/>
      <c r="AE683" s="129"/>
      <c r="AG683" s="130"/>
      <c r="AN683" s="129"/>
      <c r="AO683" s="129"/>
      <c r="AP683" s="129"/>
      <c r="AQ683" s="129"/>
      <c r="AR683" s="129"/>
      <c r="AS683" s="129"/>
      <c r="AT683" s="129"/>
      <c r="AU683" s="129"/>
    </row>
    <row r="684" spans="3:47">
      <c r="C684" s="23"/>
      <c r="D684" s="23"/>
      <c r="AA684" s="129"/>
      <c r="AB684" s="129"/>
      <c r="AC684" s="129"/>
      <c r="AD684" s="129"/>
      <c r="AE684" s="129"/>
      <c r="AG684" s="130"/>
      <c r="AN684" s="129"/>
      <c r="AO684" s="129"/>
      <c r="AP684" s="129"/>
      <c r="AQ684" s="129"/>
      <c r="AR684" s="129"/>
      <c r="AS684" s="129"/>
      <c r="AT684" s="129"/>
      <c r="AU684" s="129"/>
    </row>
    <row r="685" spans="3:47">
      <c r="C685" s="23"/>
      <c r="D685" s="23"/>
      <c r="AA685" s="129"/>
      <c r="AB685" s="129"/>
      <c r="AC685" s="129"/>
      <c r="AD685" s="129"/>
      <c r="AE685" s="129"/>
      <c r="AG685" s="130"/>
      <c r="AN685" s="129"/>
      <c r="AO685" s="129"/>
      <c r="AP685" s="129"/>
      <c r="AQ685" s="129"/>
      <c r="AR685" s="129"/>
      <c r="AS685" s="129"/>
      <c r="AT685" s="129"/>
      <c r="AU685" s="129"/>
    </row>
    <row r="686" spans="3:47">
      <c r="C686" s="23"/>
      <c r="D686" s="23"/>
      <c r="AA686" s="129"/>
      <c r="AB686" s="129"/>
      <c r="AC686" s="129"/>
      <c r="AD686" s="129"/>
      <c r="AE686" s="129"/>
      <c r="AG686" s="130"/>
      <c r="AN686" s="129"/>
      <c r="AO686" s="129"/>
      <c r="AP686" s="129"/>
      <c r="AQ686" s="129"/>
      <c r="AR686" s="129"/>
      <c r="AS686" s="129"/>
      <c r="AT686" s="129"/>
      <c r="AU686" s="129"/>
    </row>
    <row r="687" spans="3:47">
      <c r="C687" s="23"/>
      <c r="D687" s="23"/>
      <c r="AA687" s="129"/>
      <c r="AB687" s="129"/>
      <c r="AC687" s="129"/>
      <c r="AD687" s="129"/>
      <c r="AE687" s="129"/>
      <c r="AG687" s="130"/>
      <c r="AN687" s="129"/>
      <c r="AO687" s="129"/>
      <c r="AP687" s="129"/>
      <c r="AQ687" s="129"/>
      <c r="AR687" s="129"/>
      <c r="AS687" s="129"/>
      <c r="AT687" s="129"/>
      <c r="AU687" s="129"/>
    </row>
    <row r="688" spans="3:47">
      <c r="C688" s="23"/>
      <c r="D688" s="23"/>
      <c r="AA688" s="129"/>
      <c r="AB688" s="129"/>
      <c r="AC688" s="129"/>
      <c r="AD688" s="129"/>
      <c r="AE688" s="129"/>
      <c r="AG688" s="130"/>
      <c r="AN688" s="129"/>
      <c r="AO688" s="129"/>
      <c r="AP688" s="129"/>
      <c r="AQ688" s="129"/>
      <c r="AR688" s="129"/>
      <c r="AS688" s="129"/>
      <c r="AT688" s="129"/>
      <c r="AU688" s="129"/>
    </row>
    <row r="689" spans="3:64">
      <c r="C689" s="23"/>
      <c r="D689" s="23"/>
      <c r="AA689" s="129"/>
      <c r="AB689" s="129"/>
      <c r="AC689" s="129"/>
      <c r="AD689" s="129"/>
      <c r="AE689" s="129"/>
      <c r="AG689" s="130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31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</row>
    <row r="690" spans="3:64">
      <c r="C690" s="23"/>
      <c r="D690" s="23"/>
      <c r="AA690" s="129"/>
      <c r="AB690" s="129"/>
      <c r="AC690" s="129"/>
      <c r="AD690" s="129"/>
      <c r="AE690" s="129"/>
      <c r="AG690" s="130"/>
      <c r="AN690" s="129"/>
      <c r="AO690" s="129"/>
      <c r="AP690" s="129"/>
      <c r="AQ690" s="129"/>
      <c r="AR690" s="129"/>
      <c r="AS690" s="129"/>
      <c r="AT690" s="129"/>
      <c r="AU690" s="129"/>
    </row>
    <row r="691" spans="3:64">
      <c r="C691" s="23"/>
      <c r="D691" s="23"/>
      <c r="AA691" s="129"/>
      <c r="AB691" s="129"/>
      <c r="AC691" s="129"/>
      <c r="AD691" s="129"/>
      <c r="AE691" s="129"/>
      <c r="AG691" s="130"/>
      <c r="AN691" s="129"/>
      <c r="AO691" s="129"/>
      <c r="AP691" s="129"/>
      <c r="AQ691" s="129"/>
      <c r="AR691" s="129"/>
      <c r="AS691" s="129"/>
      <c r="AT691" s="129"/>
      <c r="AU691" s="129"/>
    </row>
    <row r="692" spans="3:64">
      <c r="C692" s="23"/>
      <c r="D692" s="23"/>
      <c r="AA692" s="129"/>
      <c r="AB692" s="129"/>
      <c r="AC692" s="129"/>
      <c r="AD692" s="129"/>
      <c r="AE692" s="129"/>
      <c r="AG692" s="130"/>
      <c r="AN692" s="129"/>
      <c r="AO692" s="129"/>
      <c r="AP692" s="129"/>
      <c r="AQ692" s="129"/>
      <c r="AR692" s="129"/>
      <c r="AS692" s="129"/>
      <c r="AT692" s="129"/>
      <c r="AU692" s="129"/>
    </row>
    <row r="693" spans="3:64">
      <c r="C693" s="23"/>
      <c r="D693" s="23"/>
      <c r="AA693" s="129"/>
      <c r="AB693" s="129"/>
      <c r="AC693" s="129"/>
      <c r="AD693" s="129"/>
      <c r="AE693" s="129"/>
      <c r="AG693" s="130"/>
      <c r="AN693" s="129"/>
      <c r="AO693" s="129"/>
      <c r="AP693" s="129"/>
      <c r="AQ693" s="129"/>
      <c r="AR693" s="129"/>
      <c r="AS693" s="129"/>
      <c r="AT693" s="129"/>
      <c r="AU693" s="129"/>
    </row>
    <row r="694" spans="3:64">
      <c r="C694" s="23"/>
      <c r="D694" s="23"/>
      <c r="AA694" s="129"/>
      <c r="AB694" s="129"/>
      <c r="AC694" s="129"/>
      <c r="AD694" s="129"/>
      <c r="AE694" s="129"/>
      <c r="AG694" s="130"/>
      <c r="AN694" s="129"/>
      <c r="AO694" s="129"/>
      <c r="AP694" s="129"/>
      <c r="AQ694" s="129"/>
      <c r="AR694" s="129"/>
      <c r="AS694" s="129"/>
      <c r="AT694" s="129"/>
      <c r="AU694" s="129"/>
    </row>
    <row r="695" spans="3:64">
      <c r="C695" s="23"/>
      <c r="D695" s="23"/>
      <c r="AA695" s="129"/>
      <c r="AB695" s="129"/>
      <c r="AC695" s="129"/>
      <c r="AD695" s="129"/>
      <c r="AE695" s="129"/>
      <c r="AG695" s="130"/>
      <c r="AN695" s="129"/>
      <c r="AO695" s="129"/>
      <c r="AP695" s="129"/>
      <c r="AQ695" s="129"/>
      <c r="AR695" s="129"/>
      <c r="AS695" s="129"/>
      <c r="AT695" s="129"/>
      <c r="AU695" s="129"/>
    </row>
    <row r="696" spans="3:64">
      <c r="C696" s="23"/>
      <c r="D696" s="23"/>
      <c r="AA696" s="129"/>
      <c r="AB696" s="129"/>
      <c r="AC696" s="129"/>
      <c r="AD696" s="129"/>
      <c r="AE696" s="129"/>
      <c r="AG696" s="130"/>
      <c r="AN696" s="129"/>
      <c r="AO696" s="129"/>
      <c r="AP696" s="129"/>
      <c r="AQ696" s="129"/>
      <c r="AR696" s="129"/>
      <c r="AS696" s="129"/>
      <c r="AT696" s="129"/>
      <c r="AU696" s="129"/>
    </row>
    <row r="697" spans="3:64">
      <c r="C697" s="23"/>
      <c r="D697" s="23"/>
      <c r="AA697" s="129"/>
      <c r="AB697" s="129"/>
      <c r="AC697" s="129"/>
      <c r="AD697" s="129"/>
      <c r="AE697" s="129"/>
      <c r="AG697" s="130"/>
      <c r="AN697" s="129"/>
      <c r="AO697" s="129"/>
      <c r="AP697" s="129"/>
      <c r="AQ697" s="129"/>
      <c r="AR697" s="129"/>
      <c r="AS697" s="129"/>
      <c r="AT697" s="129"/>
      <c r="AU697" s="129"/>
    </row>
    <row r="698" spans="3:64">
      <c r="C698" s="23"/>
      <c r="D698" s="23"/>
      <c r="AA698" s="129"/>
      <c r="AB698" s="129"/>
      <c r="AC698" s="129"/>
      <c r="AD698" s="129"/>
      <c r="AE698" s="129"/>
      <c r="AG698" s="130"/>
      <c r="AN698" s="129"/>
      <c r="AO698" s="129"/>
      <c r="AP698" s="129"/>
      <c r="AQ698" s="129"/>
      <c r="AR698" s="129"/>
      <c r="AS698" s="129"/>
      <c r="AT698" s="129"/>
      <c r="AU698" s="129"/>
    </row>
    <row r="699" spans="3:64">
      <c r="C699" s="23"/>
      <c r="D699" s="23"/>
      <c r="AA699" s="129"/>
      <c r="AB699" s="129"/>
      <c r="AC699" s="129"/>
      <c r="AD699" s="129"/>
      <c r="AE699" s="129"/>
      <c r="AG699" s="130"/>
      <c r="AN699" s="129"/>
      <c r="AO699" s="129"/>
      <c r="AP699" s="129"/>
      <c r="AQ699" s="129"/>
      <c r="AR699" s="129"/>
      <c r="AS699" s="129"/>
      <c r="AT699" s="129"/>
      <c r="AU699" s="129"/>
    </row>
    <row r="700" spans="3:64">
      <c r="C700" s="23"/>
      <c r="D700" s="23"/>
      <c r="AA700" s="129"/>
      <c r="AB700" s="129"/>
      <c r="AC700" s="129"/>
      <c r="AD700" s="129"/>
      <c r="AE700" s="129"/>
      <c r="AG700" s="130"/>
      <c r="AN700" s="129"/>
      <c r="AO700" s="129"/>
      <c r="AP700" s="129"/>
      <c r="AQ700" s="129"/>
      <c r="AR700" s="129"/>
      <c r="AS700" s="129"/>
      <c r="AT700" s="129"/>
      <c r="AU700" s="129"/>
    </row>
    <row r="701" spans="3:64">
      <c r="C701" s="23"/>
      <c r="D701" s="23"/>
      <c r="AA701" s="129"/>
      <c r="AB701" s="129"/>
      <c r="AC701" s="129"/>
      <c r="AD701" s="129"/>
      <c r="AE701" s="129"/>
      <c r="AG701" s="130"/>
      <c r="AN701" s="129"/>
      <c r="AO701" s="129"/>
      <c r="AP701" s="129"/>
      <c r="AQ701" s="129"/>
      <c r="AR701" s="129"/>
      <c r="AS701" s="129"/>
      <c r="AT701" s="129"/>
      <c r="AU701" s="129"/>
    </row>
    <row r="702" spans="3:64">
      <c r="C702" s="23"/>
      <c r="D702" s="23"/>
      <c r="AA702" s="129"/>
      <c r="AB702" s="129"/>
      <c r="AC702" s="129"/>
      <c r="AD702" s="129"/>
      <c r="AE702" s="129"/>
      <c r="AG702" s="130"/>
      <c r="AN702" s="129"/>
      <c r="AO702" s="129"/>
      <c r="AP702" s="129"/>
      <c r="AQ702" s="129"/>
      <c r="AR702" s="129"/>
      <c r="AS702" s="129"/>
      <c r="AT702" s="129"/>
      <c r="AU702" s="129"/>
    </row>
    <row r="703" spans="3:64">
      <c r="C703" s="23"/>
      <c r="D703" s="23"/>
      <c r="AA703" s="129"/>
      <c r="AB703" s="129"/>
      <c r="AC703" s="129"/>
      <c r="AD703" s="129"/>
      <c r="AE703" s="129"/>
      <c r="AG703" s="130"/>
      <c r="AN703" s="129"/>
      <c r="AO703" s="129"/>
      <c r="AP703" s="129"/>
      <c r="AQ703" s="129"/>
      <c r="AR703" s="129"/>
      <c r="AS703" s="129"/>
      <c r="AT703" s="129"/>
      <c r="AU703" s="129"/>
    </row>
    <row r="704" spans="3:64">
      <c r="C704" s="23"/>
      <c r="D704" s="23"/>
      <c r="AA704" s="129"/>
      <c r="AB704" s="129"/>
      <c r="AC704" s="129"/>
      <c r="AD704" s="129"/>
      <c r="AE704" s="129"/>
      <c r="AG704" s="130"/>
      <c r="AN704" s="129"/>
      <c r="AO704" s="129"/>
      <c r="AP704" s="129"/>
      <c r="AQ704" s="129"/>
      <c r="AR704" s="129"/>
      <c r="AS704" s="129"/>
      <c r="AT704" s="129"/>
      <c r="AU704" s="129"/>
    </row>
    <row r="705" spans="3:47">
      <c r="C705" s="23"/>
      <c r="D705" s="23"/>
      <c r="AA705" s="129"/>
      <c r="AB705" s="129"/>
      <c r="AC705" s="129"/>
      <c r="AD705" s="129"/>
      <c r="AE705" s="129"/>
      <c r="AG705" s="130"/>
      <c r="AN705" s="129"/>
      <c r="AO705" s="129"/>
      <c r="AP705" s="129"/>
      <c r="AQ705" s="129"/>
      <c r="AR705" s="129"/>
      <c r="AS705" s="129"/>
      <c r="AT705" s="129"/>
      <c r="AU705" s="129"/>
    </row>
    <row r="706" spans="3:47">
      <c r="C706" s="23"/>
      <c r="D706" s="23"/>
      <c r="AA706" s="129"/>
      <c r="AB706" s="129"/>
      <c r="AC706" s="129"/>
      <c r="AD706" s="129"/>
      <c r="AE706" s="129"/>
      <c r="AG706" s="130"/>
      <c r="AN706" s="129"/>
      <c r="AO706" s="129"/>
      <c r="AP706" s="129"/>
      <c r="AQ706" s="129"/>
      <c r="AR706" s="129"/>
      <c r="AS706" s="129"/>
      <c r="AT706" s="129"/>
      <c r="AU706" s="129"/>
    </row>
    <row r="707" spans="3:47">
      <c r="C707" s="23"/>
      <c r="D707" s="23"/>
      <c r="AA707" s="129"/>
      <c r="AB707" s="129"/>
      <c r="AC707" s="129"/>
      <c r="AD707" s="129"/>
      <c r="AE707" s="129"/>
      <c r="AG707" s="130"/>
      <c r="AN707" s="129"/>
      <c r="AO707" s="129"/>
      <c r="AP707" s="129"/>
      <c r="AQ707" s="129"/>
      <c r="AR707" s="129"/>
      <c r="AS707" s="129"/>
      <c r="AT707" s="129"/>
      <c r="AU707" s="129"/>
    </row>
    <row r="708" spans="3:47">
      <c r="C708" s="23"/>
      <c r="D708" s="23"/>
      <c r="AA708" s="129"/>
      <c r="AB708" s="129"/>
      <c r="AC708" s="129"/>
      <c r="AD708" s="129"/>
      <c r="AE708" s="129"/>
      <c r="AG708" s="130"/>
      <c r="AN708" s="129"/>
      <c r="AO708" s="129"/>
      <c r="AP708" s="129"/>
      <c r="AQ708" s="129"/>
      <c r="AR708" s="129"/>
      <c r="AS708" s="129"/>
      <c r="AT708" s="129"/>
      <c r="AU708" s="129"/>
    </row>
    <row r="709" spans="3:47">
      <c r="C709" s="23"/>
      <c r="D709" s="23"/>
      <c r="AA709" s="129"/>
      <c r="AB709" s="129"/>
      <c r="AC709" s="129"/>
      <c r="AD709" s="129"/>
      <c r="AE709" s="129"/>
      <c r="AG709" s="130"/>
      <c r="AN709" s="129"/>
      <c r="AO709" s="129"/>
      <c r="AP709" s="129"/>
      <c r="AQ709" s="129"/>
      <c r="AR709" s="129"/>
      <c r="AS709" s="129"/>
      <c r="AT709" s="129"/>
      <c r="AU709" s="129"/>
    </row>
    <row r="710" spans="3:47">
      <c r="C710" s="23"/>
      <c r="D710" s="23"/>
      <c r="AA710" s="129"/>
      <c r="AB710" s="129"/>
      <c r="AC710" s="129"/>
      <c r="AD710" s="129"/>
      <c r="AE710" s="129"/>
      <c r="AG710" s="130"/>
      <c r="AN710" s="129"/>
      <c r="AO710" s="129"/>
      <c r="AP710" s="129"/>
      <c r="AQ710" s="129"/>
      <c r="AR710" s="129"/>
      <c r="AS710" s="129"/>
      <c r="AT710" s="129"/>
      <c r="AU710" s="129"/>
    </row>
    <row r="711" spans="3:47">
      <c r="C711" s="23"/>
      <c r="D711" s="23"/>
      <c r="AA711" s="129"/>
      <c r="AB711" s="129"/>
      <c r="AC711" s="129"/>
      <c r="AD711" s="129"/>
      <c r="AE711" s="129"/>
      <c r="AG711" s="130"/>
      <c r="AN711" s="129"/>
      <c r="AO711" s="129"/>
      <c r="AP711" s="129"/>
      <c r="AQ711" s="129"/>
      <c r="AR711" s="129"/>
      <c r="AS711" s="129"/>
      <c r="AT711" s="129"/>
      <c r="AU711" s="129"/>
    </row>
    <row r="712" spans="3:47">
      <c r="C712" s="23"/>
      <c r="D712" s="23"/>
      <c r="AA712" s="129"/>
      <c r="AB712" s="129"/>
      <c r="AC712" s="129"/>
      <c r="AD712" s="129"/>
      <c r="AE712" s="129"/>
      <c r="AG712" s="130"/>
      <c r="AN712" s="129"/>
      <c r="AO712" s="129"/>
      <c r="AP712" s="129"/>
      <c r="AQ712" s="129"/>
      <c r="AR712" s="129"/>
      <c r="AS712" s="129"/>
      <c r="AT712" s="129"/>
      <c r="AU712" s="129"/>
    </row>
    <row r="713" spans="3:47">
      <c r="C713" s="23"/>
      <c r="D713" s="23"/>
      <c r="AA713" s="129"/>
      <c r="AB713" s="129"/>
      <c r="AC713" s="129"/>
      <c r="AD713" s="129"/>
      <c r="AE713" s="129"/>
      <c r="AG713" s="130"/>
      <c r="AN713" s="129"/>
      <c r="AO713" s="129"/>
      <c r="AP713" s="129"/>
      <c r="AQ713" s="129"/>
      <c r="AR713" s="129"/>
      <c r="AS713" s="129"/>
      <c r="AT713" s="129"/>
      <c r="AU713" s="129"/>
    </row>
    <row r="714" spans="3:47">
      <c r="C714" s="23"/>
      <c r="D714" s="23"/>
      <c r="AA714" s="129"/>
      <c r="AB714" s="129"/>
      <c r="AC714" s="129"/>
      <c r="AD714" s="129"/>
      <c r="AE714" s="129"/>
      <c r="AG714" s="130"/>
      <c r="AN714" s="129"/>
      <c r="AO714" s="129"/>
      <c r="AP714" s="129"/>
      <c r="AQ714" s="129"/>
      <c r="AR714" s="129"/>
      <c r="AS714" s="129"/>
      <c r="AT714" s="129"/>
      <c r="AU714" s="129"/>
    </row>
    <row r="715" spans="3:47">
      <c r="C715" s="23"/>
      <c r="D715" s="23"/>
      <c r="AA715" s="129"/>
      <c r="AB715" s="129"/>
      <c r="AC715" s="129"/>
      <c r="AD715" s="129"/>
      <c r="AE715" s="129"/>
      <c r="AG715" s="130"/>
      <c r="AN715" s="129"/>
      <c r="AO715" s="129"/>
      <c r="AP715" s="129"/>
      <c r="AQ715" s="129"/>
      <c r="AR715" s="129"/>
      <c r="AS715" s="129"/>
      <c r="AT715" s="129"/>
      <c r="AU715" s="129"/>
    </row>
    <row r="716" spans="3:47">
      <c r="C716" s="23"/>
      <c r="D716" s="23"/>
      <c r="AA716" s="129"/>
      <c r="AB716" s="129"/>
      <c r="AC716" s="129"/>
      <c r="AD716" s="129"/>
      <c r="AE716" s="129"/>
      <c r="AG716" s="130"/>
      <c r="AN716" s="129"/>
      <c r="AO716" s="129"/>
      <c r="AP716" s="129"/>
      <c r="AQ716" s="129"/>
      <c r="AR716" s="129"/>
      <c r="AS716" s="129"/>
      <c r="AT716" s="129"/>
      <c r="AU716" s="129"/>
    </row>
    <row r="717" spans="3:47">
      <c r="C717" s="23"/>
      <c r="D717" s="23"/>
      <c r="AA717" s="129"/>
      <c r="AB717" s="129"/>
      <c r="AC717" s="129"/>
      <c r="AD717" s="129"/>
      <c r="AE717" s="129"/>
      <c r="AG717" s="130"/>
      <c r="AN717" s="129"/>
      <c r="AO717" s="129"/>
      <c r="AP717" s="129"/>
      <c r="AQ717" s="129"/>
      <c r="AR717" s="129"/>
      <c r="AS717" s="129"/>
      <c r="AT717" s="129"/>
      <c r="AU717" s="129"/>
    </row>
    <row r="718" spans="3:47">
      <c r="C718" s="23"/>
      <c r="D718" s="23"/>
      <c r="AA718" s="129"/>
      <c r="AB718" s="129"/>
      <c r="AC718" s="129"/>
      <c r="AD718" s="129"/>
      <c r="AE718" s="129"/>
      <c r="AG718" s="130"/>
      <c r="AN718" s="129"/>
      <c r="AO718" s="129"/>
      <c r="AP718" s="129"/>
      <c r="AQ718" s="129"/>
      <c r="AR718" s="129"/>
      <c r="AS718" s="129"/>
      <c r="AT718" s="129"/>
      <c r="AU718" s="129"/>
    </row>
    <row r="719" spans="3:47">
      <c r="C719" s="23"/>
      <c r="D719" s="23"/>
      <c r="AA719" s="129"/>
      <c r="AB719" s="129"/>
      <c r="AC719" s="129"/>
      <c r="AD719" s="129"/>
      <c r="AE719" s="129"/>
      <c r="AG719" s="130"/>
      <c r="AN719" s="129"/>
      <c r="AO719" s="129"/>
      <c r="AP719" s="129"/>
      <c r="AQ719" s="129"/>
      <c r="AR719" s="129"/>
      <c r="AS719" s="129"/>
      <c r="AT719" s="129"/>
      <c r="AU719" s="129"/>
    </row>
    <row r="720" spans="3:47">
      <c r="C720" s="23"/>
      <c r="D720" s="23"/>
      <c r="AA720" s="129"/>
      <c r="AB720" s="129"/>
      <c r="AC720" s="129"/>
      <c r="AD720" s="129"/>
      <c r="AE720" s="129"/>
      <c r="AG720" s="130"/>
      <c r="AN720" s="129"/>
      <c r="AO720" s="129"/>
      <c r="AP720" s="129"/>
      <c r="AQ720" s="129"/>
      <c r="AR720" s="129"/>
      <c r="AS720" s="129"/>
      <c r="AT720" s="129"/>
      <c r="AU720" s="129"/>
    </row>
    <row r="721" spans="3:64">
      <c r="C721" s="23"/>
      <c r="D721" s="23"/>
      <c r="AA721" s="129"/>
      <c r="AB721" s="129"/>
      <c r="AC721" s="129"/>
      <c r="AD721" s="129"/>
      <c r="AE721" s="129"/>
      <c r="AG721" s="130"/>
      <c r="AN721" s="129"/>
      <c r="AO721" s="129"/>
      <c r="AP721" s="129"/>
      <c r="AQ721" s="129"/>
      <c r="AR721" s="129"/>
      <c r="AS721" s="129"/>
      <c r="AT721" s="129"/>
      <c r="AU721" s="129"/>
    </row>
    <row r="722" spans="3:64">
      <c r="C722" s="23"/>
      <c r="D722" s="23"/>
      <c r="AA722" s="129"/>
      <c r="AB722" s="129"/>
      <c r="AC722" s="129"/>
      <c r="AD722" s="129"/>
      <c r="AE722" s="129"/>
      <c r="AG722" s="130"/>
      <c r="AN722" s="129"/>
      <c r="AO722" s="129"/>
      <c r="AP722" s="129"/>
      <c r="AQ722" s="129"/>
      <c r="AR722" s="129"/>
      <c r="AS722" s="129"/>
      <c r="AT722" s="129"/>
      <c r="AU722" s="129"/>
    </row>
    <row r="723" spans="3:64">
      <c r="C723" s="23"/>
      <c r="D723" s="23"/>
      <c r="AA723" s="129"/>
      <c r="AB723" s="129"/>
      <c r="AC723" s="129"/>
      <c r="AD723" s="129"/>
      <c r="AE723" s="129"/>
      <c r="AG723" s="130"/>
      <c r="AN723" s="129"/>
      <c r="AO723" s="129"/>
      <c r="AP723" s="129"/>
      <c r="AQ723" s="129"/>
      <c r="AR723" s="129"/>
      <c r="AS723" s="129"/>
      <c r="AT723" s="129"/>
      <c r="AU723" s="129"/>
    </row>
    <row r="724" spans="3:64">
      <c r="C724" s="23"/>
      <c r="D724" s="23"/>
      <c r="AA724" s="129"/>
      <c r="AB724" s="129"/>
      <c r="AC724" s="129"/>
      <c r="AD724" s="129"/>
      <c r="AE724" s="129"/>
      <c r="AG724" s="130"/>
      <c r="AN724" s="129"/>
      <c r="AO724" s="129"/>
      <c r="AP724" s="129"/>
      <c r="AQ724" s="129"/>
      <c r="AR724" s="129"/>
      <c r="AS724" s="129"/>
      <c r="AT724" s="129"/>
      <c r="AU724" s="129"/>
    </row>
    <row r="725" spans="3:64">
      <c r="C725" s="23"/>
      <c r="D725" s="23"/>
      <c r="AA725" s="129"/>
      <c r="AB725" s="129"/>
      <c r="AC725" s="129"/>
      <c r="AD725" s="129"/>
      <c r="AE725" s="129"/>
      <c r="AG725" s="130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95"/>
      <c r="AX725" s="101"/>
    </row>
    <row r="726" spans="3:64">
      <c r="C726" s="23"/>
      <c r="D726" s="23"/>
      <c r="AA726" s="129"/>
      <c r="AB726" s="129"/>
      <c r="AC726" s="129"/>
      <c r="AD726" s="129"/>
      <c r="AE726" s="129"/>
      <c r="AG726" s="130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</row>
    <row r="727" spans="3:64">
      <c r="C727" s="23"/>
      <c r="D727" s="23"/>
      <c r="AA727" s="129"/>
      <c r="AB727" s="129"/>
      <c r="AC727" s="129"/>
      <c r="AD727" s="129"/>
      <c r="AE727" s="129"/>
      <c r="AG727" s="130"/>
      <c r="AN727" s="129"/>
      <c r="AO727" s="129"/>
      <c r="AP727" s="129"/>
      <c r="AQ727" s="129"/>
      <c r="AR727" s="129"/>
      <c r="AS727" s="129"/>
      <c r="AT727" s="129"/>
      <c r="AU727" s="129"/>
    </row>
    <row r="728" spans="3:64">
      <c r="C728" s="23"/>
      <c r="D728" s="23"/>
      <c r="AA728" s="129"/>
      <c r="AB728" s="129"/>
      <c r="AC728" s="129"/>
      <c r="AD728" s="129"/>
      <c r="AE728" s="129"/>
      <c r="AG728" s="130"/>
      <c r="AN728" s="129"/>
      <c r="AO728" s="129"/>
      <c r="AP728" s="129"/>
      <c r="AQ728" s="129"/>
      <c r="AR728" s="129"/>
      <c r="AS728" s="129"/>
      <c r="AT728" s="129"/>
      <c r="AU728" s="129"/>
    </row>
    <row r="729" spans="3:64">
      <c r="C729" s="23"/>
      <c r="D729" s="23"/>
      <c r="AA729" s="129"/>
      <c r="AB729" s="129"/>
      <c r="AC729" s="129"/>
      <c r="AD729" s="129"/>
      <c r="AE729" s="129"/>
      <c r="AG729" s="130"/>
      <c r="AN729" s="129"/>
      <c r="AO729" s="129"/>
      <c r="AP729" s="129"/>
      <c r="AQ729" s="129"/>
      <c r="AR729" s="129"/>
      <c r="AS729" s="129"/>
      <c r="AT729" s="129"/>
      <c r="AU729" s="129"/>
    </row>
    <row r="730" spans="3:64">
      <c r="C730" s="23"/>
      <c r="D730" s="23"/>
      <c r="AA730" s="129"/>
      <c r="AB730" s="129"/>
      <c r="AC730" s="129"/>
      <c r="AD730" s="129"/>
      <c r="AE730" s="129"/>
      <c r="AG730" s="130"/>
      <c r="AN730" s="129"/>
      <c r="AO730" s="129"/>
      <c r="AP730" s="129"/>
      <c r="AQ730" s="129"/>
      <c r="AR730" s="129"/>
      <c r="AS730" s="129"/>
      <c r="AT730" s="129"/>
      <c r="AU730" s="129"/>
    </row>
    <row r="731" spans="3:64">
      <c r="C731" s="23"/>
      <c r="D731" s="23"/>
      <c r="AA731" s="129"/>
      <c r="AB731" s="129"/>
      <c r="AC731" s="129"/>
      <c r="AD731" s="129"/>
      <c r="AE731" s="129"/>
      <c r="AG731" s="130"/>
      <c r="AN731" s="129"/>
      <c r="AO731" s="129"/>
      <c r="AP731" s="129"/>
      <c r="AQ731" s="129"/>
      <c r="AR731" s="129"/>
      <c r="AS731" s="129"/>
      <c r="AT731" s="129"/>
      <c r="AU731" s="129"/>
    </row>
    <row r="732" spans="3:64">
      <c r="C732" s="23"/>
      <c r="D732" s="23"/>
      <c r="AA732" s="129"/>
      <c r="AB732" s="129"/>
      <c r="AC732" s="129"/>
      <c r="AD732" s="129"/>
      <c r="AE732" s="129"/>
      <c r="AG732" s="130"/>
      <c r="AN732" s="129"/>
      <c r="AO732" s="129"/>
      <c r="AP732" s="129"/>
      <c r="AQ732" s="129"/>
      <c r="AR732" s="129"/>
      <c r="AS732" s="129"/>
      <c r="AT732" s="129"/>
      <c r="AU732" s="129"/>
    </row>
    <row r="733" spans="3:64">
      <c r="C733" s="23"/>
      <c r="D733" s="23"/>
      <c r="AA733" s="129"/>
      <c r="AB733" s="129"/>
      <c r="AC733" s="129"/>
      <c r="AD733" s="129"/>
      <c r="AE733" s="129"/>
      <c r="AG733" s="130"/>
      <c r="AN733" s="129"/>
      <c r="AO733" s="129"/>
      <c r="AP733" s="129"/>
      <c r="AQ733" s="129"/>
      <c r="AR733" s="129"/>
      <c r="AS733" s="129"/>
      <c r="AT733" s="129"/>
      <c r="AU733" s="129"/>
    </row>
    <row r="734" spans="3:64">
      <c r="C734" s="23"/>
      <c r="D734" s="23"/>
      <c r="AA734" s="129"/>
      <c r="AB734" s="129"/>
      <c r="AC734" s="129"/>
      <c r="AD734" s="129"/>
      <c r="AE734" s="129"/>
      <c r="AG734" s="130"/>
      <c r="AN734" s="129"/>
      <c r="AO734" s="129"/>
      <c r="AP734" s="129"/>
      <c r="AQ734" s="129"/>
      <c r="AR734" s="129"/>
      <c r="AS734" s="129"/>
      <c r="AT734" s="129"/>
      <c r="AU734" s="129"/>
    </row>
    <row r="735" spans="3:64">
      <c r="C735" s="23"/>
      <c r="D735" s="23"/>
      <c r="AA735" s="129"/>
      <c r="AB735" s="129"/>
      <c r="AC735" s="129"/>
      <c r="AD735" s="129"/>
      <c r="AE735" s="129"/>
      <c r="AG735" s="130"/>
      <c r="AN735" s="129"/>
      <c r="AO735" s="129"/>
      <c r="AP735" s="129"/>
      <c r="AQ735" s="129"/>
      <c r="AR735" s="129"/>
      <c r="AS735" s="129"/>
      <c r="AT735" s="129"/>
      <c r="AU735" s="129"/>
    </row>
    <row r="736" spans="3:64">
      <c r="C736" s="23"/>
      <c r="D736" s="23"/>
      <c r="AA736" s="129"/>
      <c r="AB736" s="129"/>
      <c r="AC736" s="129"/>
      <c r="AD736" s="129"/>
      <c r="AE736" s="129"/>
      <c r="AG736" s="130"/>
      <c r="AN736" s="129"/>
      <c r="AO736" s="129"/>
      <c r="AP736" s="129"/>
      <c r="AQ736" s="129"/>
      <c r="AR736" s="129"/>
      <c r="AS736" s="129"/>
      <c r="AT736" s="129"/>
      <c r="AU736" s="129"/>
    </row>
    <row r="737" spans="3:64">
      <c r="C737" s="23"/>
      <c r="D737" s="23"/>
      <c r="AA737" s="129"/>
      <c r="AB737" s="129"/>
      <c r="AC737" s="129"/>
      <c r="AD737" s="129"/>
      <c r="AE737" s="129"/>
      <c r="AG737" s="130"/>
      <c r="AN737" s="129"/>
      <c r="AO737" s="129"/>
      <c r="AP737" s="129"/>
      <c r="AQ737" s="129"/>
      <c r="AR737" s="129"/>
      <c r="AS737" s="129"/>
      <c r="AT737" s="129"/>
      <c r="AU737" s="129"/>
    </row>
    <row r="738" spans="3:64">
      <c r="C738" s="23"/>
      <c r="D738" s="23"/>
      <c r="AA738" s="129"/>
      <c r="AB738" s="129"/>
      <c r="AC738" s="129"/>
      <c r="AD738" s="129"/>
      <c r="AE738" s="129"/>
      <c r="AG738" s="130"/>
      <c r="AN738" s="129"/>
      <c r="AO738" s="129"/>
      <c r="AP738" s="129"/>
      <c r="AQ738" s="129"/>
      <c r="AR738" s="129"/>
      <c r="AS738" s="129"/>
      <c r="AT738" s="129"/>
      <c r="AU738" s="129"/>
    </row>
    <row r="739" spans="3:64">
      <c r="C739" s="23"/>
      <c r="D739" s="23"/>
      <c r="AA739" s="129"/>
      <c r="AB739" s="129"/>
      <c r="AC739" s="129"/>
      <c r="AD739" s="129"/>
      <c r="AE739" s="129"/>
      <c r="AG739" s="130"/>
      <c r="AN739" s="129"/>
      <c r="AO739" s="129"/>
      <c r="AP739" s="129"/>
      <c r="AQ739" s="129"/>
      <c r="AR739" s="129"/>
      <c r="AS739" s="129"/>
      <c r="AT739" s="129"/>
      <c r="AU739" s="129"/>
    </row>
    <row r="740" spans="3:64">
      <c r="C740" s="23"/>
      <c r="D740" s="23"/>
      <c r="AA740" s="129"/>
      <c r="AB740" s="129"/>
      <c r="AC740" s="129"/>
      <c r="AD740" s="129"/>
      <c r="AE740" s="129"/>
      <c r="AG740" s="130"/>
      <c r="AN740" s="129"/>
      <c r="AO740" s="129"/>
      <c r="AP740" s="129"/>
      <c r="AQ740" s="129"/>
      <c r="AR740" s="129"/>
      <c r="AS740" s="129"/>
      <c r="AT740" s="129"/>
      <c r="AU740" s="129"/>
    </row>
    <row r="741" spans="3:64">
      <c r="C741" s="23"/>
      <c r="D741" s="23"/>
      <c r="AA741" s="129"/>
      <c r="AB741" s="129"/>
      <c r="AC741" s="129"/>
      <c r="AD741" s="129"/>
      <c r="AE741" s="129"/>
      <c r="AG741" s="130"/>
      <c r="AN741" s="129"/>
      <c r="AO741" s="129"/>
      <c r="AP741" s="129"/>
      <c r="AQ741" s="129"/>
      <c r="AR741" s="129"/>
      <c r="AS741" s="129"/>
      <c r="AT741" s="129"/>
      <c r="AU741" s="129"/>
    </row>
    <row r="742" spans="3:64">
      <c r="C742" s="23"/>
      <c r="D742" s="23"/>
      <c r="AA742" s="129"/>
      <c r="AB742" s="129"/>
      <c r="AC742" s="129"/>
      <c r="AD742" s="129"/>
      <c r="AE742" s="129"/>
      <c r="AG742" s="130"/>
      <c r="AN742" s="129"/>
      <c r="AO742" s="129"/>
      <c r="AP742" s="129"/>
      <c r="AQ742" s="129"/>
      <c r="AR742" s="129"/>
      <c r="AS742" s="129"/>
      <c r="AT742" s="129"/>
      <c r="AU742" s="129"/>
    </row>
    <row r="743" spans="3:64">
      <c r="C743" s="23"/>
      <c r="D743" s="23"/>
      <c r="AA743" s="129"/>
      <c r="AB743" s="129"/>
      <c r="AC743" s="129"/>
      <c r="AD743" s="129"/>
      <c r="AE743" s="129"/>
      <c r="AG743" s="130"/>
      <c r="AN743" s="129"/>
      <c r="AO743" s="129"/>
      <c r="AP743" s="129"/>
      <c r="AQ743" s="129"/>
      <c r="AR743" s="129"/>
      <c r="AS743" s="129"/>
      <c r="AT743" s="129"/>
      <c r="AU743" s="129"/>
    </row>
    <row r="744" spans="3:64">
      <c r="C744" s="23"/>
      <c r="D744" s="23"/>
      <c r="AA744" s="129"/>
      <c r="AB744" s="129"/>
      <c r="AC744" s="129"/>
      <c r="AD744" s="129"/>
      <c r="AE744" s="129"/>
      <c r="AG744" s="130"/>
      <c r="AN744" s="129"/>
      <c r="AO744" s="129"/>
      <c r="AP744" s="129"/>
      <c r="AQ744" s="129"/>
      <c r="AR744" s="129"/>
      <c r="AS744" s="129"/>
      <c r="AT744" s="129"/>
      <c r="AU744" s="129"/>
    </row>
    <row r="745" spans="3:64">
      <c r="C745" s="23"/>
      <c r="D745" s="23"/>
      <c r="AA745" s="129"/>
      <c r="AB745" s="129"/>
      <c r="AC745" s="129"/>
      <c r="AD745" s="129"/>
      <c r="AE745" s="129"/>
      <c r="AG745" s="130"/>
      <c r="AN745" s="129"/>
      <c r="AO745" s="129"/>
      <c r="AP745" s="129"/>
      <c r="AQ745" s="129"/>
      <c r="AR745" s="129"/>
      <c r="AS745" s="129"/>
      <c r="AT745" s="129"/>
      <c r="AU745" s="129"/>
    </row>
    <row r="746" spans="3:64">
      <c r="C746" s="23"/>
      <c r="D746" s="23"/>
      <c r="AA746" s="129"/>
      <c r="AB746" s="129"/>
      <c r="AC746" s="129"/>
      <c r="AD746" s="129"/>
      <c r="AE746" s="129"/>
      <c r="AG746" s="130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</row>
    <row r="747" spans="3:64">
      <c r="C747" s="23"/>
      <c r="D747" s="23"/>
      <c r="AA747" s="129"/>
      <c r="AB747" s="129"/>
      <c r="AC747" s="129"/>
      <c r="AD747" s="129"/>
      <c r="AE747" s="129"/>
      <c r="AG747" s="130"/>
      <c r="AN747" s="129"/>
      <c r="AO747" s="129"/>
      <c r="AP747" s="129"/>
      <c r="AQ747" s="129"/>
      <c r="AR747" s="129"/>
      <c r="AS747" s="129"/>
      <c r="AT747" s="129"/>
      <c r="AU747" s="129"/>
    </row>
    <row r="748" spans="3:64">
      <c r="C748" s="23"/>
      <c r="D748" s="23"/>
      <c r="AA748" s="129"/>
      <c r="AB748" s="129"/>
      <c r="AC748" s="129"/>
      <c r="AD748" s="129"/>
      <c r="AE748" s="129"/>
      <c r="AG748" s="130"/>
      <c r="AN748" s="129"/>
      <c r="AO748" s="129"/>
      <c r="AP748" s="129"/>
      <c r="AQ748" s="129"/>
      <c r="AR748" s="129"/>
      <c r="AS748" s="129"/>
      <c r="AT748" s="129"/>
      <c r="AU748" s="129"/>
    </row>
    <row r="749" spans="3:64">
      <c r="C749" s="23"/>
      <c r="D749" s="23"/>
      <c r="AA749" s="129"/>
      <c r="AB749" s="129"/>
      <c r="AC749" s="129"/>
      <c r="AD749" s="129"/>
      <c r="AE749" s="129"/>
      <c r="AG749" s="130"/>
      <c r="AN749" s="129"/>
      <c r="AO749" s="129"/>
      <c r="AP749" s="129"/>
      <c r="AQ749" s="129"/>
      <c r="AR749" s="129"/>
      <c r="AS749" s="129"/>
      <c r="AT749" s="129"/>
      <c r="AU749" s="129"/>
    </row>
    <row r="750" spans="3:64">
      <c r="C750" s="23"/>
      <c r="D750" s="23"/>
      <c r="AA750" s="129"/>
      <c r="AB750" s="129"/>
      <c r="AC750" s="129"/>
      <c r="AD750" s="129"/>
      <c r="AE750" s="129"/>
      <c r="AG750" s="130"/>
      <c r="AN750" s="129"/>
      <c r="AO750" s="129"/>
      <c r="AP750" s="129"/>
      <c r="AQ750" s="129"/>
      <c r="AR750" s="129"/>
      <c r="AS750" s="129"/>
      <c r="AT750" s="129"/>
      <c r="AU750" s="129"/>
    </row>
    <row r="751" spans="3:64">
      <c r="C751" s="23"/>
      <c r="D751" s="23"/>
      <c r="AA751" s="129"/>
      <c r="AB751" s="129"/>
      <c r="AC751" s="129"/>
      <c r="AD751" s="129"/>
      <c r="AE751" s="129"/>
      <c r="AG751" s="130"/>
      <c r="AN751" s="129"/>
      <c r="AO751" s="129"/>
      <c r="AP751" s="129"/>
      <c r="AQ751" s="129"/>
      <c r="AR751" s="129"/>
      <c r="AS751" s="129"/>
      <c r="AT751" s="129"/>
      <c r="AU751" s="129"/>
    </row>
    <row r="752" spans="3:64">
      <c r="C752" s="23"/>
      <c r="D752" s="23"/>
      <c r="AA752" s="129"/>
      <c r="AB752" s="129"/>
      <c r="AC752" s="129"/>
      <c r="AD752" s="129"/>
      <c r="AE752" s="129"/>
      <c r="AG752" s="130"/>
      <c r="AN752" s="129"/>
      <c r="AO752" s="129"/>
      <c r="AP752" s="129"/>
      <c r="AQ752" s="129"/>
      <c r="AR752" s="129"/>
      <c r="AS752" s="129"/>
      <c r="AT752" s="129"/>
      <c r="AU752" s="129"/>
    </row>
    <row r="753" spans="3:64">
      <c r="C753" s="23"/>
      <c r="D753" s="23"/>
      <c r="AA753" s="129"/>
      <c r="AB753" s="129"/>
      <c r="AC753" s="129"/>
      <c r="AD753" s="129"/>
      <c r="AE753" s="129"/>
      <c r="AG753" s="130"/>
      <c r="AN753" s="129"/>
      <c r="AO753" s="129"/>
      <c r="AP753" s="129"/>
      <c r="AQ753" s="129"/>
      <c r="AR753" s="129"/>
      <c r="AS753" s="129"/>
      <c r="AT753" s="129"/>
      <c r="AU753" s="129"/>
    </row>
    <row r="754" spans="3:64">
      <c r="C754" s="23"/>
      <c r="D754" s="23"/>
      <c r="AA754" s="129"/>
      <c r="AB754" s="129"/>
      <c r="AC754" s="129"/>
      <c r="AD754" s="129"/>
      <c r="AE754" s="129"/>
      <c r="AG754" s="130"/>
      <c r="AN754" s="129"/>
      <c r="AO754" s="129"/>
      <c r="AP754" s="129"/>
      <c r="AQ754" s="129"/>
      <c r="AR754" s="129"/>
      <c r="AS754" s="129"/>
      <c r="AT754" s="129"/>
      <c r="AU754" s="129"/>
    </row>
    <row r="755" spans="3:64">
      <c r="C755" s="23"/>
      <c r="D755" s="23"/>
      <c r="AA755" s="129"/>
      <c r="AB755" s="129"/>
      <c r="AC755" s="129"/>
      <c r="AD755" s="129"/>
      <c r="AE755" s="129"/>
      <c r="AG755" s="130"/>
      <c r="AN755" s="129"/>
      <c r="AO755" s="129"/>
      <c r="AP755" s="129"/>
      <c r="AQ755" s="129"/>
      <c r="AR755" s="129"/>
      <c r="AS755" s="129"/>
      <c r="AT755" s="129"/>
      <c r="AU755" s="129"/>
    </row>
    <row r="756" spans="3:64">
      <c r="C756" s="23"/>
      <c r="D756" s="23"/>
      <c r="AA756" s="129"/>
      <c r="AB756" s="129"/>
      <c r="AC756" s="129"/>
      <c r="AD756" s="129"/>
      <c r="AE756" s="129"/>
      <c r="AG756" s="130"/>
      <c r="AN756" s="129"/>
      <c r="AO756" s="129"/>
      <c r="AP756" s="129"/>
      <c r="AQ756" s="129"/>
      <c r="AR756" s="129"/>
      <c r="AS756" s="129"/>
      <c r="AT756" s="129"/>
      <c r="AU756" s="129"/>
    </row>
    <row r="757" spans="3:64">
      <c r="C757" s="23"/>
      <c r="D757" s="23"/>
      <c r="AA757" s="129"/>
      <c r="AB757" s="129"/>
      <c r="AC757" s="129"/>
      <c r="AD757" s="129"/>
      <c r="AE757" s="129"/>
      <c r="AG757" s="130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95"/>
      <c r="AX757" s="101"/>
    </row>
    <row r="758" spans="3:64">
      <c r="C758" s="23"/>
      <c r="D758" s="23"/>
      <c r="AA758" s="129"/>
      <c r="AB758" s="129"/>
      <c r="AC758" s="129"/>
      <c r="AD758" s="129"/>
      <c r="AE758" s="129"/>
      <c r="AG758" s="130"/>
      <c r="AN758" s="129"/>
      <c r="AO758" s="129"/>
      <c r="AP758" s="129"/>
      <c r="AQ758" s="129"/>
      <c r="AR758" s="129"/>
      <c r="AS758" s="129"/>
      <c r="AT758" s="129"/>
      <c r="AU758" s="129"/>
    </row>
    <row r="759" spans="3:64">
      <c r="C759" s="23"/>
      <c r="D759" s="23"/>
      <c r="AA759" s="129"/>
      <c r="AB759" s="129"/>
      <c r="AC759" s="129"/>
      <c r="AD759" s="129"/>
      <c r="AE759" s="129"/>
      <c r="AG759" s="130"/>
      <c r="AN759" s="129"/>
      <c r="AO759" s="129"/>
      <c r="AP759" s="129"/>
      <c r="AQ759" s="129"/>
      <c r="AR759" s="129"/>
      <c r="AS759" s="129"/>
      <c r="AT759" s="129"/>
      <c r="AU759" s="129"/>
    </row>
    <row r="760" spans="3:64">
      <c r="C760" s="23"/>
      <c r="D760" s="23"/>
      <c r="AA760" s="129"/>
      <c r="AB760" s="129"/>
      <c r="AC760" s="129"/>
      <c r="AD760" s="129"/>
      <c r="AE760" s="129"/>
      <c r="AG760" s="130"/>
      <c r="AN760" s="129"/>
      <c r="AO760" s="129"/>
      <c r="AP760" s="129"/>
      <c r="AQ760" s="129"/>
      <c r="AR760" s="129"/>
      <c r="AS760" s="129"/>
      <c r="AT760" s="129"/>
      <c r="AU760" s="129"/>
    </row>
    <row r="761" spans="3:64">
      <c r="C761" s="23"/>
      <c r="D761" s="23"/>
      <c r="AA761" s="129"/>
      <c r="AB761" s="129"/>
      <c r="AC761" s="129"/>
      <c r="AD761" s="129"/>
      <c r="AE761" s="129"/>
      <c r="AG761" s="130"/>
      <c r="AN761" s="129"/>
      <c r="AO761" s="129"/>
      <c r="AP761" s="129"/>
      <c r="AQ761" s="129"/>
      <c r="AR761" s="129"/>
      <c r="AS761" s="129"/>
      <c r="AT761" s="129"/>
      <c r="AU761" s="129"/>
    </row>
    <row r="762" spans="3:64">
      <c r="C762" s="23"/>
      <c r="D762" s="23"/>
      <c r="AA762" s="129"/>
      <c r="AB762" s="129"/>
      <c r="AC762" s="129"/>
      <c r="AD762" s="129"/>
      <c r="AE762" s="129"/>
      <c r="AG762" s="130"/>
      <c r="AN762" s="129"/>
      <c r="AO762" s="129"/>
      <c r="AP762" s="129"/>
      <c r="AQ762" s="129"/>
      <c r="AR762" s="129"/>
      <c r="AS762" s="129"/>
      <c r="AT762" s="129"/>
      <c r="AU762" s="129"/>
    </row>
    <row r="763" spans="3:64">
      <c r="C763" s="23"/>
      <c r="D763" s="23"/>
      <c r="AA763" s="129"/>
      <c r="AB763" s="129"/>
      <c r="AC763" s="129"/>
      <c r="AD763" s="129"/>
      <c r="AE763" s="129"/>
      <c r="AG763" s="130"/>
      <c r="AN763" s="129"/>
      <c r="AO763" s="129"/>
      <c r="AP763" s="129"/>
      <c r="AQ763" s="129"/>
      <c r="AR763" s="129"/>
      <c r="AS763" s="129"/>
      <c r="AT763" s="129"/>
      <c r="AU763" s="129"/>
    </row>
    <row r="764" spans="3:64">
      <c r="C764" s="23"/>
      <c r="D764" s="23"/>
      <c r="AA764" s="129"/>
      <c r="AB764" s="129"/>
      <c r="AC764" s="129"/>
      <c r="AD764" s="129"/>
      <c r="AE764" s="129"/>
      <c r="AG764" s="130"/>
      <c r="AN764" s="129"/>
      <c r="AO764" s="129"/>
      <c r="AP764" s="129"/>
      <c r="AQ764" s="129"/>
      <c r="AR764" s="129"/>
      <c r="AS764" s="129"/>
      <c r="AT764" s="129"/>
      <c r="AU764" s="129"/>
    </row>
    <row r="765" spans="3:64">
      <c r="C765" s="23"/>
      <c r="D765" s="23"/>
      <c r="AA765" s="129"/>
      <c r="AB765" s="129"/>
      <c r="AC765" s="129"/>
      <c r="AD765" s="129"/>
      <c r="AE765" s="129"/>
      <c r="AG765" s="130"/>
      <c r="AN765" s="129"/>
      <c r="AO765" s="129"/>
      <c r="AP765" s="129"/>
      <c r="AQ765" s="129"/>
      <c r="AR765" s="129"/>
      <c r="AS765" s="129"/>
      <c r="AT765" s="129"/>
      <c r="AU765" s="129"/>
    </row>
    <row r="766" spans="3:64">
      <c r="C766" s="23"/>
      <c r="D766" s="23"/>
      <c r="AA766" s="129"/>
      <c r="AB766" s="129"/>
      <c r="AC766" s="129"/>
      <c r="AD766" s="129"/>
      <c r="AE766" s="129"/>
      <c r="AG766" s="130"/>
      <c r="AN766" s="129"/>
      <c r="AO766" s="129"/>
      <c r="AP766" s="129"/>
      <c r="AQ766" s="129"/>
      <c r="AR766" s="129"/>
      <c r="AS766" s="129"/>
      <c r="AT766" s="129"/>
      <c r="AU766" s="129"/>
    </row>
    <row r="767" spans="3:64">
      <c r="C767" s="23"/>
      <c r="D767" s="23"/>
      <c r="AA767" s="129"/>
      <c r="AB767" s="129"/>
      <c r="AC767" s="129"/>
      <c r="AD767" s="129"/>
      <c r="AE767" s="129"/>
      <c r="AG767" s="130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95"/>
      <c r="AX767" s="131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</row>
    <row r="768" spans="3:64">
      <c r="C768" s="23"/>
      <c r="D768" s="23"/>
      <c r="AA768" s="129"/>
      <c r="AB768" s="129"/>
      <c r="AC768" s="129"/>
      <c r="AD768" s="129"/>
      <c r="AE768" s="129"/>
      <c r="AG768" s="130"/>
      <c r="AN768" s="129"/>
      <c r="AO768" s="129"/>
      <c r="AP768" s="129"/>
      <c r="AQ768" s="129"/>
      <c r="AR768" s="129"/>
      <c r="AS768" s="129"/>
      <c r="AT768" s="129"/>
      <c r="AU768" s="129"/>
    </row>
    <row r="769" spans="3:64">
      <c r="C769" s="23"/>
      <c r="D769" s="23"/>
      <c r="AA769" s="129"/>
      <c r="AB769" s="129"/>
      <c r="AC769" s="129"/>
      <c r="AD769" s="129"/>
      <c r="AE769" s="129"/>
      <c r="AG769" s="130"/>
      <c r="AN769" s="129"/>
      <c r="AO769" s="129"/>
      <c r="AP769" s="129"/>
      <c r="AQ769" s="129"/>
      <c r="AR769" s="129"/>
      <c r="AS769" s="129"/>
      <c r="AT769" s="129"/>
      <c r="AU769" s="129"/>
    </row>
    <row r="770" spans="3:64">
      <c r="C770" s="23"/>
      <c r="D770" s="23"/>
      <c r="AA770" s="129"/>
      <c r="AB770" s="129"/>
      <c r="AC770" s="129"/>
      <c r="AD770" s="129"/>
      <c r="AE770" s="129"/>
      <c r="AG770" s="130"/>
      <c r="AN770" s="129"/>
      <c r="AO770" s="129"/>
      <c r="AP770" s="129"/>
      <c r="AQ770" s="129"/>
      <c r="AR770" s="129"/>
      <c r="AS770" s="129"/>
      <c r="AT770" s="129"/>
      <c r="AU770" s="129"/>
    </row>
    <row r="771" spans="3:64">
      <c r="C771" s="23"/>
      <c r="D771" s="23"/>
      <c r="AA771" s="129"/>
      <c r="AB771" s="129"/>
      <c r="AC771" s="129"/>
      <c r="AD771" s="129"/>
      <c r="AE771" s="129"/>
      <c r="AG771" s="130"/>
      <c r="AN771" s="129"/>
      <c r="AO771" s="129"/>
      <c r="AP771" s="129"/>
      <c r="AQ771" s="129"/>
      <c r="AR771" s="129"/>
      <c r="AS771" s="129"/>
      <c r="AT771" s="129"/>
      <c r="AU771" s="129"/>
    </row>
    <row r="772" spans="3:64">
      <c r="C772" s="23"/>
      <c r="D772" s="23"/>
      <c r="AA772" s="129"/>
      <c r="AB772" s="129"/>
      <c r="AC772" s="129"/>
      <c r="AD772" s="129"/>
      <c r="AE772" s="129"/>
      <c r="AG772" s="130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</row>
    <row r="773" spans="3:64">
      <c r="C773" s="23"/>
      <c r="D773" s="23"/>
      <c r="AA773" s="129"/>
      <c r="AB773" s="129"/>
      <c r="AC773" s="129"/>
      <c r="AD773" s="129"/>
      <c r="AE773" s="129"/>
      <c r="AG773" s="130"/>
      <c r="AN773" s="129"/>
      <c r="AO773" s="129"/>
      <c r="AP773" s="129"/>
      <c r="AQ773" s="129"/>
      <c r="AR773" s="129"/>
      <c r="AS773" s="129"/>
      <c r="AT773" s="129"/>
      <c r="AU773" s="129"/>
    </row>
    <row r="774" spans="3:64">
      <c r="C774" s="23"/>
      <c r="D774" s="23"/>
      <c r="AA774" s="129"/>
      <c r="AB774" s="129"/>
      <c r="AC774" s="129"/>
      <c r="AD774" s="129"/>
      <c r="AE774" s="129"/>
      <c r="AG774" s="130"/>
      <c r="AN774" s="129"/>
      <c r="AO774" s="129"/>
      <c r="AP774" s="129"/>
      <c r="AQ774" s="129"/>
      <c r="AR774" s="129"/>
      <c r="AS774" s="129"/>
      <c r="AT774" s="129"/>
      <c r="AU774" s="129"/>
    </row>
    <row r="775" spans="3:64">
      <c r="C775" s="23"/>
      <c r="D775" s="23"/>
      <c r="AA775" s="129"/>
      <c r="AB775" s="129"/>
      <c r="AC775" s="129"/>
      <c r="AD775" s="129"/>
      <c r="AE775" s="129"/>
      <c r="AG775" s="130"/>
      <c r="AN775" s="129"/>
      <c r="AO775" s="129"/>
      <c r="AP775" s="129"/>
      <c r="AQ775" s="129"/>
      <c r="AR775" s="129"/>
      <c r="AS775" s="129"/>
      <c r="AT775" s="129"/>
      <c r="AU775" s="129"/>
    </row>
    <row r="776" spans="3:64">
      <c r="C776" s="23"/>
      <c r="D776" s="23"/>
      <c r="AA776" s="129"/>
      <c r="AB776" s="129"/>
      <c r="AC776" s="129"/>
      <c r="AD776" s="129"/>
      <c r="AE776" s="129"/>
      <c r="AG776" s="130"/>
      <c r="AN776" s="129"/>
      <c r="AO776" s="129"/>
      <c r="AP776" s="129"/>
      <c r="AQ776" s="129"/>
      <c r="AR776" s="129"/>
      <c r="AS776" s="129"/>
      <c r="AT776" s="129"/>
      <c r="AU776" s="129"/>
    </row>
    <row r="777" spans="3:64">
      <c r="C777" s="23"/>
      <c r="D777" s="23"/>
      <c r="AA777" s="129"/>
      <c r="AB777" s="129"/>
      <c r="AC777" s="129"/>
      <c r="AD777" s="129"/>
      <c r="AE777" s="129"/>
      <c r="AG777" s="130"/>
      <c r="AN777" s="129"/>
      <c r="AO777" s="129"/>
      <c r="AP777" s="129"/>
      <c r="AQ777" s="129"/>
      <c r="AR777" s="129"/>
      <c r="AS777" s="129"/>
      <c r="AT777" s="129"/>
      <c r="AU777" s="129"/>
    </row>
    <row r="778" spans="3:64">
      <c r="C778" s="23"/>
      <c r="D778" s="23"/>
      <c r="AA778" s="129"/>
      <c r="AB778" s="129"/>
      <c r="AC778" s="129"/>
      <c r="AD778" s="129"/>
      <c r="AE778" s="129"/>
      <c r="AG778" s="130"/>
      <c r="AN778" s="129"/>
      <c r="AO778" s="129"/>
      <c r="AP778" s="129"/>
      <c r="AQ778" s="129"/>
      <c r="AR778" s="129"/>
      <c r="AS778" s="129"/>
      <c r="AT778" s="129"/>
      <c r="AU778" s="129"/>
    </row>
    <row r="779" spans="3:64">
      <c r="C779" s="23"/>
      <c r="D779" s="23"/>
      <c r="AA779" s="129"/>
      <c r="AB779" s="129"/>
      <c r="AC779" s="129"/>
      <c r="AD779" s="129"/>
      <c r="AE779" s="129"/>
      <c r="AG779" s="130"/>
      <c r="AN779" s="129"/>
      <c r="AO779" s="129"/>
      <c r="AP779" s="129"/>
      <c r="AQ779" s="129"/>
      <c r="AR779" s="129"/>
      <c r="AS779" s="129"/>
      <c r="AT779" s="129"/>
      <c r="AU779" s="129"/>
    </row>
    <row r="780" spans="3:64">
      <c r="C780" s="23"/>
      <c r="D780" s="23"/>
      <c r="AA780" s="129"/>
      <c r="AB780" s="129"/>
      <c r="AC780" s="129"/>
      <c r="AD780" s="129"/>
      <c r="AE780" s="129"/>
      <c r="AG780" s="130"/>
      <c r="AN780" s="129"/>
      <c r="AO780" s="129"/>
      <c r="AP780" s="129"/>
      <c r="AQ780" s="129"/>
      <c r="AR780" s="129"/>
      <c r="AS780" s="129"/>
      <c r="AT780" s="129"/>
      <c r="AU780" s="129"/>
    </row>
    <row r="781" spans="3:64">
      <c r="C781" s="23"/>
      <c r="D781" s="23"/>
      <c r="AA781" s="129"/>
      <c r="AB781" s="129"/>
      <c r="AC781" s="129"/>
      <c r="AD781" s="129"/>
      <c r="AE781" s="129"/>
      <c r="AG781" s="130"/>
      <c r="AN781" s="129"/>
      <c r="AO781" s="129"/>
      <c r="AP781" s="129"/>
      <c r="AQ781" s="129"/>
      <c r="AR781" s="129"/>
      <c r="AS781" s="129"/>
      <c r="AT781" s="129"/>
      <c r="AU781" s="129"/>
      <c r="AV781" s="129"/>
    </row>
    <row r="782" spans="3:64">
      <c r="C782" s="23"/>
      <c r="D782" s="23"/>
      <c r="AA782" s="129"/>
      <c r="AB782" s="129"/>
      <c r="AC782" s="129"/>
      <c r="AD782" s="129"/>
      <c r="AE782" s="129"/>
      <c r="AG782" s="130"/>
      <c r="AN782" s="129"/>
      <c r="AO782" s="129"/>
      <c r="AP782" s="129"/>
      <c r="AQ782" s="129"/>
      <c r="AR782" s="129"/>
      <c r="AS782" s="129"/>
      <c r="AT782" s="129"/>
      <c r="AU782" s="129"/>
    </row>
    <row r="783" spans="3:64">
      <c r="C783" s="23"/>
      <c r="D783" s="23"/>
      <c r="AA783" s="129"/>
      <c r="AB783" s="129"/>
      <c r="AC783" s="129"/>
      <c r="AD783" s="129"/>
      <c r="AE783" s="129"/>
      <c r="AG783" s="130"/>
      <c r="AN783" s="129"/>
      <c r="AO783" s="129"/>
      <c r="AP783" s="129"/>
      <c r="AQ783" s="129"/>
      <c r="AR783" s="129"/>
      <c r="AS783" s="129"/>
      <c r="AT783" s="129"/>
      <c r="AU783" s="129"/>
    </row>
    <row r="784" spans="3:64">
      <c r="C784" s="23"/>
      <c r="D784" s="23"/>
      <c r="AA784" s="129"/>
      <c r="AB784" s="129"/>
      <c r="AC784" s="129"/>
      <c r="AD784" s="129"/>
      <c r="AE784" s="129"/>
      <c r="AG784" s="130"/>
      <c r="AN784" s="129"/>
      <c r="AO784" s="129"/>
      <c r="AP784" s="129"/>
      <c r="AQ784" s="129"/>
      <c r="AR784" s="129"/>
      <c r="AS784" s="129"/>
      <c r="AT784" s="129"/>
      <c r="AU784" s="129"/>
    </row>
    <row r="785" spans="3:47">
      <c r="C785" s="23"/>
      <c r="D785" s="23"/>
      <c r="AA785" s="129"/>
      <c r="AB785" s="129"/>
      <c r="AC785" s="129"/>
      <c r="AD785" s="129"/>
      <c r="AE785" s="129"/>
      <c r="AG785" s="130"/>
      <c r="AN785" s="129"/>
      <c r="AO785" s="129"/>
      <c r="AP785" s="129"/>
      <c r="AQ785" s="129"/>
      <c r="AR785" s="129"/>
      <c r="AS785" s="129"/>
      <c r="AT785" s="129"/>
      <c r="AU785" s="129"/>
    </row>
    <row r="786" spans="3:47">
      <c r="C786" s="23"/>
      <c r="D786" s="23"/>
      <c r="AA786" s="129"/>
      <c r="AB786" s="129"/>
      <c r="AC786" s="129"/>
      <c r="AD786" s="129"/>
      <c r="AE786" s="129"/>
      <c r="AG786" s="130"/>
      <c r="AN786" s="129"/>
      <c r="AO786" s="129"/>
      <c r="AP786" s="129"/>
      <c r="AQ786" s="129"/>
      <c r="AR786" s="129"/>
      <c r="AS786" s="129"/>
      <c r="AT786" s="129"/>
      <c r="AU786" s="129"/>
    </row>
    <row r="787" spans="3:47">
      <c r="C787" s="23"/>
      <c r="D787" s="23"/>
      <c r="AA787" s="129"/>
      <c r="AB787" s="129"/>
      <c r="AC787" s="129"/>
      <c r="AD787" s="129"/>
      <c r="AE787" s="129"/>
      <c r="AG787" s="130"/>
      <c r="AN787" s="129"/>
      <c r="AO787" s="129"/>
      <c r="AP787" s="129"/>
      <c r="AQ787" s="129"/>
      <c r="AR787" s="129"/>
      <c r="AS787" s="129"/>
      <c r="AT787" s="129"/>
      <c r="AU787" s="129"/>
    </row>
    <row r="788" spans="3:47">
      <c r="C788" s="23"/>
      <c r="D788" s="23"/>
      <c r="AA788" s="129"/>
      <c r="AB788" s="129"/>
      <c r="AC788" s="129"/>
      <c r="AD788" s="129"/>
      <c r="AE788" s="129"/>
      <c r="AG788" s="130"/>
      <c r="AN788" s="129"/>
      <c r="AO788" s="129"/>
      <c r="AP788" s="129"/>
      <c r="AQ788" s="129"/>
      <c r="AR788" s="129"/>
      <c r="AS788" s="129"/>
      <c r="AT788" s="129"/>
      <c r="AU788" s="129"/>
    </row>
    <row r="789" spans="3:47">
      <c r="C789" s="23"/>
      <c r="D789" s="23"/>
      <c r="AA789" s="129"/>
      <c r="AB789" s="129"/>
      <c r="AC789" s="129"/>
      <c r="AD789" s="129"/>
      <c r="AE789" s="129"/>
      <c r="AG789" s="130"/>
      <c r="AN789" s="129"/>
      <c r="AO789" s="129"/>
      <c r="AP789" s="129"/>
      <c r="AQ789" s="129"/>
      <c r="AR789" s="129"/>
      <c r="AS789" s="129"/>
      <c r="AT789" s="129"/>
      <c r="AU789" s="129"/>
    </row>
    <row r="790" spans="3:47">
      <c r="C790" s="23"/>
      <c r="D790" s="23"/>
      <c r="AA790" s="129"/>
      <c r="AB790" s="129"/>
      <c r="AC790" s="129"/>
      <c r="AD790" s="129"/>
      <c r="AE790" s="129"/>
      <c r="AG790" s="130"/>
      <c r="AN790" s="129"/>
      <c r="AO790" s="129"/>
      <c r="AP790" s="129"/>
      <c r="AQ790" s="129"/>
      <c r="AR790" s="129"/>
      <c r="AS790" s="129"/>
      <c r="AT790" s="129"/>
      <c r="AU790" s="129"/>
    </row>
    <row r="791" spans="3:47">
      <c r="C791" s="23"/>
      <c r="D791" s="23"/>
      <c r="AA791" s="129"/>
      <c r="AB791" s="129"/>
      <c r="AC791" s="129"/>
      <c r="AD791" s="129"/>
      <c r="AE791" s="129"/>
      <c r="AG791" s="130"/>
      <c r="AN791" s="129"/>
      <c r="AO791" s="129"/>
      <c r="AP791" s="129"/>
      <c r="AQ791" s="129"/>
      <c r="AR791" s="129"/>
      <c r="AS791" s="129"/>
      <c r="AT791" s="129"/>
      <c r="AU791" s="129"/>
    </row>
    <row r="792" spans="3:47">
      <c r="C792" s="23"/>
      <c r="D792" s="23"/>
      <c r="AA792" s="129"/>
      <c r="AB792" s="129"/>
      <c r="AC792" s="129"/>
      <c r="AD792" s="129"/>
      <c r="AE792" s="129"/>
      <c r="AG792" s="130"/>
      <c r="AN792" s="129"/>
      <c r="AO792" s="129"/>
      <c r="AP792" s="129"/>
      <c r="AQ792" s="129"/>
      <c r="AR792" s="129"/>
      <c r="AS792" s="129"/>
      <c r="AT792" s="129"/>
      <c r="AU792" s="129"/>
    </row>
    <row r="793" spans="3:47">
      <c r="C793" s="23"/>
      <c r="D793" s="23"/>
      <c r="AA793" s="129"/>
      <c r="AB793" s="129"/>
      <c r="AC793" s="129"/>
      <c r="AD793" s="129"/>
      <c r="AE793" s="129"/>
      <c r="AG793" s="130"/>
      <c r="AN793" s="129"/>
      <c r="AO793" s="129"/>
      <c r="AP793" s="129"/>
      <c r="AQ793" s="129"/>
      <c r="AR793" s="129"/>
      <c r="AS793" s="129"/>
      <c r="AT793" s="129"/>
      <c r="AU793" s="129"/>
    </row>
    <row r="794" spans="3:47">
      <c r="C794" s="23"/>
      <c r="D794" s="23"/>
      <c r="AA794" s="129"/>
      <c r="AB794" s="129"/>
      <c r="AC794" s="129"/>
      <c r="AD794" s="129"/>
      <c r="AE794" s="129"/>
      <c r="AG794" s="130"/>
      <c r="AN794" s="129"/>
      <c r="AO794" s="129"/>
      <c r="AP794" s="129"/>
      <c r="AQ794" s="129"/>
      <c r="AR794" s="129"/>
      <c r="AS794" s="129"/>
      <c r="AT794" s="129"/>
      <c r="AU794" s="129"/>
    </row>
    <row r="795" spans="3:47">
      <c r="C795" s="23"/>
      <c r="D795" s="23"/>
      <c r="AA795" s="129"/>
      <c r="AB795" s="129"/>
      <c r="AC795" s="129"/>
      <c r="AD795" s="129"/>
      <c r="AE795" s="129"/>
      <c r="AG795" s="130"/>
      <c r="AN795" s="129"/>
      <c r="AO795" s="129"/>
      <c r="AP795" s="129"/>
      <c r="AQ795" s="129"/>
      <c r="AR795" s="129"/>
      <c r="AS795" s="129"/>
      <c r="AT795" s="129"/>
      <c r="AU795" s="129"/>
    </row>
    <row r="796" spans="3:47">
      <c r="C796" s="23"/>
      <c r="D796" s="23"/>
      <c r="AA796" s="129"/>
      <c r="AB796" s="129"/>
      <c r="AC796" s="129"/>
      <c r="AD796" s="129"/>
      <c r="AE796" s="129"/>
      <c r="AG796" s="130"/>
      <c r="AN796" s="129"/>
      <c r="AO796" s="129"/>
      <c r="AP796" s="129"/>
      <c r="AQ796" s="129"/>
      <c r="AR796" s="129"/>
      <c r="AS796" s="129"/>
      <c r="AT796" s="129"/>
      <c r="AU796" s="129"/>
    </row>
    <row r="797" spans="3:47">
      <c r="C797" s="23"/>
      <c r="D797" s="23"/>
      <c r="AA797" s="129"/>
      <c r="AB797" s="129"/>
      <c r="AC797" s="129"/>
      <c r="AD797" s="129"/>
      <c r="AE797" s="129"/>
      <c r="AG797" s="130"/>
      <c r="AN797" s="129"/>
      <c r="AO797" s="129"/>
      <c r="AP797" s="129"/>
      <c r="AQ797" s="129"/>
      <c r="AR797" s="129"/>
      <c r="AS797" s="129"/>
      <c r="AT797" s="129"/>
      <c r="AU797" s="129"/>
    </row>
    <row r="798" spans="3:47">
      <c r="C798" s="23"/>
      <c r="D798" s="23"/>
      <c r="AA798" s="129"/>
      <c r="AB798" s="129"/>
      <c r="AC798" s="129"/>
      <c r="AD798" s="129"/>
      <c r="AE798" s="129"/>
      <c r="AG798" s="130"/>
      <c r="AN798" s="129"/>
      <c r="AO798" s="129"/>
      <c r="AP798" s="129"/>
      <c r="AQ798" s="129"/>
      <c r="AR798" s="129"/>
      <c r="AS798" s="129"/>
      <c r="AT798" s="129"/>
      <c r="AU798" s="129"/>
    </row>
    <row r="799" spans="3:47">
      <c r="C799" s="23"/>
      <c r="D799" s="23"/>
      <c r="AA799" s="129"/>
      <c r="AB799" s="129"/>
      <c r="AC799" s="129"/>
      <c r="AD799" s="129"/>
      <c r="AE799" s="129"/>
      <c r="AG799" s="130"/>
      <c r="AN799" s="129"/>
      <c r="AO799" s="129"/>
      <c r="AP799" s="129"/>
      <c r="AQ799" s="129"/>
      <c r="AR799" s="129"/>
      <c r="AS799" s="129"/>
      <c r="AT799" s="129"/>
      <c r="AU799" s="129"/>
    </row>
    <row r="800" spans="3:47">
      <c r="C800" s="23"/>
      <c r="D800" s="23"/>
      <c r="AA800" s="129"/>
      <c r="AB800" s="129"/>
      <c r="AC800" s="129"/>
      <c r="AD800" s="129"/>
      <c r="AE800" s="129"/>
      <c r="AG800" s="130"/>
      <c r="AN800" s="129"/>
      <c r="AO800" s="129"/>
      <c r="AP800" s="129"/>
      <c r="AQ800" s="129"/>
      <c r="AR800" s="129"/>
      <c r="AS800" s="129"/>
      <c r="AT800" s="129"/>
      <c r="AU800" s="129"/>
    </row>
    <row r="801" spans="3:47">
      <c r="C801" s="23"/>
      <c r="D801" s="23"/>
      <c r="AA801" s="129"/>
      <c r="AB801" s="129"/>
      <c r="AC801" s="129"/>
      <c r="AD801" s="129"/>
      <c r="AE801" s="129"/>
      <c r="AG801" s="130"/>
      <c r="AN801" s="129"/>
      <c r="AO801" s="129"/>
      <c r="AP801" s="129"/>
      <c r="AQ801" s="129"/>
      <c r="AR801" s="129"/>
      <c r="AS801" s="129"/>
      <c r="AT801" s="129"/>
      <c r="AU801" s="129"/>
    </row>
    <row r="802" spans="3:47">
      <c r="C802" s="23"/>
      <c r="D802" s="23"/>
      <c r="AA802" s="129"/>
      <c r="AB802" s="129"/>
      <c r="AC802" s="129"/>
      <c r="AD802" s="129"/>
      <c r="AE802" s="129"/>
      <c r="AG802" s="130"/>
      <c r="AN802" s="129"/>
      <c r="AO802" s="129"/>
      <c r="AP802" s="129"/>
      <c r="AQ802" s="129"/>
      <c r="AR802" s="129"/>
      <c r="AS802" s="129"/>
      <c r="AT802" s="129"/>
      <c r="AU802" s="129"/>
    </row>
    <row r="803" spans="3:47">
      <c r="C803" s="23"/>
      <c r="D803" s="23"/>
      <c r="AA803" s="129"/>
      <c r="AB803" s="129"/>
      <c r="AC803" s="129"/>
      <c r="AD803" s="129"/>
      <c r="AE803" s="129"/>
      <c r="AG803" s="130"/>
      <c r="AN803" s="129"/>
      <c r="AO803" s="129"/>
      <c r="AP803" s="129"/>
      <c r="AQ803" s="129"/>
      <c r="AR803" s="129"/>
      <c r="AS803" s="129"/>
      <c r="AT803" s="129"/>
      <c r="AU803" s="129"/>
    </row>
    <row r="804" spans="3:47">
      <c r="C804" s="23"/>
      <c r="D804" s="23"/>
      <c r="AA804" s="129"/>
      <c r="AB804" s="129"/>
      <c r="AC804" s="129"/>
      <c r="AD804" s="129"/>
      <c r="AE804" s="129"/>
      <c r="AG804" s="130"/>
      <c r="AN804" s="129"/>
      <c r="AO804" s="129"/>
      <c r="AP804" s="129"/>
      <c r="AQ804" s="129"/>
      <c r="AR804" s="129"/>
      <c r="AS804" s="129"/>
      <c r="AT804" s="129"/>
      <c r="AU804" s="129"/>
    </row>
    <row r="805" spans="3:47">
      <c r="C805" s="23"/>
      <c r="D805" s="23"/>
      <c r="AA805" s="129"/>
      <c r="AB805" s="129"/>
      <c r="AC805" s="129"/>
      <c r="AD805" s="129"/>
      <c r="AE805" s="129"/>
      <c r="AG805" s="130"/>
      <c r="AN805" s="129"/>
      <c r="AO805" s="129"/>
      <c r="AP805" s="129"/>
      <c r="AQ805" s="129"/>
      <c r="AR805" s="129"/>
      <c r="AS805" s="129"/>
      <c r="AT805" s="129"/>
      <c r="AU805" s="129"/>
    </row>
    <row r="806" spans="3:47">
      <c r="C806" s="23"/>
      <c r="D806" s="23"/>
      <c r="AA806" s="129"/>
      <c r="AB806" s="129"/>
      <c r="AC806" s="129"/>
      <c r="AD806" s="129"/>
      <c r="AE806" s="129"/>
      <c r="AG806" s="130"/>
      <c r="AN806" s="129"/>
      <c r="AO806" s="129"/>
      <c r="AP806" s="129"/>
      <c r="AQ806" s="129"/>
      <c r="AR806" s="129"/>
      <c r="AS806" s="129"/>
      <c r="AT806" s="129"/>
      <c r="AU806" s="129"/>
    </row>
    <row r="807" spans="3:47">
      <c r="C807" s="23"/>
      <c r="D807" s="23"/>
      <c r="AA807" s="129"/>
      <c r="AB807" s="129"/>
      <c r="AC807" s="129"/>
      <c r="AD807" s="129"/>
      <c r="AE807" s="129"/>
      <c r="AG807" s="130"/>
      <c r="AN807" s="129"/>
      <c r="AO807" s="129"/>
      <c r="AP807" s="129"/>
      <c r="AQ807" s="129"/>
      <c r="AR807" s="129"/>
      <c r="AS807" s="129"/>
      <c r="AT807" s="129"/>
      <c r="AU807" s="129"/>
    </row>
    <row r="808" spans="3:47">
      <c r="C808" s="23"/>
      <c r="D808" s="23"/>
      <c r="AA808" s="129"/>
      <c r="AB808" s="129"/>
      <c r="AC808" s="129"/>
      <c r="AD808" s="129"/>
      <c r="AE808" s="129"/>
      <c r="AG808" s="130"/>
      <c r="AN808" s="129"/>
      <c r="AO808" s="129"/>
      <c r="AP808" s="129"/>
      <c r="AQ808" s="129"/>
      <c r="AR808" s="129"/>
      <c r="AS808" s="129"/>
      <c r="AT808" s="129"/>
      <c r="AU808" s="129"/>
    </row>
    <row r="809" spans="3:47">
      <c r="C809" s="23"/>
      <c r="D809" s="23"/>
      <c r="AA809" s="129"/>
      <c r="AB809" s="129"/>
      <c r="AC809" s="129"/>
      <c r="AD809" s="129"/>
      <c r="AE809" s="129"/>
      <c r="AG809" s="130"/>
      <c r="AN809" s="129"/>
      <c r="AO809" s="129"/>
      <c r="AP809" s="129"/>
      <c r="AQ809" s="129"/>
      <c r="AR809" s="129"/>
      <c r="AS809" s="129"/>
      <c r="AT809" s="129"/>
      <c r="AU809" s="129"/>
    </row>
    <row r="810" spans="3:47">
      <c r="C810" s="23"/>
      <c r="D810" s="23"/>
      <c r="AA810" s="129"/>
      <c r="AB810" s="129"/>
      <c r="AC810" s="129"/>
      <c r="AD810" s="129"/>
      <c r="AE810" s="129"/>
      <c r="AG810" s="130"/>
      <c r="AN810" s="129"/>
      <c r="AO810" s="129"/>
      <c r="AP810" s="129"/>
      <c r="AQ810" s="129"/>
      <c r="AR810" s="129"/>
      <c r="AS810" s="129"/>
      <c r="AT810" s="129"/>
      <c r="AU810" s="129"/>
    </row>
    <row r="811" spans="3:47">
      <c r="C811" s="23"/>
      <c r="D811" s="23"/>
      <c r="AA811" s="129"/>
      <c r="AB811" s="129"/>
      <c r="AC811" s="129"/>
      <c r="AD811" s="129"/>
      <c r="AE811" s="129"/>
      <c r="AG811" s="130"/>
      <c r="AN811" s="129"/>
      <c r="AO811" s="129"/>
      <c r="AP811" s="129"/>
      <c r="AQ811" s="129"/>
      <c r="AR811" s="129"/>
      <c r="AS811" s="129"/>
      <c r="AT811" s="129"/>
      <c r="AU811" s="129"/>
    </row>
    <row r="812" spans="3:47">
      <c r="C812" s="23"/>
      <c r="D812" s="23"/>
      <c r="AA812" s="129"/>
      <c r="AB812" s="129"/>
      <c r="AC812" s="129"/>
      <c r="AD812" s="129"/>
      <c r="AE812" s="129"/>
      <c r="AG812" s="130"/>
      <c r="AN812" s="129"/>
      <c r="AO812" s="129"/>
      <c r="AP812" s="129"/>
      <c r="AQ812" s="129"/>
      <c r="AR812" s="129"/>
      <c r="AS812" s="129"/>
      <c r="AT812" s="129"/>
      <c r="AU812" s="129"/>
    </row>
    <row r="813" spans="3:47">
      <c r="C813" s="23"/>
      <c r="D813" s="23"/>
      <c r="AA813" s="129"/>
      <c r="AB813" s="129"/>
      <c r="AC813" s="129"/>
      <c r="AD813" s="129"/>
      <c r="AE813" s="129"/>
      <c r="AG813" s="130"/>
      <c r="AN813" s="129"/>
      <c r="AO813" s="129"/>
      <c r="AP813" s="129"/>
      <c r="AQ813" s="129"/>
      <c r="AR813" s="129"/>
      <c r="AS813" s="129"/>
      <c r="AT813" s="129"/>
      <c r="AU813" s="129"/>
    </row>
    <row r="814" spans="3:47">
      <c r="C814" s="23"/>
      <c r="D814" s="23"/>
      <c r="AA814" s="129"/>
      <c r="AB814" s="129"/>
      <c r="AC814" s="129"/>
      <c r="AD814" s="129"/>
      <c r="AE814" s="129"/>
      <c r="AG814" s="130"/>
      <c r="AN814" s="129"/>
      <c r="AO814" s="129"/>
      <c r="AP814" s="129"/>
      <c r="AQ814" s="129"/>
      <c r="AR814" s="129"/>
      <c r="AS814" s="129"/>
      <c r="AT814" s="129"/>
      <c r="AU814" s="129"/>
    </row>
    <row r="815" spans="3:47">
      <c r="C815" s="23"/>
      <c r="D815" s="23"/>
      <c r="AA815" s="129"/>
      <c r="AB815" s="129"/>
      <c r="AC815" s="129"/>
      <c r="AD815" s="129"/>
      <c r="AE815" s="129"/>
      <c r="AG815" s="130"/>
      <c r="AN815" s="129"/>
      <c r="AO815" s="129"/>
      <c r="AP815" s="129"/>
      <c r="AQ815" s="129"/>
      <c r="AR815" s="129"/>
      <c r="AS815" s="129"/>
      <c r="AT815" s="129"/>
      <c r="AU815" s="129"/>
    </row>
    <row r="816" spans="3:47">
      <c r="C816" s="23"/>
      <c r="D816" s="23"/>
      <c r="AA816" s="129"/>
      <c r="AB816" s="129"/>
      <c r="AC816" s="129"/>
      <c r="AD816" s="129"/>
      <c r="AE816" s="129"/>
      <c r="AG816" s="130"/>
      <c r="AN816" s="129"/>
      <c r="AO816" s="129"/>
      <c r="AP816" s="129"/>
      <c r="AQ816" s="129"/>
      <c r="AR816" s="129"/>
      <c r="AS816" s="129"/>
      <c r="AT816" s="129"/>
      <c r="AU816" s="129"/>
    </row>
    <row r="817" spans="3:64">
      <c r="C817" s="23"/>
      <c r="D817" s="23"/>
      <c r="AA817" s="129"/>
      <c r="AB817" s="129"/>
      <c r="AC817" s="129"/>
      <c r="AD817" s="129"/>
      <c r="AE817" s="129"/>
      <c r="AG817" s="130"/>
      <c r="AN817" s="129"/>
      <c r="AO817" s="129"/>
      <c r="AP817" s="129"/>
      <c r="AQ817" s="129"/>
      <c r="AR817" s="129"/>
      <c r="AS817" s="129"/>
      <c r="AT817" s="129"/>
      <c r="AU817" s="129"/>
    </row>
    <row r="818" spans="3:64">
      <c r="C818" s="23"/>
      <c r="D818" s="23"/>
      <c r="AA818" s="129"/>
      <c r="AB818" s="129"/>
      <c r="AC818" s="129"/>
      <c r="AD818" s="129"/>
      <c r="AE818" s="129"/>
      <c r="AG818" s="130"/>
      <c r="AN818" s="129"/>
      <c r="AO818" s="129"/>
      <c r="AP818" s="129"/>
      <c r="AQ818" s="129"/>
      <c r="AR818" s="129"/>
      <c r="AS818" s="129"/>
      <c r="AT818" s="129"/>
      <c r="AU818" s="129"/>
    </row>
    <row r="819" spans="3:64">
      <c r="C819" s="23"/>
      <c r="D819" s="23"/>
      <c r="AA819" s="129"/>
      <c r="AB819" s="129"/>
      <c r="AC819" s="129"/>
      <c r="AD819" s="129"/>
      <c r="AE819" s="129"/>
      <c r="AG819" s="130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</row>
    <row r="820" spans="3:64">
      <c r="C820" s="23"/>
      <c r="D820" s="23"/>
      <c r="AA820" s="129"/>
      <c r="AB820" s="129"/>
      <c r="AC820" s="129"/>
      <c r="AD820" s="129"/>
      <c r="AE820" s="129"/>
      <c r="AG820" s="130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95"/>
      <c r="AX820" s="131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</row>
    <row r="821" spans="3:64">
      <c r="C821" s="23"/>
      <c r="D821" s="23"/>
      <c r="AA821" s="129"/>
      <c r="AB821" s="129"/>
      <c r="AC821" s="129"/>
      <c r="AD821" s="129"/>
      <c r="AE821" s="129"/>
      <c r="AG821" s="130"/>
      <c r="AN821" s="129"/>
      <c r="AO821" s="129"/>
      <c r="AP821" s="129"/>
      <c r="AQ821" s="129"/>
      <c r="AR821" s="129"/>
      <c r="AS821" s="129"/>
      <c r="AT821" s="129"/>
      <c r="AU821" s="129"/>
    </row>
    <row r="822" spans="3:64">
      <c r="C822" s="23"/>
      <c r="D822" s="23"/>
      <c r="AA822" s="129"/>
      <c r="AB822" s="129"/>
      <c r="AC822" s="129"/>
      <c r="AD822" s="129"/>
      <c r="AE822" s="129"/>
      <c r="AG822" s="130"/>
      <c r="AN822" s="129"/>
      <c r="AO822" s="129"/>
      <c r="AP822" s="129"/>
      <c r="AQ822" s="129"/>
      <c r="AR822" s="129"/>
      <c r="AS822" s="129"/>
      <c r="AT822" s="129"/>
      <c r="AU822" s="129"/>
    </row>
    <row r="823" spans="3:64">
      <c r="C823" s="23"/>
      <c r="D823" s="23"/>
      <c r="AA823" s="129"/>
      <c r="AB823" s="129"/>
      <c r="AC823" s="129"/>
      <c r="AD823" s="129"/>
      <c r="AE823" s="129"/>
      <c r="AG823" s="130"/>
      <c r="AN823" s="129"/>
      <c r="AO823" s="129"/>
      <c r="AP823" s="129"/>
      <c r="AQ823" s="129"/>
      <c r="AR823" s="129"/>
      <c r="AS823" s="129"/>
      <c r="AT823" s="129"/>
      <c r="AU823" s="129"/>
    </row>
    <row r="824" spans="3:64">
      <c r="C824" s="23"/>
      <c r="D824" s="23"/>
      <c r="AA824" s="129"/>
      <c r="AB824" s="129"/>
      <c r="AC824" s="129"/>
      <c r="AD824" s="129"/>
      <c r="AE824" s="129"/>
      <c r="AG824" s="130"/>
      <c r="AN824" s="129"/>
      <c r="AO824" s="129"/>
      <c r="AP824" s="129"/>
      <c r="AQ824" s="129"/>
      <c r="AR824" s="129"/>
      <c r="AS824" s="129"/>
      <c r="AT824" s="129"/>
      <c r="AU824" s="129"/>
    </row>
    <row r="825" spans="3:64">
      <c r="C825" s="23"/>
      <c r="D825" s="23"/>
      <c r="AA825" s="129"/>
      <c r="AB825" s="129"/>
      <c r="AC825" s="129"/>
      <c r="AD825" s="129"/>
      <c r="AE825" s="129"/>
      <c r="AG825" s="130"/>
      <c r="AN825" s="129"/>
      <c r="AO825" s="129"/>
      <c r="AP825" s="129"/>
      <c r="AQ825" s="129"/>
      <c r="AR825" s="129"/>
      <c r="AS825" s="129"/>
      <c r="AT825" s="129"/>
      <c r="AU825" s="129"/>
    </row>
    <row r="826" spans="3:64">
      <c r="C826" s="23"/>
      <c r="D826" s="23"/>
      <c r="AA826" s="129"/>
      <c r="AB826" s="129"/>
      <c r="AC826" s="129"/>
      <c r="AD826" s="129"/>
      <c r="AE826" s="129"/>
      <c r="AG826" s="130"/>
      <c r="AN826" s="129"/>
      <c r="AO826" s="129"/>
      <c r="AP826" s="129"/>
      <c r="AQ826" s="129"/>
      <c r="AR826" s="129"/>
      <c r="AS826" s="129"/>
      <c r="AT826" s="129"/>
      <c r="AU826" s="129"/>
    </row>
    <row r="827" spans="3:64">
      <c r="C827" s="23"/>
      <c r="D827" s="23"/>
      <c r="AA827" s="129"/>
      <c r="AB827" s="129"/>
      <c r="AC827" s="129"/>
      <c r="AD827" s="129"/>
      <c r="AE827" s="129"/>
      <c r="AG827" s="130"/>
      <c r="AN827" s="129"/>
      <c r="AO827" s="129"/>
      <c r="AP827" s="129"/>
      <c r="AQ827" s="129"/>
      <c r="AR827" s="129"/>
      <c r="AS827" s="129"/>
      <c r="AT827" s="129"/>
      <c r="AU827" s="129"/>
    </row>
    <row r="828" spans="3:64">
      <c r="C828" s="23"/>
      <c r="D828" s="23"/>
      <c r="AA828" s="129"/>
      <c r="AB828" s="129"/>
      <c r="AC828" s="129"/>
      <c r="AD828" s="129"/>
      <c r="AE828" s="129"/>
      <c r="AG828" s="130"/>
      <c r="AN828" s="129"/>
      <c r="AO828" s="129"/>
      <c r="AP828" s="129"/>
      <c r="AQ828" s="129"/>
      <c r="AR828" s="129"/>
      <c r="AS828" s="129"/>
      <c r="AT828" s="129"/>
      <c r="AU828" s="129"/>
    </row>
    <row r="829" spans="3:64">
      <c r="C829" s="23"/>
      <c r="D829" s="23"/>
      <c r="AA829" s="129"/>
      <c r="AB829" s="129"/>
      <c r="AC829" s="129"/>
      <c r="AD829" s="129"/>
      <c r="AE829" s="129"/>
      <c r="AG829" s="130"/>
      <c r="AN829" s="129"/>
      <c r="AO829" s="129"/>
      <c r="AP829" s="129"/>
      <c r="AQ829" s="129"/>
      <c r="AR829" s="129"/>
      <c r="AS829" s="129"/>
      <c r="AT829" s="129"/>
      <c r="AU829" s="129"/>
    </row>
    <row r="830" spans="3:64">
      <c r="C830" s="23"/>
      <c r="D830" s="23"/>
      <c r="AA830" s="129"/>
      <c r="AB830" s="129"/>
      <c r="AC830" s="129"/>
      <c r="AD830" s="129"/>
      <c r="AE830" s="129"/>
      <c r="AG830" s="130"/>
      <c r="AN830" s="129"/>
      <c r="AO830" s="129"/>
      <c r="AP830" s="129"/>
      <c r="AQ830" s="129"/>
      <c r="AR830" s="129"/>
      <c r="AS830" s="129"/>
      <c r="AT830" s="129"/>
      <c r="AU830" s="129"/>
    </row>
    <row r="831" spans="3:64">
      <c r="C831" s="23"/>
      <c r="D831" s="23"/>
      <c r="AA831" s="129"/>
      <c r="AB831" s="129"/>
      <c r="AC831" s="129"/>
      <c r="AD831" s="129"/>
      <c r="AE831" s="129"/>
      <c r="AG831" s="130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95"/>
      <c r="AX831" s="131"/>
    </row>
    <row r="832" spans="3:64">
      <c r="C832" s="23"/>
      <c r="D832" s="23"/>
      <c r="AA832" s="129"/>
      <c r="AB832" s="129"/>
      <c r="AC832" s="129"/>
      <c r="AD832" s="129"/>
      <c r="AE832" s="129"/>
      <c r="AG832" s="130"/>
      <c r="AN832" s="129"/>
      <c r="AO832" s="129"/>
      <c r="AP832" s="129"/>
      <c r="AQ832" s="129"/>
      <c r="AR832" s="129"/>
      <c r="AS832" s="129"/>
      <c r="AT832" s="129"/>
      <c r="AU832" s="129"/>
    </row>
    <row r="833" spans="3:47">
      <c r="C833" s="23"/>
      <c r="D833" s="23"/>
      <c r="AA833" s="129"/>
      <c r="AB833" s="129"/>
      <c r="AC833" s="129"/>
      <c r="AD833" s="129"/>
      <c r="AE833" s="129"/>
      <c r="AG833" s="130"/>
      <c r="AN833" s="129"/>
      <c r="AO833" s="129"/>
      <c r="AP833" s="129"/>
      <c r="AQ833" s="129"/>
      <c r="AR833" s="129"/>
      <c r="AS833" s="129"/>
      <c r="AT833" s="129"/>
      <c r="AU833" s="129"/>
    </row>
    <row r="834" spans="3:47">
      <c r="C834" s="23"/>
      <c r="D834" s="23"/>
      <c r="AA834" s="129"/>
      <c r="AB834" s="129"/>
      <c r="AC834" s="129"/>
      <c r="AD834" s="129"/>
      <c r="AE834" s="129"/>
      <c r="AG834" s="130"/>
      <c r="AN834" s="129"/>
      <c r="AO834" s="129"/>
      <c r="AP834" s="129"/>
      <c r="AQ834" s="129"/>
      <c r="AR834" s="129"/>
      <c r="AS834" s="129"/>
      <c r="AT834" s="129"/>
      <c r="AU834" s="129"/>
    </row>
    <row r="835" spans="3:47">
      <c r="C835" s="23"/>
      <c r="D835" s="23"/>
      <c r="AA835" s="129"/>
      <c r="AB835" s="129"/>
      <c r="AC835" s="129"/>
      <c r="AD835" s="129"/>
      <c r="AE835" s="129"/>
      <c r="AG835" s="130"/>
      <c r="AN835" s="129"/>
      <c r="AO835" s="129"/>
      <c r="AP835" s="129"/>
      <c r="AQ835" s="129"/>
      <c r="AR835" s="129"/>
      <c r="AS835" s="129"/>
      <c r="AT835" s="129"/>
      <c r="AU835" s="129"/>
    </row>
    <row r="836" spans="3:47">
      <c r="C836" s="23"/>
      <c r="D836" s="23"/>
      <c r="AA836" s="129"/>
      <c r="AB836" s="129"/>
      <c r="AC836" s="129"/>
      <c r="AD836" s="129"/>
      <c r="AE836" s="129"/>
      <c r="AG836" s="130"/>
      <c r="AN836" s="129"/>
      <c r="AO836" s="129"/>
      <c r="AP836" s="129"/>
      <c r="AQ836" s="129"/>
      <c r="AR836" s="129"/>
      <c r="AS836" s="129"/>
      <c r="AT836" s="129"/>
      <c r="AU836" s="129"/>
    </row>
    <row r="837" spans="3:47">
      <c r="C837" s="23"/>
      <c r="D837" s="23"/>
      <c r="AA837" s="129"/>
      <c r="AB837" s="129"/>
      <c r="AC837" s="129"/>
      <c r="AD837" s="129"/>
      <c r="AE837" s="129"/>
      <c r="AG837" s="130"/>
      <c r="AN837" s="129"/>
      <c r="AO837" s="129"/>
      <c r="AP837" s="129"/>
      <c r="AQ837" s="129"/>
      <c r="AR837" s="129"/>
      <c r="AS837" s="129"/>
      <c r="AT837" s="129"/>
      <c r="AU837" s="129"/>
    </row>
    <row r="838" spans="3:47">
      <c r="C838" s="23"/>
      <c r="D838" s="23"/>
      <c r="AA838" s="129"/>
      <c r="AB838" s="129"/>
      <c r="AC838" s="129"/>
      <c r="AD838" s="129"/>
      <c r="AE838" s="129"/>
      <c r="AG838" s="130"/>
      <c r="AN838" s="129"/>
      <c r="AO838" s="129"/>
      <c r="AP838" s="129"/>
      <c r="AQ838" s="129"/>
      <c r="AR838" s="129"/>
      <c r="AS838" s="129"/>
      <c r="AT838" s="129"/>
      <c r="AU838" s="129"/>
    </row>
    <row r="839" spans="3:47">
      <c r="C839" s="23"/>
      <c r="D839" s="23"/>
      <c r="AA839" s="129"/>
      <c r="AB839" s="129"/>
      <c r="AC839" s="129"/>
      <c r="AD839" s="129"/>
      <c r="AE839" s="129"/>
      <c r="AG839" s="130"/>
      <c r="AN839" s="129"/>
      <c r="AO839" s="129"/>
      <c r="AP839" s="129"/>
      <c r="AQ839" s="129"/>
      <c r="AR839" s="129"/>
      <c r="AS839" s="129"/>
      <c r="AT839" s="129"/>
      <c r="AU839" s="129"/>
    </row>
    <row r="840" spans="3:47">
      <c r="C840" s="23"/>
      <c r="D840" s="23"/>
      <c r="AA840" s="129"/>
      <c r="AB840" s="129"/>
      <c r="AC840" s="129"/>
      <c r="AD840" s="129"/>
      <c r="AE840" s="129"/>
      <c r="AG840" s="130"/>
      <c r="AN840" s="129"/>
      <c r="AO840" s="129"/>
      <c r="AP840" s="129"/>
      <c r="AQ840" s="129"/>
      <c r="AR840" s="129"/>
      <c r="AS840" s="129"/>
      <c r="AT840" s="129"/>
      <c r="AU840" s="129"/>
    </row>
    <row r="841" spans="3:47">
      <c r="C841" s="23"/>
      <c r="D841" s="23"/>
      <c r="AA841" s="129"/>
      <c r="AB841" s="129"/>
      <c r="AC841" s="129"/>
      <c r="AD841" s="129"/>
      <c r="AE841" s="129"/>
      <c r="AG841" s="130"/>
      <c r="AN841" s="129"/>
      <c r="AO841" s="129"/>
      <c r="AP841" s="129"/>
      <c r="AQ841" s="129"/>
      <c r="AR841" s="129"/>
      <c r="AS841" s="129"/>
      <c r="AT841" s="129"/>
      <c r="AU841" s="129"/>
    </row>
    <row r="842" spans="3:47">
      <c r="C842" s="23"/>
      <c r="D842" s="23"/>
      <c r="AA842" s="129"/>
      <c r="AB842" s="129"/>
      <c r="AC842" s="129"/>
      <c r="AD842" s="129"/>
      <c r="AE842" s="129"/>
      <c r="AG842" s="130"/>
      <c r="AN842" s="129"/>
      <c r="AO842" s="129"/>
      <c r="AP842" s="129"/>
      <c r="AQ842" s="129"/>
      <c r="AR842" s="129"/>
      <c r="AS842" s="129"/>
      <c r="AT842" s="129"/>
      <c r="AU842" s="129"/>
    </row>
    <row r="843" spans="3:47">
      <c r="C843" s="23"/>
      <c r="D843" s="23"/>
      <c r="AA843" s="129"/>
      <c r="AB843" s="129"/>
      <c r="AC843" s="129"/>
      <c r="AD843" s="129"/>
      <c r="AE843" s="129"/>
      <c r="AG843" s="130"/>
      <c r="AN843" s="129"/>
      <c r="AO843" s="129"/>
      <c r="AP843" s="129"/>
      <c r="AQ843" s="129"/>
      <c r="AR843" s="129"/>
      <c r="AS843" s="129"/>
      <c r="AT843" s="129"/>
      <c r="AU843" s="129"/>
    </row>
    <row r="844" spans="3:47">
      <c r="C844" s="23"/>
      <c r="D844" s="23"/>
      <c r="AA844" s="129"/>
      <c r="AB844" s="129"/>
      <c r="AC844" s="129"/>
      <c r="AD844" s="129"/>
      <c r="AE844" s="129"/>
      <c r="AG844" s="130"/>
      <c r="AN844" s="129"/>
      <c r="AO844" s="129"/>
      <c r="AP844" s="129"/>
      <c r="AQ844" s="129"/>
      <c r="AR844" s="129"/>
      <c r="AS844" s="129"/>
      <c r="AT844" s="129"/>
      <c r="AU844" s="129"/>
    </row>
    <row r="845" spans="3:47">
      <c r="C845" s="23"/>
      <c r="D845" s="23"/>
      <c r="AA845" s="129"/>
      <c r="AB845" s="129"/>
      <c r="AC845" s="129"/>
      <c r="AD845" s="129"/>
      <c r="AE845" s="129"/>
      <c r="AG845" s="130"/>
      <c r="AN845" s="129"/>
      <c r="AO845" s="129"/>
      <c r="AP845" s="129"/>
      <c r="AQ845" s="129"/>
      <c r="AR845" s="129"/>
      <c r="AS845" s="129"/>
      <c r="AT845" s="129"/>
      <c r="AU845" s="129"/>
    </row>
    <row r="846" spans="3:47">
      <c r="C846" s="23"/>
      <c r="D846" s="23"/>
      <c r="AA846" s="129"/>
      <c r="AB846" s="129"/>
      <c r="AC846" s="129"/>
      <c r="AD846" s="129"/>
      <c r="AE846" s="129"/>
      <c r="AG846" s="130"/>
      <c r="AN846" s="129"/>
      <c r="AO846" s="129"/>
      <c r="AP846" s="129"/>
      <c r="AQ846" s="129"/>
      <c r="AR846" s="129"/>
      <c r="AS846" s="129"/>
      <c r="AT846" s="129"/>
      <c r="AU846" s="129"/>
    </row>
    <row r="847" spans="3:47">
      <c r="C847" s="23"/>
      <c r="D847" s="23"/>
      <c r="AA847" s="129"/>
      <c r="AB847" s="129"/>
      <c r="AC847" s="129"/>
      <c r="AD847" s="129"/>
      <c r="AE847" s="129"/>
      <c r="AG847" s="130"/>
      <c r="AN847" s="129"/>
      <c r="AO847" s="129"/>
      <c r="AP847" s="129"/>
      <c r="AQ847" s="129"/>
      <c r="AR847" s="129"/>
      <c r="AS847" s="129"/>
      <c r="AT847" s="129"/>
      <c r="AU847" s="129"/>
    </row>
    <row r="848" spans="3:47">
      <c r="C848" s="23"/>
      <c r="D848" s="23"/>
      <c r="AA848" s="129"/>
      <c r="AB848" s="129"/>
      <c r="AC848" s="129"/>
      <c r="AD848" s="129"/>
      <c r="AE848" s="129"/>
      <c r="AG848" s="130"/>
      <c r="AN848" s="129"/>
      <c r="AO848" s="129"/>
      <c r="AP848" s="129"/>
      <c r="AQ848" s="129"/>
      <c r="AR848" s="129"/>
      <c r="AS848" s="129"/>
      <c r="AT848" s="129"/>
      <c r="AU848" s="129"/>
    </row>
    <row r="849" spans="3:47">
      <c r="C849" s="23"/>
      <c r="D849" s="23"/>
      <c r="AA849" s="129"/>
      <c r="AB849" s="129"/>
      <c r="AC849" s="129"/>
      <c r="AD849" s="129"/>
      <c r="AE849" s="129"/>
      <c r="AG849" s="130"/>
      <c r="AN849" s="129"/>
      <c r="AO849" s="129"/>
      <c r="AP849" s="129"/>
      <c r="AQ849" s="129"/>
      <c r="AR849" s="129"/>
      <c r="AS849" s="129"/>
      <c r="AT849" s="129"/>
      <c r="AU849" s="129"/>
    </row>
    <row r="850" spans="3:47">
      <c r="C850" s="23"/>
      <c r="D850" s="23"/>
      <c r="AA850" s="129"/>
      <c r="AB850" s="129"/>
      <c r="AC850" s="129"/>
      <c r="AD850" s="129"/>
      <c r="AE850" s="129"/>
      <c r="AG850" s="130"/>
      <c r="AN850" s="129"/>
      <c r="AO850" s="129"/>
      <c r="AP850" s="129"/>
      <c r="AQ850" s="129"/>
      <c r="AR850" s="129"/>
      <c r="AS850" s="129"/>
      <c r="AT850" s="129"/>
      <c r="AU850" s="129"/>
    </row>
    <row r="851" spans="3:47">
      <c r="C851" s="23"/>
      <c r="D851" s="23"/>
      <c r="AA851" s="129"/>
      <c r="AB851" s="129"/>
      <c r="AC851" s="129"/>
      <c r="AD851" s="129"/>
      <c r="AE851" s="129"/>
      <c r="AG851" s="130"/>
      <c r="AN851" s="129"/>
      <c r="AO851" s="129"/>
      <c r="AP851" s="129"/>
      <c r="AQ851" s="129"/>
      <c r="AR851" s="129"/>
      <c r="AS851" s="129"/>
      <c r="AT851" s="129"/>
      <c r="AU851" s="129"/>
    </row>
    <row r="852" spans="3:47">
      <c r="C852" s="23"/>
      <c r="D852" s="23"/>
      <c r="AA852" s="129"/>
      <c r="AB852" s="129"/>
      <c r="AC852" s="129"/>
      <c r="AD852" s="129"/>
      <c r="AE852" s="129"/>
      <c r="AG852" s="130"/>
      <c r="AN852" s="129"/>
      <c r="AO852" s="129"/>
      <c r="AP852" s="129"/>
      <c r="AQ852" s="129"/>
      <c r="AR852" s="129"/>
      <c r="AS852" s="129"/>
      <c r="AT852" s="129"/>
      <c r="AU852" s="129"/>
    </row>
    <row r="853" spans="3:47">
      <c r="C853" s="23"/>
      <c r="D853" s="23"/>
      <c r="AA853" s="129"/>
      <c r="AB853" s="129"/>
      <c r="AC853" s="129"/>
      <c r="AD853" s="129"/>
      <c r="AE853" s="129"/>
      <c r="AG853" s="130"/>
      <c r="AN853" s="129"/>
      <c r="AO853" s="129"/>
      <c r="AP853" s="129"/>
      <c r="AQ853" s="129"/>
      <c r="AR853" s="129"/>
      <c r="AS853" s="129"/>
      <c r="AT853" s="129"/>
      <c r="AU853" s="129"/>
    </row>
    <row r="854" spans="3:47">
      <c r="C854" s="23"/>
      <c r="D854" s="23"/>
      <c r="AA854" s="129"/>
      <c r="AB854" s="129"/>
      <c r="AC854" s="129"/>
      <c r="AD854" s="129"/>
      <c r="AE854" s="129"/>
      <c r="AG854" s="130"/>
      <c r="AN854" s="129"/>
      <c r="AO854" s="129"/>
      <c r="AP854" s="129"/>
      <c r="AQ854" s="129"/>
      <c r="AR854" s="129"/>
      <c r="AS854" s="129"/>
      <c r="AT854" s="129"/>
      <c r="AU854" s="129"/>
    </row>
    <row r="855" spans="3:47">
      <c r="C855" s="23"/>
      <c r="D855" s="23"/>
      <c r="AA855" s="129"/>
      <c r="AB855" s="129"/>
      <c r="AC855" s="129"/>
      <c r="AD855" s="129"/>
      <c r="AE855" s="129"/>
      <c r="AG855" s="130"/>
      <c r="AN855" s="129"/>
      <c r="AO855" s="129"/>
      <c r="AP855" s="129"/>
      <c r="AQ855" s="129"/>
      <c r="AR855" s="129"/>
      <c r="AS855" s="129"/>
      <c r="AT855" s="129"/>
      <c r="AU855" s="129"/>
    </row>
    <row r="856" spans="3:47">
      <c r="C856" s="23"/>
      <c r="D856" s="23"/>
      <c r="AA856" s="129"/>
      <c r="AB856" s="129"/>
      <c r="AC856" s="129"/>
      <c r="AD856" s="129"/>
      <c r="AE856" s="129"/>
      <c r="AG856" s="130"/>
      <c r="AN856" s="129"/>
      <c r="AO856" s="129"/>
      <c r="AP856" s="129"/>
      <c r="AQ856" s="129"/>
      <c r="AR856" s="129"/>
      <c r="AS856" s="129"/>
      <c r="AT856" s="129"/>
      <c r="AU856" s="129"/>
    </row>
    <row r="857" spans="3:47">
      <c r="C857" s="23"/>
      <c r="D857" s="23"/>
      <c r="AA857" s="129"/>
      <c r="AB857" s="129"/>
      <c r="AC857" s="129"/>
      <c r="AD857" s="129"/>
      <c r="AE857" s="129"/>
      <c r="AG857" s="130"/>
      <c r="AN857" s="129"/>
      <c r="AO857" s="129"/>
      <c r="AP857" s="129"/>
      <c r="AQ857" s="129"/>
      <c r="AR857" s="129"/>
      <c r="AS857" s="129"/>
      <c r="AT857" s="129"/>
      <c r="AU857" s="129"/>
    </row>
    <row r="858" spans="3:47">
      <c r="C858" s="23"/>
      <c r="D858" s="23"/>
      <c r="AA858" s="129"/>
      <c r="AB858" s="129"/>
      <c r="AC858" s="129"/>
      <c r="AD858" s="129"/>
      <c r="AE858" s="129"/>
      <c r="AG858" s="130"/>
      <c r="AN858" s="129"/>
      <c r="AO858" s="129"/>
      <c r="AP858" s="129"/>
      <c r="AQ858" s="129"/>
      <c r="AR858" s="129"/>
      <c r="AS858" s="129"/>
      <c r="AT858" s="129"/>
      <c r="AU858" s="129"/>
    </row>
    <row r="859" spans="3:47">
      <c r="C859" s="23"/>
      <c r="D859" s="23"/>
      <c r="AA859" s="129"/>
      <c r="AB859" s="129"/>
      <c r="AC859" s="129"/>
      <c r="AD859" s="129"/>
      <c r="AE859" s="129"/>
      <c r="AG859" s="130"/>
      <c r="AN859" s="129"/>
      <c r="AO859" s="129"/>
      <c r="AP859" s="129"/>
      <c r="AQ859" s="129"/>
      <c r="AR859" s="129"/>
      <c r="AS859" s="129"/>
      <c r="AT859" s="129"/>
      <c r="AU859" s="129"/>
    </row>
    <row r="860" spans="3:47">
      <c r="C860" s="23"/>
      <c r="D860" s="23"/>
      <c r="AA860" s="129"/>
      <c r="AB860" s="129"/>
      <c r="AC860" s="129"/>
      <c r="AD860" s="129"/>
      <c r="AE860" s="129"/>
      <c r="AG860" s="130"/>
      <c r="AN860" s="129"/>
      <c r="AO860" s="129"/>
      <c r="AP860" s="129"/>
      <c r="AQ860" s="129"/>
      <c r="AR860" s="129"/>
      <c r="AS860" s="129"/>
      <c r="AT860" s="129"/>
      <c r="AU860" s="129"/>
    </row>
    <row r="861" spans="3:47">
      <c r="C861" s="23"/>
      <c r="D861" s="23"/>
      <c r="AA861" s="129"/>
      <c r="AB861" s="129"/>
      <c r="AC861" s="129"/>
      <c r="AD861" s="129"/>
      <c r="AE861" s="129"/>
      <c r="AG861" s="130"/>
      <c r="AN861" s="129"/>
      <c r="AO861" s="129"/>
      <c r="AP861" s="129"/>
      <c r="AQ861" s="129"/>
      <c r="AR861" s="129"/>
      <c r="AS861" s="129"/>
      <c r="AT861" s="129"/>
      <c r="AU861" s="129"/>
    </row>
    <row r="862" spans="3:47">
      <c r="C862" s="23"/>
      <c r="D862" s="23"/>
      <c r="AA862" s="129"/>
      <c r="AB862" s="129"/>
      <c r="AC862" s="129"/>
      <c r="AD862" s="129"/>
      <c r="AE862" s="129"/>
      <c r="AG862" s="130"/>
      <c r="AN862" s="129"/>
      <c r="AO862" s="129"/>
      <c r="AP862" s="129"/>
      <c r="AQ862" s="129"/>
      <c r="AR862" s="129"/>
      <c r="AS862" s="129"/>
      <c r="AT862" s="129"/>
      <c r="AU862" s="129"/>
    </row>
    <row r="863" spans="3:47">
      <c r="C863" s="23"/>
      <c r="D863" s="23"/>
      <c r="AA863" s="129"/>
      <c r="AB863" s="129"/>
      <c r="AC863" s="129"/>
      <c r="AD863" s="129"/>
      <c r="AE863" s="129"/>
      <c r="AG863" s="130"/>
      <c r="AN863" s="129"/>
      <c r="AO863" s="129"/>
      <c r="AP863" s="129"/>
      <c r="AQ863" s="129"/>
      <c r="AR863" s="129"/>
      <c r="AS863" s="129"/>
      <c r="AT863" s="129"/>
      <c r="AU863" s="129"/>
    </row>
    <row r="864" spans="3:47">
      <c r="C864" s="23"/>
      <c r="D864" s="23"/>
      <c r="AA864" s="129"/>
      <c r="AB864" s="129"/>
      <c r="AC864" s="129"/>
      <c r="AD864" s="129"/>
      <c r="AE864" s="129"/>
      <c r="AG864" s="130"/>
      <c r="AN864" s="129"/>
      <c r="AO864" s="129"/>
      <c r="AP864" s="129"/>
      <c r="AQ864" s="129"/>
      <c r="AR864" s="129"/>
      <c r="AS864" s="129"/>
      <c r="AT864" s="129"/>
      <c r="AU864" s="129"/>
    </row>
    <row r="865" spans="3:47">
      <c r="C865" s="23"/>
      <c r="D865" s="23"/>
      <c r="AA865" s="129"/>
      <c r="AB865" s="129"/>
      <c r="AC865" s="129"/>
      <c r="AD865" s="129"/>
      <c r="AE865" s="129"/>
      <c r="AG865" s="130"/>
      <c r="AN865" s="129"/>
      <c r="AO865" s="129"/>
      <c r="AP865" s="129"/>
      <c r="AQ865" s="129"/>
      <c r="AR865" s="129"/>
      <c r="AS865" s="129"/>
      <c r="AT865" s="129"/>
      <c r="AU865" s="129"/>
    </row>
    <row r="866" spans="3:47">
      <c r="C866" s="23"/>
      <c r="D866" s="23"/>
      <c r="AA866" s="129"/>
      <c r="AB866" s="129"/>
      <c r="AC866" s="129"/>
      <c r="AD866" s="129"/>
      <c r="AE866" s="129"/>
      <c r="AG866" s="130"/>
      <c r="AN866" s="129"/>
      <c r="AO866" s="129"/>
      <c r="AP866" s="129"/>
      <c r="AQ866" s="129"/>
      <c r="AR866" s="129"/>
      <c r="AS866" s="129"/>
      <c r="AT866" s="129"/>
      <c r="AU866" s="129"/>
    </row>
    <row r="867" spans="3:47">
      <c r="C867" s="23"/>
      <c r="D867" s="23"/>
      <c r="AA867" s="129"/>
      <c r="AB867" s="129"/>
      <c r="AC867" s="129"/>
      <c r="AD867" s="129"/>
      <c r="AE867" s="129"/>
      <c r="AG867" s="130"/>
      <c r="AN867" s="129"/>
      <c r="AO867" s="129"/>
      <c r="AP867" s="129"/>
      <c r="AQ867" s="129"/>
      <c r="AR867" s="129"/>
      <c r="AS867" s="129"/>
      <c r="AT867" s="129"/>
      <c r="AU867" s="129"/>
    </row>
    <row r="868" spans="3:47">
      <c r="C868" s="23"/>
      <c r="D868" s="23"/>
      <c r="AA868" s="129"/>
      <c r="AB868" s="129"/>
      <c r="AC868" s="129"/>
      <c r="AD868" s="129"/>
      <c r="AE868" s="129"/>
      <c r="AG868" s="130"/>
      <c r="AN868" s="129"/>
      <c r="AO868" s="129"/>
      <c r="AP868" s="129"/>
      <c r="AQ868" s="129"/>
      <c r="AR868" s="129"/>
      <c r="AS868" s="129"/>
      <c r="AT868" s="129"/>
      <c r="AU868" s="129"/>
    </row>
    <row r="869" spans="3:47">
      <c r="C869" s="23"/>
      <c r="D869" s="23"/>
      <c r="AA869" s="129"/>
      <c r="AB869" s="129"/>
      <c r="AC869" s="129"/>
      <c r="AD869" s="129"/>
      <c r="AE869" s="129"/>
      <c r="AG869" s="130"/>
      <c r="AN869" s="129"/>
      <c r="AO869" s="129"/>
      <c r="AP869" s="129"/>
      <c r="AQ869" s="129"/>
      <c r="AR869" s="129"/>
      <c r="AS869" s="129"/>
      <c r="AT869" s="129"/>
      <c r="AU869" s="129"/>
    </row>
    <row r="870" spans="3:47">
      <c r="C870" s="23"/>
      <c r="D870" s="23"/>
      <c r="AA870" s="129"/>
      <c r="AB870" s="129"/>
      <c r="AC870" s="129"/>
      <c r="AD870" s="129"/>
      <c r="AE870" s="129"/>
      <c r="AG870" s="130"/>
      <c r="AN870" s="129"/>
      <c r="AO870" s="129"/>
      <c r="AP870" s="129"/>
      <c r="AQ870" s="129"/>
      <c r="AR870" s="129"/>
      <c r="AS870" s="129"/>
      <c r="AT870" s="129"/>
      <c r="AU870" s="129"/>
    </row>
    <row r="871" spans="3:47">
      <c r="C871" s="23"/>
      <c r="D871" s="23"/>
      <c r="AA871" s="129"/>
      <c r="AB871" s="129"/>
      <c r="AC871" s="129"/>
      <c r="AD871" s="129"/>
      <c r="AE871" s="129"/>
      <c r="AG871" s="130"/>
      <c r="AN871" s="129"/>
      <c r="AO871" s="129"/>
      <c r="AP871" s="129"/>
      <c r="AQ871" s="129"/>
      <c r="AR871" s="129"/>
      <c r="AS871" s="129"/>
      <c r="AT871" s="129"/>
      <c r="AU871" s="129"/>
    </row>
    <row r="872" spans="3:47">
      <c r="C872" s="23"/>
      <c r="D872" s="23"/>
      <c r="AA872" s="129"/>
      <c r="AB872" s="129"/>
      <c r="AC872" s="129"/>
      <c r="AD872" s="129"/>
      <c r="AE872" s="129"/>
      <c r="AG872" s="130"/>
      <c r="AN872" s="129"/>
      <c r="AO872" s="129"/>
      <c r="AP872" s="129"/>
      <c r="AQ872" s="129"/>
      <c r="AR872" s="129"/>
      <c r="AS872" s="129"/>
      <c r="AT872" s="129"/>
      <c r="AU872" s="129"/>
    </row>
    <row r="873" spans="3:47">
      <c r="C873" s="23"/>
      <c r="D873" s="23"/>
      <c r="AA873" s="129"/>
      <c r="AB873" s="129"/>
      <c r="AC873" s="129"/>
      <c r="AD873" s="129"/>
      <c r="AE873" s="129"/>
      <c r="AG873" s="130"/>
      <c r="AN873" s="129"/>
      <c r="AO873" s="129"/>
      <c r="AP873" s="129"/>
      <c r="AQ873" s="129"/>
      <c r="AR873" s="129"/>
      <c r="AS873" s="129"/>
      <c r="AT873" s="129"/>
      <c r="AU873" s="129"/>
    </row>
    <row r="874" spans="3:47">
      <c r="C874" s="23"/>
      <c r="D874" s="23"/>
      <c r="AA874" s="129"/>
      <c r="AB874" s="129"/>
      <c r="AC874" s="129"/>
      <c r="AD874" s="129"/>
      <c r="AE874" s="129"/>
      <c r="AG874" s="130"/>
      <c r="AN874" s="129"/>
      <c r="AO874" s="129"/>
      <c r="AP874" s="129"/>
      <c r="AQ874" s="129"/>
      <c r="AR874" s="129"/>
      <c r="AS874" s="129"/>
      <c r="AT874" s="129"/>
      <c r="AU874" s="129"/>
    </row>
    <row r="875" spans="3:47">
      <c r="C875" s="23"/>
      <c r="D875" s="23"/>
      <c r="AA875" s="129"/>
      <c r="AB875" s="129"/>
      <c r="AC875" s="129"/>
      <c r="AD875" s="129"/>
      <c r="AE875" s="129"/>
      <c r="AG875" s="130"/>
      <c r="AN875" s="129"/>
      <c r="AO875" s="129"/>
      <c r="AP875" s="129"/>
      <c r="AQ875" s="129"/>
      <c r="AR875" s="129"/>
      <c r="AS875" s="129"/>
      <c r="AT875" s="129"/>
      <c r="AU875" s="129"/>
    </row>
    <row r="876" spans="3:47">
      <c r="C876" s="23"/>
      <c r="D876" s="23"/>
      <c r="AA876" s="129"/>
      <c r="AB876" s="129"/>
      <c r="AC876" s="129"/>
      <c r="AD876" s="129"/>
      <c r="AE876" s="129"/>
      <c r="AG876" s="130"/>
      <c r="AN876" s="129"/>
      <c r="AO876" s="129"/>
      <c r="AP876" s="129"/>
      <c r="AQ876" s="129"/>
      <c r="AR876" s="129"/>
      <c r="AS876" s="129"/>
      <c r="AT876" s="129"/>
      <c r="AU876" s="129"/>
    </row>
    <row r="877" spans="3:47">
      <c r="C877" s="23"/>
      <c r="D877" s="23"/>
      <c r="AA877" s="129"/>
      <c r="AB877" s="129"/>
      <c r="AC877" s="129"/>
      <c r="AD877" s="129"/>
      <c r="AE877" s="129"/>
      <c r="AG877" s="130"/>
      <c r="AN877" s="129"/>
      <c r="AO877" s="129"/>
      <c r="AP877" s="129"/>
      <c r="AQ877" s="129"/>
      <c r="AR877" s="129"/>
      <c r="AS877" s="129"/>
      <c r="AT877" s="129"/>
      <c r="AU877" s="129"/>
    </row>
    <row r="878" spans="3:47">
      <c r="C878" s="23"/>
      <c r="D878" s="23"/>
      <c r="AA878" s="129"/>
      <c r="AB878" s="129"/>
      <c r="AC878" s="129"/>
      <c r="AD878" s="129"/>
      <c r="AE878" s="129"/>
      <c r="AG878" s="130"/>
      <c r="AN878" s="129"/>
      <c r="AO878" s="129"/>
      <c r="AP878" s="129"/>
      <c r="AQ878" s="129"/>
      <c r="AR878" s="129"/>
      <c r="AS878" s="129"/>
      <c r="AT878" s="129"/>
      <c r="AU878" s="129"/>
    </row>
    <row r="879" spans="3:47">
      <c r="C879" s="23"/>
      <c r="D879" s="23"/>
      <c r="AA879" s="129"/>
      <c r="AB879" s="129"/>
      <c r="AC879" s="129"/>
      <c r="AD879" s="129"/>
      <c r="AE879" s="129"/>
      <c r="AG879" s="130"/>
      <c r="AN879" s="129"/>
      <c r="AO879" s="129"/>
      <c r="AP879" s="129"/>
      <c r="AQ879" s="129"/>
      <c r="AR879" s="129"/>
      <c r="AS879" s="129"/>
      <c r="AT879" s="129"/>
      <c r="AU879" s="129"/>
    </row>
    <row r="880" spans="3:47">
      <c r="C880" s="23"/>
      <c r="D880" s="23"/>
      <c r="AA880" s="129"/>
      <c r="AB880" s="129"/>
      <c r="AC880" s="129"/>
      <c r="AD880" s="129"/>
      <c r="AE880" s="129"/>
      <c r="AG880" s="130"/>
      <c r="AN880" s="129"/>
      <c r="AO880" s="129"/>
      <c r="AP880" s="129"/>
      <c r="AQ880" s="129"/>
      <c r="AR880" s="129"/>
      <c r="AS880" s="129"/>
      <c r="AT880" s="129"/>
      <c r="AU880" s="129"/>
    </row>
    <row r="881" spans="3:50">
      <c r="C881" s="23"/>
      <c r="D881" s="23"/>
      <c r="AA881" s="129"/>
      <c r="AB881" s="129"/>
      <c r="AC881" s="129"/>
      <c r="AD881" s="129"/>
      <c r="AE881" s="129"/>
      <c r="AG881" s="130"/>
      <c r="AN881" s="129"/>
      <c r="AO881" s="129"/>
      <c r="AP881" s="129"/>
      <c r="AQ881" s="129"/>
      <c r="AR881" s="129"/>
      <c r="AS881" s="129"/>
      <c r="AT881" s="129"/>
      <c r="AU881" s="129"/>
    </row>
    <row r="882" spans="3:50">
      <c r="C882" s="23"/>
      <c r="D882" s="23"/>
      <c r="AA882" s="129"/>
      <c r="AB882" s="129"/>
      <c r="AC882" s="129"/>
      <c r="AD882" s="129"/>
      <c r="AE882" s="129"/>
      <c r="AG882" s="130"/>
      <c r="AN882" s="129"/>
      <c r="AO882" s="129"/>
      <c r="AP882" s="129"/>
      <c r="AQ882" s="129"/>
      <c r="AR882" s="129"/>
      <c r="AS882" s="129"/>
      <c r="AT882" s="129"/>
      <c r="AU882" s="129"/>
    </row>
    <row r="883" spans="3:50">
      <c r="C883" s="23"/>
      <c r="D883" s="23"/>
      <c r="AA883" s="129"/>
      <c r="AB883" s="129"/>
      <c r="AC883" s="129"/>
      <c r="AD883" s="129"/>
      <c r="AE883" s="129"/>
      <c r="AG883" s="130"/>
      <c r="AN883" s="129"/>
      <c r="AO883" s="129"/>
      <c r="AP883" s="129"/>
      <c r="AQ883" s="129"/>
      <c r="AR883" s="129"/>
      <c r="AS883" s="129"/>
      <c r="AT883" s="129"/>
      <c r="AU883" s="129"/>
    </row>
    <row r="884" spans="3:50">
      <c r="C884" s="23"/>
      <c r="D884" s="23"/>
      <c r="AA884" s="129"/>
      <c r="AB884" s="129"/>
      <c r="AC884" s="129"/>
      <c r="AD884" s="129"/>
      <c r="AE884" s="129"/>
      <c r="AG884" s="130"/>
      <c r="AN884" s="129"/>
      <c r="AO884" s="129"/>
      <c r="AP884" s="129"/>
      <c r="AQ884" s="129"/>
      <c r="AR884" s="129"/>
      <c r="AS884" s="129"/>
      <c r="AT884" s="129"/>
      <c r="AU884" s="129"/>
    </row>
    <row r="885" spans="3:50">
      <c r="C885" s="23"/>
      <c r="D885" s="23"/>
      <c r="AA885" s="129"/>
      <c r="AB885" s="129"/>
      <c r="AC885" s="129"/>
      <c r="AD885" s="129"/>
      <c r="AE885" s="129"/>
      <c r="AG885" s="130"/>
      <c r="AN885" s="129"/>
      <c r="AO885" s="129"/>
      <c r="AP885" s="129"/>
      <c r="AQ885" s="129"/>
      <c r="AR885" s="129"/>
      <c r="AS885" s="129"/>
      <c r="AT885" s="129"/>
      <c r="AU885" s="129"/>
    </row>
    <row r="886" spans="3:50">
      <c r="C886" s="23"/>
      <c r="D886" s="23"/>
      <c r="AA886" s="129"/>
      <c r="AB886" s="129"/>
      <c r="AC886" s="129"/>
      <c r="AD886" s="129"/>
      <c r="AE886" s="129"/>
      <c r="AG886" s="130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95"/>
      <c r="AX886" s="101"/>
    </row>
    <row r="887" spans="3:50">
      <c r="C887" s="23"/>
      <c r="D887" s="23"/>
      <c r="AA887" s="129"/>
      <c r="AB887" s="129"/>
      <c r="AC887" s="129"/>
      <c r="AD887" s="129"/>
      <c r="AE887" s="129"/>
      <c r="AG887" s="130"/>
      <c r="AN887" s="129"/>
      <c r="AO887" s="129"/>
      <c r="AP887" s="129"/>
      <c r="AQ887" s="129"/>
      <c r="AR887" s="129"/>
      <c r="AS887" s="129"/>
      <c r="AT887" s="129"/>
      <c r="AU887" s="129"/>
    </row>
    <row r="888" spans="3:50">
      <c r="C888" s="23"/>
      <c r="D888" s="23"/>
      <c r="AA888" s="129"/>
      <c r="AB888" s="129"/>
      <c r="AC888" s="129"/>
      <c r="AD888" s="129"/>
      <c r="AE888" s="129"/>
      <c r="AG888" s="130"/>
      <c r="AN888" s="129"/>
      <c r="AO888" s="129"/>
      <c r="AP888" s="129"/>
      <c r="AQ888" s="129"/>
      <c r="AR888" s="129"/>
      <c r="AS888" s="129"/>
      <c r="AT888" s="129"/>
      <c r="AU888" s="129"/>
    </row>
    <row r="889" spans="3:50">
      <c r="C889" s="23"/>
      <c r="D889" s="23"/>
      <c r="AA889" s="129"/>
      <c r="AB889" s="129"/>
      <c r="AC889" s="129"/>
      <c r="AD889" s="129"/>
      <c r="AE889" s="129"/>
      <c r="AG889" s="130"/>
      <c r="AN889" s="129"/>
      <c r="AO889" s="129"/>
      <c r="AP889" s="129"/>
      <c r="AQ889" s="129"/>
      <c r="AR889" s="129"/>
      <c r="AS889" s="129"/>
      <c r="AT889" s="129"/>
      <c r="AU889" s="129"/>
    </row>
    <row r="890" spans="3:50">
      <c r="C890" s="23"/>
      <c r="D890" s="23"/>
      <c r="AA890" s="129"/>
      <c r="AB890" s="129"/>
      <c r="AC890" s="129"/>
      <c r="AD890" s="129"/>
      <c r="AE890" s="129"/>
      <c r="AG890" s="130"/>
      <c r="AN890" s="129"/>
      <c r="AO890" s="129"/>
      <c r="AP890" s="129"/>
      <c r="AQ890" s="129"/>
      <c r="AR890" s="129"/>
      <c r="AS890" s="129"/>
      <c r="AT890" s="129"/>
      <c r="AU890" s="129"/>
    </row>
    <row r="891" spans="3:50">
      <c r="C891" s="23"/>
      <c r="D891" s="23"/>
      <c r="AA891" s="129"/>
      <c r="AB891" s="129"/>
      <c r="AC891" s="129"/>
      <c r="AD891" s="129"/>
      <c r="AE891" s="129"/>
      <c r="AG891" s="130"/>
      <c r="AN891" s="129"/>
      <c r="AO891" s="129"/>
      <c r="AP891" s="129"/>
      <c r="AQ891" s="129"/>
      <c r="AR891" s="129"/>
      <c r="AS891" s="129"/>
      <c r="AT891" s="129"/>
      <c r="AU891" s="129"/>
    </row>
    <row r="892" spans="3:50">
      <c r="C892" s="23"/>
      <c r="D892" s="23"/>
      <c r="AA892" s="129"/>
      <c r="AB892" s="129"/>
      <c r="AC892" s="129"/>
      <c r="AD892" s="129"/>
      <c r="AE892" s="129"/>
      <c r="AG892" s="130"/>
      <c r="AN892" s="129"/>
      <c r="AO892" s="129"/>
      <c r="AP892" s="129"/>
      <c r="AQ892" s="129"/>
      <c r="AR892" s="129"/>
      <c r="AS892" s="129"/>
      <c r="AT892" s="129"/>
      <c r="AU892" s="129"/>
    </row>
    <row r="893" spans="3:50">
      <c r="C893" s="23"/>
      <c r="D893" s="23"/>
      <c r="AA893" s="129"/>
      <c r="AB893" s="129"/>
      <c r="AC893" s="129"/>
      <c r="AD893" s="129"/>
      <c r="AE893" s="129"/>
      <c r="AG893" s="130"/>
      <c r="AN893" s="129"/>
      <c r="AO893" s="129"/>
      <c r="AP893" s="129"/>
      <c r="AQ893" s="129"/>
      <c r="AR893" s="129"/>
      <c r="AS893" s="129"/>
      <c r="AT893" s="129"/>
      <c r="AU893" s="129"/>
    </row>
    <row r="894" spans="3:50">
      <c r="C894" s="23"/>
      <c r="D894" s="23"/>
      <c r="AA894" s="129"/>
      <c r="AB894" s="129"/>
      <c r="AC894" s="129"/>
      <c r="AD894" s="129"/>
      <c r="AE894" s="129"/>
      <c r="AG894" s="130"/>
      <c r="AN894" s="129"/>
      <c r="AO894" s="129"/>
      <c r="AP894" s="129"/>
      <c r="AQ894" s="129"/>
      <c r="AR894" s="129"/>
      <c r="AS894" s="129"/>
      <c r="AT894" s="129"/>
      <c r="AU894" s="129"/>
    </row>
    <row r="895" spans="3:50">
      <c r="C895" s="23"/>
      <c r="D895" s="23"/>
      <c r="AA895" s="129"/>
      <c r="AB895" s="129"/>
      <c r="AC895" s="129"/>
      <c r="AD895" s="129"/>
      <c r="AE895" s="129"/>
      <c r="AG895" s="130"/>
      <c r="AN895" s="129"/>
      <c r="AO895" s="129"/>
      <c r="AP895" s="129"/>
      <c r="AQ895" s="129"/>
      <c r="AR895" s="129"/>
      <c r="AS895" s="129"/>
      <c r="AT895" s="129"/>
      <c r="AU895" s="129"/>
    </row>
    <row r="896" spans="3:50">
      <c r="C896" s="23"/>
      <c r="D896" s="23"/>
      <c r="AA896" s="129"/>
      <c r="AB896" s="129"/>
      <c r="AC896" s="129"/>
      <c r="AD896" s="129"/>
      <c r="AE896" s="129"/>
      <c r="AG896" s="130"/>
      <c r="AN896" s="129"/>
      <c r="AO896" s="129"/>
      <c r="AP896" s="129"/>
      <c r="AQ896" s="129"/>
      <c r="AR896" s="129"/>
      <c r="AS896" s="129"/>
      <c r="AT896" s="129"/>
      <c r="AU896" s="129"/>
    </row>
    <row r="897" spans="3:64">
      <c r="C897" s="23"/>
      <c r="D897" s="23"/>
      <c r="AA897" s="129"/>
      <c r="AB897" s="129"/>
      <c r="AC897" s="129"/>
      <c r="AD897" s="129"/>
      <c r="AE897" s="129"/>
      <c r="AG897" s="130"/>
      <c r="AN897" s="129"/>
      <c r="AO897" s="129"/>
      <c r="AP897" s="129"/>
      <c r="AQ897" s="129"/>
      <c r="AR897" s="129"/>
      <c r="AS897" s="129"/>
      <c r="AT897" s="129"/>
      <c r="AU897" s="129"/>
    </row>
    <row r="898" spans="3:64">
      <c r="C898" s="23"/>
      <c r="D898" s="23"/>
      <c r="AA898" s="129"/>
      <c r="AB898" s="129"/>
      <c r="AC898" s="129"/>
      <c r="AD898" s="129"/>
      <c r="AE898" s="129"/>
      <c r="AG898" s="130"/>
      <c r="AN898" s="129"/>
      <c r="AO898" s="129"/>
      <c r="AP898" s="129"/>
      <c r="AQ898" s="129"/>
      <c r="AR898" s="129"/>
      <c r="AS898" s="129"/>
      <c r="AT898" s="129"/>
      <c r="AU898" s="129"/>
    </row>
    <row r="899" spans="3:64">
      <c r="C899" s="23"/>
      <c r="D899" s="23"/>
      <c r="AA899" s="129"/>
      <c r="AB899" s="129"/>
      <c r="AC899" s="129"/>
      <c r="AD899" s="129"/>
      <c r="AE899" s="129"/>
      <c r="AG899" s="130"/>
      <c r="AN899" s="129"/>
      <c r="AO899" s="129"/>
      <c r="AP899" s="129"/>
      <c r="AQ899" s="129"/>
      <c r="AR899" s="129"/>
      <c r="AS899" s="129"/>
      <c r="AT899" s="129"/>
      <c r="AU899" s="129"/>
    </row>
    <row r="900" spans="3:64">
      <c r="C900" s="23"/>
      <c r="D900" s="23"/>
      <c r="AA900" s="129"/>
      <c r="AB900" s="129"/>
      <c r="AC900" s="129"/>
      <c r="AD900" s="129"/>
      <c r="AE900" s="129"/>
      <c r="AG900" s="130"/>
      <c r="AN900" s="129"/>
      <c r="AO900" s="129"/>
      <c r="AP900" s="129"/>
      <c r="AQ900" s="129"/>
      <c r="AR900" s="129"/>
      <c r="AS900" s="129"/>
      <c r="AT900" s="129"/>
      <c r="AU900" s="129"/>
    </row>
    <row r="901" spans="3:64">
      <c r="C901" s="23"/>
      <c r="D901" s="23"/>
      <c r="AA901" s="129"/>
      <c r="AB901" s="129"/>
      <c r="AC901" s="129"/>
      <c r="AD901" s="129"/>
      <c r="AE901" s="129"/>
      <c r="AG901" s="130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</row>
    <row r="902" spans="3:64">
      <c r="C902" s="23"/>
      <c r="D902" s="23"/>
      <c r="AA902" s="129"/>
      <c r="AB902" s="129"/>
      <c r="AC902" s="129"/>
      <c r="AD902" s="129"/>
      <c r="AE902" s="129"/>
      <c r="AG902" s="130"/>
      <c r="AN902" s="129"/>
      <c r="AO902" s="129"/>
      <c r="AP902" s="129"/>
      <c r="AQ902" s="129"/>
      <c r="AR902" s="129"/>
      <c r="AS902" s="129"/>
      <c r="AT902" s="129"/>
      <c r="AU902" s="129"/>
    </row>
    <row r="903" spans="3:64">
      <c r="C903" s="23"/>
      <c r="D903" s="23"/>
      <c r="AA903" s="129"/>
      <c r="AB903" s="129"/>
      <c r="AC903" s="129"/>
      <c r="AD903" s="129"/>
      <c r="AE903" s="129"/>
      <c r="AG903" s="130"/>
      <c r="AN903" s="129"/>
      <c r="AO903" s="129"/>
      <c r="AP903" s="129"/>
      <c r="AQ903" s="129"/>
      <c r="AR903" s="129"/>
      <c r="AS903" s="129"/>
      <c r="AT903" s="129"/>
      <c r="AU903" s="129"/>
    </row>
    <row r="904" spans="3:64">
      <c r="C904" s="23"/>
      <c r="D904" s="23"/>
      <c r="AA904" s="129"/>
      <c r="AB904" s="129"/>
      <c r="AC904" s="129"/>
      <c r="AD904" s="129"/>
      <c r="AE904" s="129"/>
      <c r="AG904" s="130"/>
      <c r="AN904" s="129"/>
      <c r="AO904" s="129"/>
      <c r="AP904" s="129"/>
      <c r="AQ904" s="129"/>
      <c r="AR904" s="129"/>
      <c r="AS904" s="129"/>
      <c r="AT904" s="129"/>
      <c r="AU904" s="129"/>
    </row>
    <row r="905" spans="3:64">
      <c r="C905" s="23"/>
      <c r="D905" s="23"/>
      <c r="AA905" s="129"/>
      <c r="AB905" s="129"/>
      <c r="AC905" s="129"/>
      <c r="AD905" s="129"/>
      <c r="AE905" s="129"/>
      <c r="AG905" s="130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</row>
    <row r="906" spans="3:64">
      <c r="C906" s="23"/>
      <c r="D906" s="23"/>
      <c r="AA906" s="129"/>
      <c r="AB906" s="129"/>
      <c r="AC906" s="129"/>
      <c r="AD906" s="129"/>
      <c r="AE906" s="129"/>
      <c r="AG906" s="130"/>
      <c r="AN906" s="129"/>
      <c r="AO906" s="129"/>
      <c r="AP906" s="129"/>
      <c r="AQ906" s="129"/>
      <c r="AR906" s="129"/>
      <c r="AS906" s="129"/>
      <c r="AT906" s="129"/>
      <c r="AU906" s="129"/>
    </row>
    <row r="907" spans="3:64">
      <c r="C907" s="23"/>
      <c r="D907" s="23"/>
      <c r="AA907" s="129"/>
      <c r="AB907" s="129"/>
      <c r="AC907" s="129"/>
      <c r="AD907" s="129"/>
      <c r="AE907" s="129"/>
      <c r="AG907" s="130"/>
      <c r="AN907" s="129"/>
      <c r="AO907" s="129"/>
      <c r="AP907" s="129"/>
      <c r="AQ907" s="129"/>
      <c r="AR907" s="129"/>
      <c r="AS907" s="129"/>
      <c r="AT907" s="129"/>
      <c r="AU907" s="129"/>
    </row>
    <row r="908" spans="3:64">
      <c r="C908" s="23"/>
      <c r="D908" s="23"/>
      <c r="AA908" s="129"/>
      <c r="AB908" s="129"/>
      <c r="AC908" s="129"/>
      <c r="AD908" s="129"/>
      <c r="AE908" s="129"/>
      <c r="AG908" s="130"/>
      <c r="AN908" s="129"/>
      <c r="AO908" s="129"/>
      <c r="AP908" s="129"/>
      <c r="AQ908" s="129"/>
      <c r="AR908" s="129"/>
      <c r="AS908" s="129"/>
      <c r="AT908" s="129"/>
      <c r="AU908" s="129"/>
    </row>
    <row r="909" spans="3:64">
      <c r="C909" s="23"/>
      <c r="D909" s="23"/>
      <c r="AA909" s="129"/>
      <c r="AB909" s="129"/>
      <c r="AC909" s="129"/>
      <c r="AD909" s="129"/>
      <c r="AE909" s="129"/>
      <c r="AG909" s="130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31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</row>
    <row r="910" spans="3:64">
      <c r="C910" s="23"/>
      <c r="D910" s="23"/>
      <c r="AA910" s="129"/>
      <c r="AB910" s="129"/>
      <c r="AC910" s="129"/>
      <c r="AD910" s="129"/>
      <c r="AE910" s="129"/>
      <c r="AG910" s="130"/>
      <c r="AN910" s="129"/>
      <c r="AO910" s="129"/>
      <c r="AP910" s="129"/>
      <c r="AQ910" s="129"/>
      <c r="AR910" s="129"/>
      <c r="AS910" s="129"/>
      <c r="AT910" s="129"/>
      <c r="AU910" s="129"/>
    </row>
    <row r="911" spans="3:64">
      <c r="C911" s="23"/>
      <c r="D911" s="23"/>
      <c r="AA911" s="129"/>
      <c r="AB911" s="129"/>
      <c r="AC911" s="129"/>
      <c r="AD911" s="129"/>
      <c r="AE911" s="129"/>
      <c r="AG911" s="130"/>
      <c r="AN911" s="129"/>
      <c r="AO911" s="129"/>
      <c r="AP911" s="129"/>
      <c r="AQ911" s="129"/>
      <c r="AR911" s="129"/>
      <c r="AS911" s="129"/>
      <c r="AT911" s="129"/>
      <c r="AU911" s="129"/>
    </row>
    <row r="912" spans="3:64">
      <c r="C912" s="23"/>
      <c r="D912" s="23"/>
      <c r="AA912" s="129"/>
      <c r="AB912" s="129"/>
      <c r="AC912" s="129"/>
      <c r="AD912" s="129"/>
      <c r="AE912" s="129"/>
      <c r="AG912" s="130"/>
      <c r="AN912" s="129"/>
      <c r="AO912" s="129"/>
      <c r="AP912" s="129"/>
      <c r="AQ912" s="129"/>
      <c r="AR912" s="129"/>
      <c r="AS912" s="129"/>
      <c r="AT912" s="129"/>
      <c r="AU912" s="129"/>
    </row>
    <row r="913" spans="3:64">
      <c r="C913" s="23"/>
      <c r="D913" s="23"/>
      <c r="AA913" s="129"/>
      <c r="AB913" s="129"/>
      <c r="AC913" s="129"/>
      <c r="AD913" s="129"/>
      <c r="AE913" s="129"/>
      <c r="AG913" s="130"/>
      <c r="AN913" s="129"/>
      <c r="AO913" s="129"/>
      <c r="AP913" s="129"/>
      <c r="AQ913" s="129"/>
      <c r="AR913" s="129"/>
      <c r="AS913" s="129"/>
      <c r="AT913" s="129"/>
      <c r="AU913" s="129"/>
    </row>
    <row r="914" spans="3:64">
      <c r="C914" s="23"/>
      <c r="D914" s="23"/>
      <c r="AA914" s="129"/>
      <c r="AB914" s="129"/>
      <c r="AC914" s="129"/>
      <c r="AD914" s="129"/>
      <c r="AE914" s="129"/>
      <c r="AG914" s="130"/>
      <c r="AN914" s="129"/>
      <c r="AO914" s="129"/>
      <c r="AP914" s="129"/>
      <c r="AQ914" s="129"/>
      <c r="AR914" s="129"/>
      <c r="AS914" s="129"/>
      <c r="AT914" s="129"/>
      <c r="AU914" s="129"/>
    </row>
    <row r="915" spans="3:64">
      <c r="C915" s="23"/>
      <c r="D915" s="23"/>
      <c r="AA915" s="129"/>
      <c r="AB915" s="129"/>
      <c r="AC915" s="129"/>
      <c r="AD915" s="129"/>
      <c r="AE915" s="129"/>
      <c r="AG915" s="130"/>
      <c r="AN915" s="129"/>
      <c r="AO915" s="129"/>
      <c r="AP915" s="129"/>
      <c r="AQ915" s="129"/>
      <c r="AR915" s="129"/>
      <c r="AS915" s="129"/>
      <c r="AT915" s="129"/>
      <c r="AU915" s="129"/>
    </row>
    <row r="916" spans="3:64">
      <c r="C916" s="23"/>
      <c r="D916" s="23"/>
      <c r="AA916" s="129"/>
      <c r="AB916" s="129"/>
      <c r="AC916" s="129"/>
      <c r="AD916" s="129"/>
      <c r="AE916" s="129"/>
      <c r="AG916" s="130"/>
      <c r="AN916" s="129"/>
      <c r="AO916" s="129"/>
      <c r="AP916" s="129"/>
      <c r="AQ916" s="129"/>
      <c r="AR916" s="129"/>
      <c r="AS916" s="129"/>
      <c r="AT916" s="129"/>
      <c r="AU916" s="129"/>
    </row>
    <row r="917" spans="3:64">
      <c r="C917" s="23"/>
      <c r="D917" s="23"/>
      <c r="AA917" s="129"/>
      <c r="AB917" s="129"/>
      <c r="AC917" s="129"/>
      <c r="AD917" s="129"/>
      <c r="AE917" s="129"/>
      <c r="AG917" s="130"/>
      <c r="AN917" s="129"/>
      <c r="AO917" s="129"/>
      <c r="AP917" s="129"/>
      <c r="AQ917" s="129"/>
      <c r="AR917" s="129"/>
      <c r="AS917" s="129"/>
      <c r="AT917" s="129"/>
      <c r="AU917" s="129"/>
    </row>
    <row r="918" spans="3:64">
      <c r="C918" s="23"/>
      <c r="D918" s="23"/>
      <c r="AA918" s="129"/>
      <c r="AB918" s="129"/>
      <c r="AC918" s="129"/>
      <c r="AD918" s="129"/>
      <c r="AE918" s="129"/>
      <c r="AG918" s="130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31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</row>
    <row r="919" spans="3:64">
      <c r="C919" s="23"/>
      <c r="D919" s="23"/>
      <c r="AA919" s="129"/>
      <c r="AB919" s="129"/>
      <c r="AC919" s="129"/>
      <c r="AD919" s="129"/>
      <c r="AE919" s="129"/>
      <c r="AG919" s="130"/>
      <c r="AN919" s="129"/>
      <c r="AO919" s="129"/>
      <c r="AP919" s="129"/>
      <c r="AQ919" s="129"/>
      <c r="AR919" s="129"/>
      <c r="AS919" s="129"/>
      <c r="AT919" s="129"/>
      <c r="AU919" s="129"/>
    </row>
    <row r="920" spans="3:64">
      <c r="C920" s="23"/>
      <c r="D920" s="23"/>
      <c r="AA920" s="129"/>
      <c r="AB920" s="129"/>
      <c r="AC920" s="129"/>
      <c r="AD920" s="129"/>
      <c r="AE920" s="129"/>
      <c r="AG920" s="130"/>
      <c r="AN920" s="129"/>
      <c r="AO920" s="129"/>
      <c r="AP920" s="129"/>
      <c r="AQ920" s="129"/>
      <c r="AR920" s="129"/>
      <c r="AS920" s="129"/>
      <c r="AT920" s="129"/>
      <c r="AU920" s="129"/>
    </row>
    <row r="921" spans="3:64">
      <c r="C921" s="23"/>
      <c r="D921" s="23"/>
      <c r="AA921" s="129"/>
      <c r="AB921" s="129"/>
      <c r="AC921" s="129"/>
      <c r="AD921" s="129"/>
      <c r="AE921" s="129"/>
      <c r="AG921" s="130"/>
      <c r="AN921" s="129"/>
      <c r="AO921" s="129"/>
      <c r="AP921" s="129"/>
      <c r="AQ921" s="129"/>
      <c r="AR921" s="129"/>
      <c r="AS921" s="129"/>
      <c r="AT921" s="129"/>
      <c r="AU921" s="129"/>
    </row>
    <row r="922" spans="3:64">
      <c r="C922" s="23"/>
      <c r="D922" s="23"/>
      <c r="AA922" s="129"/>
      <c r="AB922" s="129"/>
      <c r="AC922" s="129"/>
      <c r="AD922" s="129"/>
      <c r="AE922" s="129"/>
      <c r="AG922" s="130"/>
      <c r="AN922" s="129"/>
      <c r="AO922" s="129"/>
      <c r="AP922" s="129"/>
      <c r="AQ922" s="129"/>
      <c r="AR922" s="129"/>
      <c r="AS922" s="129"/>
      <c r="AT922" s="129"/>
      <c r="AU922" s="129"/>
    </row>
    <row r="923" spans="3:64">
      <c r="C923" s="23"/>
      <c r="D923" s="23"/>
      <c r="AA923" s="129"/>
      <c r="AB923" s="129"/>
      <c r="AC923" s="129"/>
      <c r="AD923" s="129"/>
      <c r="AE923" s="129"/>
      <c r="AG923" s="130"/>
      <c r="AN923" s="129"/>
      <c r="AO923" s="129"/>
      <c r="AP923" s="129"/>
      <c r="AQ923" s="129"/>
      <c r="AR923" s="129"/>
      <c r="AS923" s="129"/>
      <c r="AT923" s="129"/>
      <c r="AU923" s="129"/>
    </row>
    <row r="924" spans="3:64">
      <c r="C924" s="23"/>
      <c r="D924" s="23"/>
      <c r="AA924" s="129"/>
      <c r="AB924" s="129"/>
      <c r="AC924" s="129"/>
      <c r="AD924" s="129"/>
      <c r="AE924" s="129"/>
      <c r="AG924" s="130"/>
      <c r="AN924" s="129"/>
      <c r="AO924" s="129"/>
      <c r="AP924" s="129"/>
      <c r="AQ924" s="129"/>
      <c r="AR924" s="129"/>
      <c r="AS924" s="129"/>
      <c r="AT924" s="129"/>
      <c r="AU924" s="129"/>
    </row>
    <row r="925" spans="3:64">
      <c r="C925" s="23"/>
      <c r="D925" s="23"/>
      <c r="AA925" s="129"/>
      <c r="AB925" s="129"/>
      <c r="AC925" s="129"/>
      <c r="AD925" s="129"/>
      <c r="AE925" s="129"/>
      <c r="AG925" s="130"/>
      <c r="AN925" s="129"/>
      <c r="AO925" s="129"/>
      <c r="AP925" s="129"/>
      <c r="AQ925" s="129"/>
      <c r="AR925" s="129"/>
      <c r="AS925" s="129"/>
      <c r="AT925" s="129"/>
      <c r="AU925" s="129"/>
    </row>
    <row r="926" spans="3:64">
      <c r="C926" s="23"/>
      <c r="D926" s="23"/>
      <c r="AA926" s="129"/>
      <c r="AB926" s="129"/>
      <c r="AC926" s="129"/>
      <c r="AD926" s="129"/>
      <c r="AE926" s="129"/>
      <c r="AG926" s="130"/>
      <c r="AN926" s="129"/>
      <c r="AO926" s="129"/>
      <c r="AP926" s="129"/>
      <c r="AQ926" s="129"/>
      <c r="AR926" s="129"/>
      <c r="AS926" s="129"/>
      <c r="AT926" s="129"/>
      <c r="AU926" s="129"/>
    </row>
    <row r="927" spans="3:64">
      <c r="C927" s="23"/>
      <c r="D927" s="23"/>
      <c r="AA927" s="129"/>
      <c r="AB927" s="129"/>
      <c r="AC927" s="129"/>
      <c r="AD927" s="129"/>
      <c r="AE927" s="129"/>
      <c r="AG927" s="130"/>
      <c r="AN927" s="129"/>
      <c r="AO927" s="129"/>
      <c r="AP927" s="129"/>
      <c r="AQ927" s="129"/>
      <c r="AR927" s="129"/>
      <c r="AS927" s="129"/>
      <c r="AT927" s="129"/>
      <c r="AU927" s="129"/>
    </row>
    <row r="928" spans="3:64">
      <c r="C928" s="23"/>
      <c r="D928" s="23"/>
      <c r="AA928" s="129"/>
      <c r="AB928" s="129"/>
      <c r="AC928" s="129"/>
      <c r="AD928" s="129"/>
      <c r="AE928" s="129"/>
      <c r="AG928" s="130"/>
      <c r="AN928" s="129"/>
      <c r="AO928" s="129"/>
      <c r="AP928" s="129"/>
      <c r="AQ928" s="129"/>
      <c r="AR928" s="129"/>
      <c r="AS928" s="129"/>
      <c r="AT928" s="129"/>
      <c r="AU928" s="129"/>
    </row>
    <row r="929" spans="3:64">
      <c r="C929" s="23"/>
      <c r="D929" s="23"/>
      <c r="AA929" s="129"/>
      <c r="AB929" s="129"/>
      <c r="AC929" s="129"/>
      <c r="AD929" s="129"/>
      <c r="AE929" s="129"/>
      <c r="AG929" s="130"/>
      <c r="AN929" s="129"/>
      <c r="AO929" s="129"/>
      <c r="AP929" s="129"/>
      <c r="AQ929" s="129"/>
      <c r="AR929" s="129"/>
      <c r="AS929" s="129"/>
      <c r="AT929" s="129"/>
      <c r="AU929" s="129"/>
    </row>
    <row r="930" spans="3:64">
      <c r="C930" s="23"/>
      <c r="D930" s="23"/>
      <c r="AA930" s="129"/>
      <c r="AB930" s="129"/>
      <c r="AC930" s="129"/>
      <c r="AD930" s="129"/>
      <c r="AE930" s="129"/>
      <c r="AG930" s="130"/>
      <c r="AN930" s="129"/>
      <c r="AO930" s="129"/>
      <c r="AP930" s="129"/>
      <c r="AQ930" s="129"/>
      <c r="AR930" s="129"/>
      <c r="AS930" s="129"/>
      <c r="AT930" s="129"/>
      <c r="AU930" s="129"/>
    </row>
    <row r="931" spans="3:64">
      <c r="C931" s="23"/>
      <c r="D931" s="23"/>
      <c r="AA931" s="129"/>
      <c r="AB931" s="129"/>
      <c r="AC931" s="129"/>
      <c r="AD931" s="129"/>
      <c r="AE931" s="129"/>
      <c r="AG931" s="130"/>
      <c r="AN931" s="129"/>
      <c r="AO931" s="129"/>
      <c r="AP931" s="129"/>
      <c r="AQ931" s="129"/>
      <c r="AR931" s="129"/>
      <c r="AS931" s="129"/>
      <c r="AT931" s="129"/>
      <c r="AU931" s="129"/>
    </row>
    <row r="932" spans="3:64">
      <c r="C932" s="23"/>
      <c r="D932" s="23"/>
      <c r="AA932" s="129"/>
      <c r="AB932" s="129"/>
      <c r="AC932" s="129"/>
      <c r="AD932" s="129"/>
      <c r="AE932" s="129"/>
      <c r="AG932" s="130"/>
      <c r="AN932" s="129"/>
      <c r="AO932" s="129"/>
      <c r="AP932" s="129"/>
      <c r="AQ932" s="129"/>
      <c r="AR932" s="129"/>
      <c r="AS932" s="129"/>
      <c r="AT932" s="129"/>
      <c r="AU932" s="129"/>
    </row>
    <row r="933" spans="3:64">
      <c r="C933" s="23"/>
      <c r="D933" s="23"/>
      <c r="AA933" s="129"/>
      <c r="AB933" s="129"/>
      <c r="AC933" s="129"/>
      <c r="AD933" s="129"/>
      <c r="AE933" s="129"/>
      <c r="AG933" s="130"/>
      <c r="AN933" s="129"/>
      <c r="AO933" s="129"/>
      <c r="AP933" s="129"/>
      <c r="AQ933" s="129"/>
      <c r="AR933" s="129"/>
      <c r="AS933" s="129"/>
      <c r="AT933" s="129"/>
      <c r="AU933" s="129"/>
    </row>
    <row r="934" spans="3:64">
      <c r="C934" s="23"/>
      <c r="D934" s="23"/>
      <c r="AA934" s="129"/>
      <c r="AB934" s="129"/>
      <c r="AC934" s="129"/>
      <c r="AD934" s="129"/>
      <c r="AE934" s="129"/>
      <c r="AG934" s="130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</row>
    <row r="935" spans="3:64">
      <c r="C935" s="23"/>
      <c r="D935" s="23"/>
      <c r="AA935" s="129"/>
      <c r="AB935" s="129"/>
      <c r="AC935" s="129"/>
      <c r="AD935" s="129"/>
      <c r="AE935" s="129"/>
      <c r="AG935" s="130"/>
      <c r="AN935" s="129"/>
      <c r="AO935" s="129"/>
      <c r="AP935" s="129"/>
      <c r="AQ935" s="129"/>
      <c r="AR935" s="129"/>
      <c r="AS935" s="129"/>
      <c r="AT935" s="129"/>
      <c r="AU935" s="129"/>
    </row>
    <row r="936" spans="3:64">
      <c r="C936" s="23"/>
      <c r="D936" s="23"/>
      <c r="AA936" s="129"/>
      <c r="AB936" s="129"/>
      <c r="AC936" s="129"/>
      <c r="AD936" s="129"/>
      <c r="AE936" s="129"/>
      <c r="AG936" s="130"/>
      <c r="AN936" s="129"/>
      <c r="AO936" s="129"/>
      <c r="AP936" s="129"/>
      <c r="AQ936" s="129"/>
      <c r="AR936" s="129"/>
      <c r="AS936" s="129"/>
      <c r="AT936" s="129"/>
      <c r="AU936" s="129"/>
    </row>
    <row r="937" spans="3:64">
      <c r="C937" s="23"/>
      <c r="D937" s="23"/>
      <c r="AA937" s="129"/>
      <c r="AB937" s="129"/>
      <c r="AC937" s="129"/>
      <c r="AD937" s="129"/>
      <c r="AE937" s="129"/>
      <c r="AG937" s="130"/>
      <c r="AN937" s="129"/>
      <c r="AO937" s="129"/>
      <c r="AP937" s="129"/>
      <c r="AQ937" s="129"/>
      <c r="AR937" s="129"/>
      <c r="AS937" s="129"/>
      <c r="AT937" s="129"/>
      <c r="AU937" s="129"/>
    </row>
    <row r="938" spans="3:64">
      <c r="C938" s="23"/>
      <c r="D938" s="23"/>
      <c r="AA938" s="129"/>
      <c r="AB938" s="129"/>
      <c r="AC938" s="129"/>
      <c r="AD938" s="129"/>
      <c r="AE938" s="129"/>
      <c r="AG938" s="130"/>
      <c r="AN938" s="129"/>
      <c r="AO938" s="129"/>
      <c r="AP938" s="129"/>
      <c r="AQ938" s="129"/>
      <c r="AR938" s="129"/>
      <c r="AS938" s="129"/>
      <c r="AT938" s="129"/>
      <c r="AU938" s="129"/>
    </row>
    <row r="939" spans="3:64">
      <c r="C939" s="23"/>
      <c r="D939" s="23"/>
      <c r="AA939" s="129"/>
      <c r="AB939" s="129"/>
      <c r="AC939" s="129"/>
      <c r="AD939" s="129"/>
      <c r="AE939" s="129"/>
      <c r="AG939" s="130"/>
      <c r="AN939" s="129"/>
      <c r="AO939" s="129"/>
      <c r="AP939" s="129"/>
      <c r="AQ939" s="129"/>
      <c r="AR939" s="129"/>
      <c r="AS939" s="129"/>
      <c r="AT939" s="129"/>
      <c r="AU939" s="129"/>
    </row>
    <row r="940" spans="3:64">
      <c r="C940" s="23"/>
      <c r="D940" s="23"/>
      <c r="AA940" s="129"/>
      <c r="AB940" s="129"/>
      <c r="AC940" s="129"/>
      <c r="AD940" s="129"/>
      <c r="AE940" s="129"/>
      <c r="AG940" s="130"/>
      <c r="AN940" s="129"/>
      <c r="AO940" s="129"/>
      <c r="AP940" s="129"/>
      <c r="AQ940" s="129"/>
      <c r="AR940" s="129"/>
      <c r="AS940" s="129"/>
      <c r="AT940" s="129"/>
      <c r="AU940" s="129"/>
    </row>
    <row r="941" spans="3:64">
      <c r="C941" s="23"/>
      <c r="D941" s="23"/>
      <c r="AA941" s="129"/>
      <c r="AB941" s="129"/>
      <c r="AC941" s="129"/>
      <c r="AD941" s="129"/>
      <c r="AE941" s="129"/>
      <c r="AG941" s="130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</row>
    <row r="942" spans="3:64">
      <c r="C942" s="23"/>
      <c r="D942" s="23"/>
      <c r="AA942" s="129"/>
      <c r="AB942" s="129"/>
      <c r="AC942" s="129"/>
      <c r="AD942" s="129"/>
      <c r="AE942" s="129"/>
      <c r="AG942" s="130"/>
      <c r="AN942" s="129"/>
      <c r="AO942" s="129"/>
      <c r="AP942" s="129"/>
      <c r="AQ942" s="129"/>
      <c r="AR942" s="129"/>
      <c r="AS942" s="129"/>
      <c r="AT942" s="129"/>
      <c r="AU942" s="129"/>
    </row>
    <row r="943" spans="3:64">
      <c r="C943" s="23"/>
      <c r="D943" s="23"/>
      <c r="AA943" s="129"/>
      <c r="AB943" s="129"/>
      <c r="AC943" s="129"/>
      <c r="AD943" s="129"/>
      <c r="AE943" s="129"/>
      <c r="AG943" s="130"/>
      <c r="AN943" s="129"/>
      <c r="AO943" s="129"/>
      <c r="AP943" s="129"/>
      <c r="AQ943" s="129"/>
      <c r="AR943" s="129"/>
      <c r="AS943" s="129"/>
      <c r="AT943" s="129"/>
      <c r="AU943" s="129"/>
    </row>
    <row r="944" spans="3:64">
      <c r="C944" s="23"/>
      <c r="D944" s="23"/>
      <c r="AA944" s="129"/>
      <c r="AB944" s="129"/>
      <c r="AC944" s="129"/>
      <c r="AD944" s="129"/>
      <c r="AE944" s="129"/>
      <c r="AG944" s="130"/>
      <c r="AN944" s="129"/>
      <c r="AO944" s="129"/>
      <c r="AP944" s="129"/>
      <c r="AQ944" s="129"/>
      <c r="AR944" s="129"/>
      <c r="AS944" s="129"/>
      <c r="AT944" s="129"/>
      <c r="AU944" s="129"/>
    </row>
    <row r="945" spans="3:64">
      <c r="C945" s="23"/>
      <c r="D945" s="23"/>
      <c r="AA945" s="129"/>
      <c r="AB945" s="129"/>
      <c r="AC945" s="129"/>
      <c r="AD945" s="129"/>
      <c r="AE945" s="129"/>
      <c r="AG945" s="130"/>
      <c r="AN945" s="129"/>
      <c r="AO945" s="129"/>
      <c r="AP945" s="129"/>
      <c r="AQ945" s="129"/>
      <c r="AR945" s="129"/>
      <c r="AS945" s="129"/>
      <c r="AT945" s="129"/>
      <c r="AU945" s="129"/>
    </row>
    <row r="946" spans="3:64">
      <c r="C946" s="23"/>
      <c r="D946" s="23"/>
      <c r="AA946" s="129"/>
      <c r="AB946" s="129"/>
      <c r="AC946" s="129"/>
      <c r="AD946" s="129"/>
      <c r="AE946" s="129"/>
      <c r="AG946" s="130"/>
      <c r="AN946" s="129"/>
      <c r="AO946" s="129"/>
      <c r="AP946" s="129"/>
      <c r="AQ946" s="129"/>
      <c r="AR946" s="129"/>
      <c r="AS946" s="129"/>
      <c r="AT946" s="129"/>
      <c r="AU946" s="129"/>
    </row>
    <row r="947" spans="3:64">
      <c r="C947" s="23"/>
      <c r="D947" s="23"/>
      <c r="AA947" s="129"/>
      <c r="AB947" s="129"/>
      <c r="AC947" s="129"/>
      <c r="AD947" s="129"/>
      <c r="AE947" s="129"/>
      <c r="AG947" s="130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</row>
    <row r="948" spans="3:64">
      <c r="C948" s="23"/>
      <c r="D948" s="23"/>
      <c r="AA948" s="129"/>
      <c r="AB948" s="129"/>
      <c r="AC948" s="129"/>
      <c r="AD948" s="129"/>
      <c r="AE948" s="129"/>
      <c r="AG948" s="130"/>
      <c r="AN948" s="129"/>
      <c r="AO948" s="129"/>
      <c r="AP948" s="129"/>
      <c r="AQ948" s="129"/>
      <c r="AR948" s="129"/>
      <c r="AS948" s="129"/>
      <c r="AT948" s="129"/>
      <c r="AU948" s="129"/>
    </row>
    <row r="949" spans="3:64">
      <c r="C949" s="23"/>
      <c r="D949" s="23"/>
      <c r="AA949" s="129"/>
      <c r="AB949" s="129"/>
      <c r="AC949" s="129"/>
      <c r="AD949" s="129"/>
      <c r="AE949" s="129"/>
      <c r="AG949" s="130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</row>
    <row r="950" spans="3:64">
      <c r="C950" s="23"/>
      <c r="D950" s="23"/>
      <c r="AA950" s="129"/>
      <c r="AB950" s="129"/>
      <c r="AC950" s="129"/>
      <c r="AD950" s="129"/>
      <c r="AE950" s="129"/>
      <c r="AG950" s="130"/>
      <c r="AN950" s="129"/>
      <c r="AO950" s="129"/>
      <c r="AP950" s="129"/>
      <c r="AQ950" s="129"/>
      <c r="AR950" s="129"/>
      <c r="AS950" s="129"/>
      <c r="AT950" s="129"/>
      <c r="AU950" s="129"/>
    </row>
    <row r="951" spans="3:64">
      <c r="C951" s="23"/>
      <c r="D951" s="23"/>
      <c r="AA951" s="129"/>
      <c r="AB951" s="129"/>
      <c r="AC951" s="129"/>
      <c r="AD951" s="129"/>
      <c r="AE951" s="129"/>
      <c r="AG951" s="130"/>
      <c r="AN951" s="129"/>
      <c r="AO951" s="129"/>
      <c r="AP951" s="129"/>
      <c r="AQ951" s="129"/>
      <c r="AR951" s="129"/>
      <c r="AS951" s="129"/>
      <c r="AT951" s="129"/>
      <c r="AU951" s="129"/>
      <c r="AV951" s="129"/>
    </row>
    <row r="952" spans="3:64">
      <c r="C952" s="23"/>
      <c r="D952" s="23"/>
      <c r="AA952" s="129"/>
      <c r="AB952" s="129"/>
      <c r="AC952" s="129"/>
      <c r="AD952" s="129"/>
      <c r="AE952" s="129"/>
      <c r="AG952" s="130"/>
      <c r="AN952" s="129"/>
      <c r="AO952" s="129"/>
      <c r="AP952" s="129"/>
      <c r="AQ952" s="129"/>
      <c r="AR952" s="129"/>
      <c r="AS952" s="129"/>
      <c r="AT952" s="129"/>
      <c r="AU952" s="129"/>
    </row>
    <row r="953" spans="3:64">
      <c r="C953" s="23"/>
      <c r="D953" s="23"/>
      <c r="AA953" s="129"/>
      <c r="AB953" s="129"/>
      <c r="AC953" s="129"/>
      <c r="AD953" s="129"/>
      <c r="AE953" s="129"/>
      <c r="AG953" s="130"/>
      <c r="AN953" s="129"/>
      <c r="AO953" s="129"/>
      <c r="AP953" s="129"/>
      <c r="AQ953" s="129"/>
      <c r="AR953" s="129"/>
      <c r="AS953" s="129"/>
      <c r="AT953" s="129"/>
      <c r="AU953" s="129"/>
    </row>
    <row r="954" spans="3:64">
      <c r="C954" s="23"/>
      <c r="D954" s="23"/>
      <c r="AA954" s="129"/>
      <c r="AB954" s="129"/>
      <c r="AC954" s="129"/>
      <c r="AD954" s="129"/>
      <c r="AE954" s="129"/>
      <c r="AG954" s="130"/>
      <c r="AN954" s="129"/>
      <c r="AO954" s="129"/>
      <c r="AP954" s="129"/>
      <c r="AQ954" s="129"/>
      <c r="AR954" s="129"/>
      <c r="AS954" s="129"/>
      <c r="AT954" s="129"/>
      <c r="AU954" s="129"/>
    </row>
    <row r="955" spans="3:64">
      <c r="C955" s="23"/>
      <c r="D955" s="23"/>
      <c r="AA955" s="129"/>
      <c r="AB955" s="129"/>
      <c r="AC955" s="129"/>
      <c r="AD955" s="129"/>
      <c r="AE955" s="129"/>
      <c r="AG955" s="130"/>
      <c r="AN955" s="129"/>
      <c r="AO955" s="129"/>
      <c r="AP955" s="129"/>
      <c r="AQ955" s="129"/>
      <c r="AR955" s="129"/>
      <c r="AS955" s="129"/>
      <c r="AT955" s="129"/>
      <c r="AU955" s="129"/>
    </row>
    <row r="956" spans="3:64">
      <c r="C956" s="23"/>
      <c r="D956" s="23"/>
      <c r="AA956" s="129"/>
      <c r="AB956" s="129"/>
      <c r="AC956" s="129"/>
      <c r="AD956" s="129"/>
      <c r="AE956" s="129"/>
      <c r="AG956" s="130"/>
      <c r="AN956" s="129"/>
      <c r="AO956" s="129"/>
      <c r="AP956" s="129"/>
      <c r="AQ956" s="129"/>
      <c r="AR956" s="129"/>
      <c r="AS956" s="129"/>
      <c r="AT956" s="129"/>
      <c r="AU956" s="129"/>
    </row>
    <row r="957" spans="3:64">
      <c r="C957" s="23"/>
      <c r="D957" s="23"/>
      <c r="AA957" s="129"/>
      <c r="AB957" s="129"/>
      <c r="AC957" s="129"/>
      <c r="AD957" s="129"/>
      <c r="AE957" s="129"/>
      <c r="AG957" s="130"/>
      <c r="AN957" s="129"/>
      <c r="AO957" s="129"/>
      <c r="AP957" s="129"/>
      <c r="AQ957" s="129"/>
      <c r="AR957" s="129"/>
      <c r="AS957" s="129"/>
      <c r="AT957" s="129"/>
      <c r="AU957" s="129"/>
      <c r="AV957" s="129"/>
    </row>
    <row r="958" spans="3:64">
      <c r="C958" s="23"/>
      <c r="D958" s="23"/>
      <c r="AA958" s="129"/>
      <c r="AB958" s="129"/>
      <c r="AC958" s="129"/>
      <c r="AD958" s="129"/>
      <c r="AE958" s="129"/>
      <c r="AG958" s="130"/>
      <c r="AN958" s="129"/>
      <c r="AO958" s="129"/>
      <c r="AP958" s="129"/>
      <c r="AQ958" s="129"/>
      <c r="AR958" s="129"/>
      <c r="AS958" s="129"/>
      <c r="AT958" s="129"/>
      <c r="AU958" s="129"/>
    </row>
    <row r="959" spans="3:64">
      <c r="C959" s="23"/>
      <c r="D959" s="23"/>
      <c r="AA959" s="129"/>
      <c r="AB959" s="129"/>
      <c r="AC959" s="129"/>
      <c r="AD959" s="129"/>
      <c r="AE959" s="129"/>
      <c r="AG959" s="130"/>
      <c r="AN959" s="129"/>
      <c r="AO959" s="129"/>
      <c r="AP959" s="129"/>
      <c r="AQ959" s="129"/>
      <c r="AR959" s="129"/>
      <c r="AS959" s="129"/>
      <c r="AT959" s="129"/>
      <c r="AU959" s="129"/>
    </row>
    <row r="960" spans="3:64">
      <c r="C960" s="23"/>
      <c r="D960" s="23"/>
      <c r="AA960" s="129"/>
      <c r="AB960" s="129"/>
      <c r="AC960" s="129"/>
      <c r="AD960" s="129"/>
      <c r="AE960" s="129"/>
      <c r="AG960" s="130"/>
      <c r="AN960" s="129"/>
      <c r="AO960" s="129"/>
      <c r="AP960" s="129"/>
      <c r="AQ960" s="129"/>
      <c r="AR960" s="129"/>
      <c r="AS960" s="129"/>
      <c r="AT960" s="129"/>
      <c r="AU960" s="129"/>
    </row>
    <row r="961" spans="3:48">
      <c r="C961" s="23"/>
      <c r="D961" s="23"/>
      <c r="AA961" s="129"/>
      <c r="AB961" s="129"/>
      <c r="AC961" s="129"/>
      <c r="AD961" s="129"/>
      <c r="AE961" s="129"/>
      <c r="AG961" s="130"/>
      <c r="AN961" s="129"/>
      <c r="AO961" s="129"/>
      <c r="AP961" s="129"/>
      <c r="AQ961" s="129"/>
      <c r="AR961" s="129"/>
      <c r="AS961" s="129"/>
      <c r="AT961" s="129"/>
      <c r="AU961" s="129"/>
    </row>
    <row r="962" spans="3:48">
      <c r="C962" s="23"/>
      <c r="D962" s="23"/>
      <c r="AA962" s="129"/>
      <c r="AB962" s="129"/>
      <c r="AC962" s="129"/>
      <c r="AD962" s="129"/>
      <c r="AE962" s="129"/>
      <c r="AG962" s="130"/>
      <c r="AN962" s="129"/>
      <c r="AO962" s="129"/>
      <c r="AP962" s="129"/>
      <c r="AQ962" s="129"/>
      <c r="AR962" s="129"/>
      <c r="AS962" s="129"/>
      <c r="AT962" s="129"/>
      <c r="AU962" s="129"/>
    </row>
    <row r="963" spans="3:48">
      <c r="C963" s="23"/>
      <c r="D963" s="23"/>
      <c r="AA963" s="129"/>
      <c r="AB963" s="129"/>
      <c r="AC963" s="129"/>
      <c r="AD963" s="129"/>
      <c r="AE963" s="129"/>
      <c r="AG963" s="130"/>
      <c r="AN963" s="129"/>
      <c r="AO963" s="129"/>
      <c r="AP963" s="129"/>
      <c r="AQ963" s="129"/>
      <c r="AR963" s="129"/>
      <c r="AS963" s="129"/>
      <c r="AT963" s="129"/>
      <c r="AU963" s="129"/>
    </row>
    <row r="964" spans="3:48">
      <c r="C964" s="23"/>
      <c r="D964" s="23"/>
      <c r="AA964" s="129"/>
      <c r="AB964" s="129"/>
      <c r="AC964" s="129"/>
      <c r="AD964" s="129"/>
      <c r="AE964" s="129"/>
      <c r="AG964" s="130"/>
      <c r="AN964" s="129"/>
      <c r="AO964" s="129"/>
      <c r="AP964" s="129"/>
      <c r="AQ964" s="129"/>
      <c r="AR964" s="129"/>
      <c r="AS964" s="129"/>
      <c r="AT964" s="129"/>
      <c r="AU964" s="129"/>
    </row>
    <row r="965" spans="3:48">
      <c r="C965" s="23"/>
      <c r="D965" s="23"/>
      <c r="AA965" s="129"/>
      <c r="AB965" s="129"/>
      <c r="AC965" s="129"/>
      <c r="AD965" s="129"/>
      <c r="AE965" s="129"/>
      <c r="AG965" s="130"/>
      <c r="AN965" s="129"/>
      <c r="AO965" s="129"/>
      <c r="AP965" s="129"/>
      <c r="AQ965" s="129"/>
      <c r="AR965" s="129"/>
      <c r="AS965" s="129"/>
      <c r="AT965" s="129"/>
      <c r="AU965" s="129"/>
    </row>
    <row r="966" spans="3:48">
      <c r="C966" s="23"/>
      <c r="D966" s="23"/>
      <c r="AA966" s="129"/>
      <c r="AB966" s="129"/>
      <c r="AC966" s="129"/>
      <c r="AD966" s="129"/>
      <c r="AE966" s="129"/>
      <c r="AG966" s="130"/>
      <c r="AN966" s="129"/>
      <c r="AO966" s="129"/>
      <c r="AP966" s="129"/>
      <c r="AQ966" s="129"/>
      <c r="AR966" s="129"/>
      <c r="AS966" s="129"/>
      <c r="AT966" s="129"/>
      <c r="AU966" s="129"/>
    </row>
    <row r="967" spans="3:48">
      <c r="C967" s="23"/>
      <c r="D967" s="23"/>
      <c r="AA967" s="129"/>
      <c r="AB967" s="129"/>
      <c r="AC967" s="129"/>
      <c r="AD967" s="129"/>
      <c r="AE967" s="129"/>
      <c r="AG967" s="130"/>
      <c r="AN967" s="129"/>
      <c r="AO967" s="129"/>
      <c r="AP967" s="129"/>
      <c r="AQ967" s="129"/>
      <c r="AR967" s="129"/>
      <c r="AS967" s="129"/>
      <c r="AT967" s="129"/>
      <c r="AU967" s="129"/>
    </row>
    <row r="968" spans="3:48">
      <c r="C968" s="23"/>
      <c r="D968" s="23"/>
      <c r="AA968" s="129"/>
      <c r="AB968" s="129"/>
      <c r="AC968" s="129"/>
      <c r="AD968" s="129"/>
      <c r="AE968" s="129"/>
      <c r="AG968" s="130"/>
      <c r="AN968" s="129"/>
      <c r="AO968" s="129"/>
      <c r="AP968" s="129"/>
      <c r="AQ968" s="129"/>
      <c r="AR968" s="129"/>
      <c r="AS968" s="129"/>
      <c r="AT968" s="129"/>
      <c r="AU968" s="129"/>
      <c r="AV968" s="129"/>
    </row>
    <row r="969" spans="3:48">
      <c r="C969" s="23"/>
      <c r="D969" s="23"/>
      <c r="AA969" s="129"/>
      <c r="AB969" s="129"/>
      <c r="AC969" s="129"/>
      <c r="AD969" s="129"/>
      <c r="AE969" s="129"/>
      <c r="AG969" s="130"/>
      <c r="AN969" s="129"/>
      <c r="AO969" s="129"/>
      <c r="AP969" s="129"/>
      <c r="AQ969" s="129"/>
      <c r="AR969" s="129"/>
      <c r="AS969" s="129"/>
      <c r="AT969" s="129"/>
      <c r="AU969" s="129"/>
    </row>
    <row r="970" spans="3:48">
      <c r="C970" s="23"/>
      <c r="D970" s="23"/>
      <c r="AA970" s="129"/>
      <c r="AB970" s="129"/>
      <c r="AC970" s="129"/>
      <c r="AD970" s="129"/>
      <c r="AE970" s="129"/>
      <c r="AG970" s="130"/>
      <c r="AN970" s="129"/>
      <c r="AO970" s="129"/>
      <c r="AP970" s="129"/>
      <c r="AQ970" s="129"/>
      <c r="AR970" s="129"/>
      <c r="AS970" s="129"/>
      <c r="AT970" s="129"/>
      <c r="AU970" s="129"/>
    </row>
    <row r="971" spans="3:48">
      <c r="C971" s="23"/>
      <c r="D971" s="23"/>
      <c r="AA971" s="129"/>
      <c r="AB971" s="129"/>
      <c r="AC971" s="129"/>
      <c r="AD971" s="129"/>
      <c r="AE971" s="129"/>
      <c r="AG971" s="130"/>
      <c r="AN971" s="129"/>
      <c r="AO971" s="129"/>
      <c r="AP971" s="129"/>
      <c r="AQ971" s="129"/>
      <c r="AR971" s="129"/>
      <c r="AS971" s="129"/>
      <c r="AT971" s="129"/>
      <c r="AU971" s="129"/>
    </row>
    <row r="972" spans="3:48">
      <c r="C972" s="23"/>
      <c r="D972" s="23"/>
      <c r="AA972" s="129"/>
      <c r="AB972" s="129"/>
      <c r="AC972" s="129"/>
      <c r="AD972" s="129"/>
      <c r="AE972" s="129"/>
      <c r="AG972" s="130"/>
      <c r="AN972" s="129"/>
      <c r="AO972" s="129"/>
      <c r="AP972" s="129"/>
      <c r="AQ972" s="129"/>
      <c r="AR972" s="129"/>
      <c r="AS972" s="129"/>
      <c r="AT972" s="129"/>
      <c r="AU972" s="129"/>
    </row>
    <row r="973" spans="3:48">
      <c r="C973" s="23"/>
      <c r="D973" s="23"/>
      <c r="AA973" s="129"/>
      <c r="AB973" s="129"/>
      <c r="AC973" s="129"/>
      <c r="AD973" s="129"/>
      <c r="AE973" s="129"/>
      <c r="AG973" s="130"/>
      <c r="AN973" s="129"/>
      <c r="AO973" s="129"/>
      <c r="AP973" s="129"/>
      <c r="AQ973" s="129"/>
      <c r="AR973" s="129"/>
      <c r="AS973" s="129"/>
      <c r="AT973" s="129"/>
      <c r="AU973" s="129"/>
    </row>
    <row r="974" spans="3:48">
      <c r="C974" s="23"/>
      <c r="D974" s="23"/>
      <c r="AA974" s="129"/>
      <c r="AB974" s="129"/>
      <c r="AC974" s="129"/>
      <c r="AD974" s="129"/>
      <c r="AE974" s="129"/>
      <c r="AG974" s="130"/>
      <c r="AN974" s="129"/>
      <c r="AO974" s="129"/>
      <c r="AP974" s="129"/>
      <c r="AQ974" s="129"/>
      <c r="AR974" s="129"/>
      <c r="AS974" s="129"/>
      <c r="AT974" s="129"/>
      <c r="AU974" s="129"/>
      <c r="AV974" s="129"/>
    </row>
    <row r="975" spans="3:48">
      <c r="C975" s="23"/>
      <c r="D975" s="23"/>
      <c r="AA975" s="129"/>
      <c r="AB975" s="129"/>
      <c r="AC975" s="129"/>
      <c r="AD975" s="129"/>
      <c r="AE975" s="129"/>
      <c r="AG975" s="130"/>
      <c r="AN975" s="129"/>
      <c r="AO975" s="129"/>
      <c r="AP975" s="129"/>
      <c r="AQ975" s="129"/>
      <c r="AR975" s="129"/>
      <c r="AS975" s="129"/>
      <c r="AT975" s="129"/>
      <c r="AU975" s="129"/>
    </row>
    <row r="976" spans="3:48">
      <c r="C976" s="23"/>
      <c r="D976" s="23"/>
      <c r="AA976" s="129"/>
      <c r="AB976" s="129"/>
      <c r="AC976" s="129"/>
      <c r="AD976" s="129"/>
      <c r="AE976" s="129"/>
      <c r="AG976" s="130"/>
      <c r="AN976" s="129"/>
      <c r="AO976" s="129"/>
      <c r="AP976" s="129"/>
      <c r="AQ976" s="129"/>
      <c r="AR976" s="129"/>
      <c r="AS976" s="129"/>
      <c r="AT976" s="129"/>
      <c r="AU976" s="129"/>
    </row>
    <row r="977" spans="3:64">
      <c r="C977" s="23"/>
      <c r="D977" s="23"/>
      <c r="AA977" s="129"/>
      <c r="AB977" s="129"/>
      <c r="AC977" s="129"/>
      <c r="AD977" s="129"/>
      <c r="AE977" s="129"/>
      <c r="AG977" s="130"/>
      <c r="AN977" s="129"/>
      <c r="AO977" s="129"/>
      <c r="AP977" s="129"/>
      <c r="AQ977" s="129"/>
      <c r="AR977" s="129"/>
      <c r="AS977" s="129"/>
      <c r="AT977" s="129"/>
      <c r="AU977" s="129"/>
    </row>
    <row r="978" spans="3:64">
      <c r="C978" s="23"/>
      <c r="D978" s="23"/>
      <c r="AA978" s="129"/>
      <c r="AB978" s="129"/>
      <c r="AC978" s="129"/>
      <c r="AD978" s="129"/>
      <c r="AE978" s="129"/>
      <c r="AG978" s="130"/>
      <c r="AN978" s="129"/>
      <c r="AO978" s="129"/>
      <c r="AP978" s="129"/>
      <c r="AQ978" s="129"/>
      <c r="AR978" s="129"/>
      <c r="AS978" s="129"/>
      <c r="AT978" s="129"/>
      <c r="AU978" s="129"/>
    </row>
    <row r="979" spans="3:64">
      <c r="C979" s="23"/>
      <c r="D979" s="23"/>
      <c r="AA979" s="129"/>
      <c r="AB979" s="129"/>
      <c r="AC979" s="129"/>
      <c r="AD979" s="129"/>
      <c r="AE979" s="129"/>
      <c r="AG979" s="130"/>
      <c r="AN979" s="129"/>
      <c r="AO979" s="129"/>
      <c r="AP979" s="129"/>
      <c r="AQ979" s="129"/>
      <c r="AR979" s="129"/>
      <c r="AS979" s="129"/>
      <c r="AT979" s="129"/>
      <c r="AU979" s="129"/>
    </row>
    <row r="980" spans="3:64">
      <c r="C980" s="23"/>
      <c r="D980" s="23"/>
      <c r="AA980" s="129"/>
      <c r="AB980" s="129"/>
      <c r="AC980" s="129"/>
      <c r="AD980" s="129"/>
      <c r="AE980" s="129"/>
      <c r="AG980" s="130"/>
      <c r="AN980" s="129"/>
      <c r="AO980" s="129"/>
      <c r="AP980" s="129"/>
      <c r="AQ980" s="129"/>
      <c r="AR980" s="129"/>
      <c r="AS980" s="129"/>
      <c r="AT980" s="129"/>
      <c r="AU980" s="129"/>
    </row>
    <row r="981" spans="3:64">
      <c r="C981" s="23"/>
      <c r="D981" s="23"/>
      <c r="AA981" s="129"/>
      <c r="AB981" s="129"/>
      <c r="AC981" s="129"/>
      <c r="AD981" s="129"/>
      <c r="AE981" s="129"/>
      <c r="AG981" s="130"/>
      <c r="AN981" s="129"/>
      <c r="AO981" s="129"/>
      <c r="AP981" s="129"/>
      <c r="AQ981" s="129"/>
      <c r="AR981" s="129"/>
      <c r="AS981" s="129"/>
      <c r="AT981" s="129"/>
      <c r="AU981" s="129"/>
    </row>
    <row r="982" spans="3:64">
      <c r="C982" s="23"/>
      <c r="D982" s="23"/>
      <c r="AA982" s="129"/>
      <c r="AB982" s="129"/>
      <c r="AC982" s="129"/>
      <c r="AD982" s="129"/>
      <c r="AE982" s="129"/>
      <c r="AG982" s="130"/>
      <c r="AN982" s="129"/>
      <c r="AO982" s="129"/>
      <c r="AP982" s="129"/>
      <c r="AQ982" s="129"/>
      <c r="AR982" s="129"/>
      <c r="AS982" s="129"/>
      <c r="AT982" s="129"/>
      <c r="AU982" s="129"/>
    </row>
    <row r="983" spans="3:64">
      <c r="C983" s="23"/>
      <c r="D983" s="23"/>
      <c r="AA983" s="129"/>
      <c r="AB983" s="129"/>
      <c r="AC983" s="129"/>
      <c r="AD983" s="129"/>
      <c r="AE983" s="129"/>
      <c r="AG983" s="130"/>
      <c r="AN983" s="129"/>
      <c r="AO983" s="129"/>
      <c r="AP983" s="129"/>
      <c r="AQ983" s="129"/>
      <c r="AR983" s="129"/>
      <c r="AS983" s="129"/>
      <c r="AT983" s="129"/>
      <c r="AU983" s="129"/>
    </row>
    <row r="984" spans="3:64">
      <c r="C984" s="23"/>
      <c r="D984" s="23"/>
      <c r="AA984" s="129"/>
      <c r="AB984" s="129"/>
      <c r="AC984" s="129"/>
      <c r="AD984" s="129"/>
      <c r="AE984" s="129"/>
      <c r="AG984" s="130"/>
      <c r="AN984" s="129"/>
      <c r="AO984" s="129"/>
      <c r="AP984" s="129"/>
      <c r="AQ984" s="129"/>
      <c r="AR984" s="129"/>
      <c r="AS984" s="129"/>
      <c r="AT984" s="129"/>
      <c r="AU984" s="129"/>
    </row>
    <row r="985" spans="3:64">
      <c r="C985" s="23"/>
      <c r="D985" s="23"/>
      <c r="AA985" s="129"/>
      <c r="AB985" s="129"/>
      <c r="AC985" s="129"/>
      <c r="AD985" s="129"/>
      <c r="AE985" s="129"/>
      <c r="AG985" s="130"/>
      <c r="AN985" s="129"/>
      <c r="AO985" s="129"/>
      <c r="AP985" s="129"/>
      <c r="AQ985" s="129"/>
      <c r="AR985" s="129"/>
      <c r="AS985" s="129"/>
      <c r="AT985" s="129"/>
      <c r="AU985" s="129"/>
    </row>
    <row r="986" spans="3:64">
      <c r="C986" s="23"/>
      <c r="D986" s="23"/>
      <c r="AA986" s="129"/>
      <c r="AB986" s="129"/>
      <c r="AC986" s="129"/>
      <c r="AD986" s="129"/>
      <c r="AE986" s="129"/>
      <c r="AG986" s="130"/>
      <c r="AN986" s="129"/>
      <c r="AO986" s="129"/>
      <c r="AP986" s="129"/>
      <c r="AQ986" s="129"/>
      <c r="AR986" s="129"/>
      <c r="AS986" s="129"/>
      <c r="AT986" s="129"/>
      <c r="AU986" s="129"/>
    </row>
    <row r="987" spans="3:64">
      <c r="C987" s="23"/>
      <c r="D987" s="23"/>
      <c r="AA987" s="129"/>
      <c r="AB987" s="129"/>
      <c r="AC987" s="129"/>
      <c r="AD987" s="129"/>
      <c r="AE987" s="129"/>
      <c r="AG987" s="130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</row>
    <row r="988" spans="3:64">
      <c r="C988" s="23"/>
      <c r="D988" s="23"/>
      <c r="AA988" s="129"/>
      <c r="AB988" s="129"/>
      <c r="AC988" s="129"/>
      <c r="AD988" s="129"/>
      <c r="AE988" s="129"/>
      <c r="AG988" s="130"/>
      <c r="AN988" s="129"/>
      <c r="AO988" s="129"/>
      <c r="AP988" s="129"/>
      <c r="AQ988" s="129"/>
      <c r="AR988" s="129"/>
      <c r="AS988" s="129"/>
      <c r="AT988" s="129"/>
      <c r="AU988" s="129"/>
    </row>
    <row r="989" spans="3:64">
      <c r="C989" s="23"/>
      <c r="D989" s="23"/>
      <c r="AA989" s="129"/>
      <c r="AB989" s="129"/>
      <c r="AC989" s="129"/>
      <c r="AD989" s="129"/>
      <c r="AE989" s="129"/>
      <c r="AG989" s="130"/>
      <c r="AN989" s="129"/>
      <c r="AO989" s="129"/>
      <c r="AP989" s="129"/>
      <c r="AQ989" s="129"/>
      <c r="AR989" s="129"/>
      <c r="AS989" s="129"/>
      <c r="AT989" s="129"/>
      <c r="AU989" s="129"/>
    </row>
    <row r="990" spans="3:64">
      <c r="C990" s="23"/>
      <c r="D990" s="23"/>
      <c r="AA990" s="129"/>
      <c r="AB990" s="129"/>
      <c r="AC990" s="129"/>
      <c r="AD990" s="129"/>
      <c r="AE990" s="129"/>
      <c r="AG990" s="130"/>
      <c r="AN990" s="129"/>
      <c r="AO990" s="129"/>
      <c r="AP990" s="129"/>
      <c r="AQ990" s="129"/>
      <c r="AR990" s="129"/>
      <c r="AS990" s="129"/>
      <c r="AT990" s="129"/>
      <c r="AU990" s="129"/>
    </row>
    <row r="991" spans="3:64">
      <c r="C991" s="23"/>
      <c r="D991" s="23"/>
      <c r="AA991" s="129"/>
      <c r="AB991" s="129"/>
      <c r="AC991" s="129"/>
      <c r="AD991" s="129"/>
      <c r="AE991" s="129"/>
      <c r="AG991" s="130"/>
      <c r="AN991" s="129"/>
      <c r="AO991" s="129"/>
      <c r="AP991" s="129"/>
      <c r="AQ991" s="129"/>
      <c r="AR991" s="129"/>
      <c r="AS991" s="129"/>
      <c r="AT991" s="129"/>
      <c r="AU991" s="129"/>
    </row>
    <row r="992" spans="3:64">
      <c r="C992" s="23"/>
      <c r="D992" s="23"/>
      <c r="AA992" s="129"/>
      <c r="AB992" s="129"/>
      <c r="AC992" s="129"/>
      <c r="AD992" s="129"/>
      <c r="AE992" s="129"/>
      <c r="AG992" s="130"/>
      <c r="AN992" s="129"/>
      <c r="AO992" s="129"/>
      <c r="AP992" s="129"/>
      <c r="AQ992" s="129"/>
      <c r="AR992" s="129"/>
      <c r="AS992" s="129"/>
      <c r="AT992" s="129"/>
      <c r="AU992" s="129"/>
    </row>
    <row r="993" spans="3:64">
      <c r="C993" s="23"/>
      <c r="D993" s="23"/>
      <c r="AA993" s="129"/>
      <c r="AB993" s="129"/>
      <c r="AC993" s="129"/>
      <c r="AD993" s="129"/>
      <c r="AE993" s="129"/>
      <c r="AG993" s="130"/>
      <c r="AN993" s="129"/>
      <c r="AO993" s="129"/>
      <c r="AP993" s="129"/>
      <c r="AQ993" s="129"/>
      <c r="AR993" s="129"/>
      <c r="AS993" s="129"/>
      <c r="AT993" s="129"/>
      <c r="AU993" s="129"/>
    </row>
    <row r="994" spans="3:64">
      <c r="C994" s="23"/>
      <c r="D994" s="23"/>
      <c r="AA994" s="129"/>
      <c r="AB994" s="129"/>
      <c r="AC994" s="129"/>
      <c r="AD994" s="129"/>
      <c r="AE994" s="129"/>
      <c r="AG994" s="130"/>
      <c r="AN994" s="129"/>
      <c r="AO994" s="129"/>
      <c r="AP994" s="129"/>
      <c r="AQ994" s="129"/>
      <c r="AR994" s="129"/>
      <c r="AS994" s="129"/>
      <c r="AT994" s="129"/>
      <c r="AU994" s="129"/>
    </row>
    <row r="995" spans="3:64">
      <c r="C995" s="23"/>
      <c r="D995" s="23"/>
      <c r="AA995" s="129"/>
      <c r="AB995" s="129"/>
      <c r="AC995" s="129"/>
      <c r="AD995" s="129"/>
      <c r="AE995" s="129"/>
      <c r="AG995" s="130"/>
      <c r="AN995" s="129"/>
      <c r="AO995" s="129"/>
      <c r="AP995" s="129"/>
      <c r="AQ995" s="129"/>
      <c r="AR995" s="129"/>
      <c r="AS995" s="129"/>
      <c r="AT995" s="129"/>
      <c r="AU995" s="129"/>
    </row>
    <row r="996" spans="3:64">
      <c r="C996" s="23"/>
      <c r="D996" s="23"/>
      <c r="AA996" s="129"/>
      <c r="AB996" s="129"/>
      <c r="AC996" s="129"/>
      <c r="AD996" s="129"/>
      <c r="AE996" s="129"/>
      <c r="AG996" s="130"/>
      <c r="AN996" s="129"/>
      <c r="AO996" s="129"/>
      <c r="AP996" s="129"/>
      <c r="AQ996" s="129"/>
      <c r="AR996" s="129"/>
      <c r="AS996" s="129"/>
      <c r="AT996" s="129"/>
      <c r="AU996" s="129"/>
    </row>
    <row r="997" spans="3:64">
      <c r="C997" s="23"/>
      <c r="D997" s="23"/>
      <c r="AA997" s="129"/>
      <c r="AB997" s="129"/>
      <c r="AC997" s="129"/>
      <c r="AD997" s="129"/>
      <c r="AE997" s="129"/>
      <c r="AG997" s="130"/>
      <c r="AN997" s="129"/>
      <c r="AO997" s="129"/>
      <c r="AP997" s="129"/>
      <c r="AQ997" s="129"/>
      <c r="AR997" s="129"/>
      <c r="AS997" s="129"/>
      <c r="AT997" s="129"/>
      <c r="AU997" s="129"/>
    </row>
    <row r="998" spans="3:64">
      <c r="C998" s="23"/>
      <c r="D998" s="23"/>
      <c r="AA998" s="129"/>
      <c r="AB998" s="129"/>
      <c r="AC998" s="129"/>
      <c r="AD998" s="129"/>
      <c r="AE998" s="129"/>
      <c r="AG998" s="130"/>
      <c r="AN998" s="129"/>
      <c r="AO998" s="129"/>
      <c r="AP998" s="129"/>
      <c r="AQ998" s="129"/>
      <c r="AR998" s="129"/>
      <c r="AS998" s="129"/>
      <c r="AT998" s="129"/>
      <c r="AU998" s="129"/>
    </row>
    <row r="999" spans="3:64">
      <c r="C999" s="23"/>
      <c r="D999" s="23"/>
      <c r="AA999" s="129"/>
      <c r="AB999" s="129"/>
      <c r="AC999" s="129"/>
      <c r="AD999" s="129"/>
      <c r="AE999" s="129"/>
      <c r="AG999" s="130"/>
      <c r="AN999" s="129"/>
      <c r="AO999" s="129"/>
      <c r="AP999" s="129"/>
      <c r="AQ999" s="129"/>
      <c r="AR999" s="129"/>
      <c r="AS999" s="129"/>
      <c r="AT999" s="129"/>
      <c r="AU999" s="129"/>
    </row>
    <row r="1000" spans="3:64">
      <c r="C1000" s="23"/>
      <c r="D1000" s="23"/>
      <c r="AA1000" s="129"/>
      <c r="AB1000" s="129"/>
      <c r="AC1000" s="129"/>
      <c r="AD1000" s="129"/>
      <c r="AE1000" s="129"/>
      <c r="AG1000" s="130"/>
      <c r="AN1000" s="129"/>
      <c r="AO1000" s="129"/>
      <c r="AP1000" s="129"/>
      <c r="AQ1000" s="129"/>
      <c r="AR1000" s="129"/>
      <c r="AS1000" s="129"/>
      <c r="AT1000" s="129"/>
      <c r="AU1000" s="129"/>
    </row>
    <row r="1001" spans="3:64">
      <c r="C1001" s="23"/>
      <c r="D1001" s="23"/>
      <c r="AA1001" s="129"/>
      <c r="AB1001" s="129"/>
      <c r="AC1001" s="129"/>
      <c r="AD1001" s="129"/>
      <c r="AE1001" s="129"/>
      <c r="AG1001" s="130"/>
      <c r="AN1001" s="129"/>
      <c r="AO1001" s="129"/>
      <c r="AP1001" s="129"/>
      <c r="AQ1001" s="129"/>
      <c r="AR1001" s="129"/>
      <c r="AS1001" s="129"/>
      <c r="AT1001" s="129"/>
      <c r="AU1001" s="129"/>
    </row>
    <row r="1002" spans="3:64">
      <c r="C1002" s="23"/>
      <c r="D1002" s="23"/>
      <c r="AA1002" s="129"/>
      <c r="AB1002" s="129"/>
      <c r="AC1002" s="129"/>
      <c r="AD1002" s="129"/>
      <c r="AE1002" s="129"/>
      <c r="AG1002" s="130"/>
      <c r="AN1002" s="129"/>
      <c r="AO1002" s="129"/>
      <c r="AP1002" s="129"/>
      <c r="AQ1002" s="129"/>
      <c r="AR1002" s="129"/>
      <c r="AS1002" s="129"/>
      <c r="AT1002" s="129"/>
      <c r="AU1002" s="129"/>
    </row>
    <row r="1003" spans="3:64">
      <c r="C1003" s="23"/>
      <c r="D1003" s="23"/>
      <c r="AA1003" s="129"/>
      <c r="AB1003" s="129"/>
      <c r="AC1003" s="129"/>
      <c r="AD1003" s="129"/>
      <c r="AE1003" s="129"/>
      <c r="AG1003" s="130"/>
      <c r="AN1003" s="129"/>
      <c r="AO1003" s="129"/>
      <c r="AP1003" s="129"/>
      <c r="AQ1003" s="129"/>
      <c r="AR1003" s="129"/>
      <c r="AS1003" s="129"/>
      <c r="AT1003" s="129"/>
      <c r="AU1003" s="129"/>
    </row>
    <row r="1004" spans="3:64">
      <c r="C1004" s="23"/>
      <c r="D1004" s="23"/>
      <c r="AA1004" s="129"/>
      <c r="AB1004" s="129"/>
      <c r="AC1004" s="129"/>
      <c r="AD1004" s="129"/>
      <c r="AE1004" s="129"/>
      <c r="AG1004" s="130"/>
      <c r="AN1004" s="129"/>
      <c r="AO1004" s="129"/>
      <c r="AP1004" s="129"/>
      <c r="AQ1004" s="129"/>
      <c r="AR1004" s="129"/>
      <c r="AS1004" s="129"/>
      <c r="AT1004" s="129"/>
      <c r="AU1004" s="129"/>
    </row>
    <row r="1005" spans="3:64">
      <c r="C1005" s="23"/>
      <c r="D1005" s="23"/>
      <c r="AA1005" s="129"/>
      <c r="AB1005" s="129"/>
      <c r="AC1005" s="129"/>
      <c r="AD1005" s="129"/>
      <c r="AE1005" s="129"/>
      <c r="AG1005" s="130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</row>
    <row r="1006" spans="3:64">
      <c r="C1006" s="23"/>
      <c r="D1006" s="23"/>
      <c r="AA1006" s="129"/>
      <c r="AB1006" s="129"/>
      <c r="AC1006" s="129"/>
      <c r="AD1006" s="129"/>
      <c r="AE1006" s="129"/>
      <c r="AG1006" s="130"/>
      <c r="AN1006" s="129"/>
      <c r="AO1006" s="129"/>
      <c r="AP1006" s="129"/>
      <c r="AQ1006" s="129"/>
      <c r="AR1006" s="129"/>
      <c r="AS1006" s="129"/>
      <c r="AT1006" s="129"/>
      <c r="AU1006" s="129"/>
    </row>
    <row r="1007" spans="3:64">
      <c r="C1007" s="23"/>
      <c r="D1007" s="23"/>
      <c r="AA1007" s="129"/>
      <c r="AB1007" s="129"/>
      <c r="AC1007" s="129"/>
      <c r="AD1007" s="129"/>
      <c r="AE1007" s="129"/>
      <c r="AG1007" s="130"/>
      <c r="AN1007" s="129"/>
      <c r="AO1007" s="129"/>
      <c r="AP1007" s="129"/>
      <c r="AQ1007" s="129"/>
      <c r="AR1007" s="129"/>
      <c r="AS1007" s="129"/>
      <c r="AT1007" s="129"/>
      <c r="AU1007" s="129"/>
    </row>
    <row r="1008" spans="3:64">
      <c r="C1008" s="23"/>
      <c r="D1008" s="23"/>
      <c r="AA1008" s="129"/>
      <c r="AB1008" s="129"/>
      <c r="AC1008" s="129"/>
      <c r="AD1008" s="129"/>
      <c r="AE1008" s="129"/>
      <c r="AG1008" s="130"/>
      <c r="AN1008" s="129"/>
      <c r="AO1008" s="129"/>
      <c r="AP1008" s="129"/>
      <c r="AQ1008" s="129"/>
      <c r="AR1008" s="129"/>
      <c r="AS1008" s="129"/>
      <c r="AT1008" s="129"/>
      <c r="AU1008" s="129"/>
    </row>
    <row r="1009" spans="3:47">
      <c r="C1009" s="23"/>
      <c r="D1009" s="23"/>
      <c r="AA1009" s="129"/>
      <c r="AB1009" s="129"/>
      <c r="AC1009" s="129"/>
      <c r="AD1009" s="129"/>
      <c r="AE1009" s="129"/>
      <c r="AG1009" s="130"/>
      <c r="AN1009" s="129"/>
      <c r="AO1009" s="129"/>
      <c r="AP1009" s="129"/>
      <c r="AQ1009" s="129"/>
      <c r="AR1009" s="129"/>
      <c r="AS1009" s="129"/>
      <c r="AT1009" s="129"/>
      <c r="AU1009" s="129"/>
    </row>
    <row r="1010" spans="3:47">
      <c r="C1010" s="23"/>
      <c r="D1010" s="23"/>
      <c r="AA1010" s="129"/>
      <c r="AB1010" s="129"/>
      <c r="AC1010" s="129"/>
      <c r="AD1010" s="129"/>
      <c r="AE1010" s="129"/>
      <c r="AG1010" s="130"/>
      <c r="AN1010" s="129"/>
      <c r="AO1010" s="129"/>
      <c r="AP1010" s="129"/>
      <c r="AQ1010" s="129"/>
      <c r="AR1010" s="129"/>
      <c r="AS1010" s="129"/>
      <c r="AT1010" s="129"/>
      <c r="AU1010" s="129"/>
    </row>
    <row r="1011" spans="3:47">
      <c r="C1011" s="23"/>
      <c r="D1011" s="23"/>
      <c r="AA1011" s="129"/>
      <c r="AB1011" s="129"/>
      <c r="AC1011" s="129"/>
      <c r="AD1011" s="129"/>
      <c r="AE1011" s="129"/>
      <c r="AG1011" s="130"/>
      <c r="AN1011" s="129"/>
      <c r="AO1011" s="129"/>
      <c r="AP1011" s="129"/>
      <c r="AQ1011" s="129"/>
      <c r="AR1011" s="129"/>
      <c r="AS1011" s="129"/>
      <c r="AT1011" s="129"/>
      <c r="AU1011" s="129"/>
    </row>
    <row r="1012" spans="3:47">
      <c r="C1012" s="23"/>
      <c r="D1012" s="23"/>
      <c r="AA1012" s="129"/>
      <c r="AB1012" s="129"/>
      <c r="AC1012" s="129"/>
      <c r="AD1012" s="129"/>
      <c r="AE1012" s="129"/>
      <c r="AG1012" s="130"/>
      <c r="AN1012" s="129"/>
      <c r="AO1012" s="129"/>
      <c r="AP1012" s="129"/>
      <c r="AQ1012" s="129"/>
      <c r="AR1012" s="129"/>
      <c r="AS1012" s="129"/>
      <c r="AT1012" s="129"/>
      <c r="AU1012" s="129"/>
    </row>
    <row r="1013" spans="3:47">
      <c r="C1013" s="23"/>
      <c r="D1013" s="23"/>
      <c r="AA1013" s="129"/>
      <c r="AB1013" s="129"/>
      <c r="AC1013" s="129"/>
      <c r="AD1013" s="129"/>
      <c r="AE1013" s="129"/>
      <c r="AG1013" s="130"/>
      <c r="AN1013" s="129"/>
      <c r="AO1013" s="129"/>
      <c r="AP1013" s="129"/>
      <c r="AQ1013" s="129"/>
      <c r="AR1013" s="129"/>
      <c r="AS1013" s="129"/>
      <c r="AT1013" s="129"/>
      <c r="AU1013" s="129"/>
    </row>
    <row r="1014" spans="3:47">
      <c r="C1014" s="23"/>
      <c r="D1014" s="23"/>
      <c r="AA1014" s="129"/>
      <c r="AB1014" s="129"/>
      <c r="AC1014" s="129"/>
      <c r="AD1014" s="129"/>
      <c r="AE1014" s="129"/>
      <c r="AG1014" s="130"/>
      <c r="AN1014" s="129"/>
      <c r="AO1014" s="129"/>
      <c r="AP1014" s="129"/>
      <c r="AQ1014" s="129"/>
      <c r="AR1014" s="129"/>
      <c r="AS1014" s="129"/>
      <c r="AT1014" s="129"/>
      <c r="AU1014" s="129"/>
    </row>
    <row r="1015" spans="3:47">
      <c r="C1015" s="23"/>
      <c r="D1015" s="23"/>
      <c r="AA1015" s="129"/>
      <c r="AB1015" s="129"/>
      <c r="AC1015" s="129"/>
      <c r="AD1015" s="129"/>
      <c r="AE1015" s="129"/>
      <c r="AG1015" s="130"/>
      <c r="AN1015" s="129"/>
      <c r="AO1015" s="129"/>
      <c r="AP1015" s="129"/>
      <c r="AQ1015" s="129"/>
      <c r="AR1015" s="129"/>
      <c r="AS1015" s="129"/>
      <c r="AT1015" s="129"/>
      <c r="AU1015" s="129"/>
    </row>
    <row r="1016" spans="3:47">
      <c r="C1016" s="23"/>
      <c r="D1016" s="23"/>
      <c r="AA1016" s="129"/>
      <c r="AB1016" s="129"/>
      <c r="AC1016" s="129"/>
      <c r="AD1016" s="129"/>
      <c r="AE1016" s="129"/>
      <c r="AG1016" s="130"/>
      <c r="AN1016" s="129"/>
      <c r="AO1016" s="129"/>
      <c r="AP1016" s="129"/>
      <c r="AQ1016" s="129"/>
      <c r="AR1016" s="129"/>
      <c r="AS1016" s="129"/>
      <c r="AT1016" s="129"/>
      <c r="AU1016" s="129"/>
    </row>
    <row r="1017" spans="3:47">
      <c r="C1017" s="23"/>
      <c r="D1017" s="23"/>
      <c r="AA1017" s="129"/>
      <c r="AB1017" s="129"/>
      <c r="AC1017" s="129"/>
      <c r="AD1017" s="129"/>
      <c r="AE1017" s="129"/>
      <c r="AG1017" s="130"/>
      <c r="AN1017" s="129"/>
      <c r="AO1017" s="129"/>
      <c r="AP1017" s="129"/>
      <c r="AQ1017" s="129"/>
      <c r="AR1017" s="129"/>
      <c r="AS1017" s="129"/>
      <c r="AT1017" s="129"/>
      <c r="AU1017" s="129"/>
    </row>
    <row r="1018" spans="3:47">
      <c r="C1018" s="23"/>
      <c r="D1018" s="23"/>
      <c r="AA1018" s="129"/>
      <c r="AB1018" s="129"/>
      <c r="AC1018" s="129"/>
      <c r="AD1018" s="129"/>
      <c r="AE1018" s="129"/>
      <c r="AG1018" s="130"/>
      <c r="AN1018" s="129"/>
      <c r="AO1018" s="129"/>
      <c r="AP1018" s="129"/>
      <c r="AQ1018" s="129"/>
      <c r="AR1018" s="129"/>
      <c r="AS1018" s="129"/>
      <c r="AT1018" s="129"/>
      <c r="AU1018" s="129"/>
    </row>
    <row r="1019" spans="3:47">
      <c r="C1019" s="23"/>
      <c r="D1019" s="23"/>
      <c r="AA1019" s="129"/>
      <c r="AB1019" s="129"/>
      <c r="AC1019" s="129"/>
      <c r="AD1019" s="129"/>
      <c r="AE1019" s="129"/>
      <c r="AG1019" s="130"/>
      <c r="AN1019" s="129"/>
      <c r="AO1019" s="129"/>
      <c r="AP1019" s="129"/>
      <c r="AQ1019" s="129"/>
      <c r="AR1019" s="129"/>
      <c r="AS1019" s="129"/>
      <c r="AT1019" s="129"/>
      <c r="AU1019" s="129"/>
    </row>
    <row r="1020" spans="3:47">
      <c r="C1020" s="23"/>
      <c r="D1020" s="23"/>
      <c r="AA1020" s="129"/>
      <c r="AB1020" s="129"/>
      <c r="AC1020" s="129"/>
      <c r="AD1020" s="129"/>
      <c r="AE1020" s="129"/>
      <c r="AG1020" s="130"/>
      <c r="AN1020" s="129"/>
      <c r="AO1020" s="129"/>
      <c r="AP1020" s="129"/>
      <c r="AQ1020" s="129"/>
      <c r="AR1020" s="129"/>
      <c r="AS1020" s="129"/>
      <c r="AT1020" s="129"/>
      <c r="AU1020" s="129"/>
    </row>
    <row r="1021" spans="3:47">
      <c r="C1021" s="23"/>
      <c r="D1021" s="23"/>
      <c r="AA1021" s="129"/>
      <c r="AB1021" s="129"/>
      <c r="AC1021" s="129"/>
      <c r="AD1021" s="129"/>
      <c r="AE1021" s="129"/>
      <c r="AG1021" s="130"/>
      <c r="AN1021" s="129"/>
      <c r="AO1021" s="129"/>
      <c r="AP1021" s="129"/>
      <c r="AQ1021" s="129"/>
      <c r="AR1021" s="129"/>
      <c r="AS1021" s="129"/>
      <c r="AT1021" s="129"/>
      <c r="AU1021" s="129"/>
    </row>
    <row r="1022" spans="3:47">
      <c r="C1022" s="23"/>
      <c r="D1022" s="23"/>
      <c r="AA1022" s="129"/>
      <c r="AB1022" s="129"/>
      <c r="AC1022" s="129"/>
      <c r="AD1022" s="129"/>
      <c r="AE1022" s="129"/>
      <c r="AG1022" s="130"/>
      <c r="AN1022" s="129"/>
      <c r="AO1022" s="129"/>
      <c r="AP1022" s="129"/>
      <c r="AQ1022" s="129"/>
      <c r="AR1022" s="129"/>
      <c r="AS1022" s="129"/>
      <c r="AT1022" s="129"/>
      <c r="AU1022" s="129"/>
    </row>
    <row r="1023" spans="3:47">
      <c r="C1023" s="23"/>
      <c r="D1023" s="23"/>
      <c r="AA1023" s="129"/>
      <c r="AB1023" s="129"/>
      <c r="AC1023" s="129"/>
      <c r="AD1023" s="129"/>
      <c r="AE1023" s="129"/>
      <c r="AG1023" s="130"/>
      <c r="AN1023" s="129"/>
      <c r="AO1023" s="129"/>
      <c r="AP1023" s="129"/>
      <c r="AQ1023" s="129"/>
      <c r="AR1023" s="129"/>
      <c r="AS1023" s="129"/>
      <c r="AT1023" s="129"/>
      <c r="AU1023" s="129"/>
    </row>
    <row r="1024" spans="3:47">
      <c r="C1024" s="23"/>
      <c r="D1024" s="23"/>
      <c r="AA1024" s="129"/>
      <c r="AB1024" s="129"/>
      <c r="AC1024" s="129"/>
      <c r="AD1024" s="129"/>
      <c r="AE1024" s="129"/>
      <c r="AG1024" s="130"/>
      <c r="AN1024" s="129"/>
      <c r="AO1024" s="129"/>
      <c r="AP1024" s="129"/>
      <c r="AQ1024" s="129"/>
      <c r="AR1024" s="129"/>
      <c r="AS1024" s="129"/>
      <c r="AT1024" s="129"/>
      <c r="AU1024" s="129"/>
    </row>
    <row r="1025" spans="3:47">
      <c r="C1025" s="23"/>
      <c r="D1025" s="23"/>
      <c r="AA1025" s="129"/>
      <c r="AB1025" s="129"/>
      <c r="AC1025" s="129"/>
      <c r="AD1025" s="129"/>
      <c r="AE1025" s="129"/>
      <c r="AG1025" s="130"/>
      <c r="AN1025" s="129"/>
      <c r="AO1025" s="129"/>
      <c r="AP1025" s="129"/>
      <c r="AQ1025" s="129"/>
      <c r="AR1025" s="129"/>
      <c r="AS1025" s="129"/>
      <c r="AT1025" s="129"/>
      <c r="AU1025" s="129"/>
    </row>
    <row r="1026" spans="3:47">
      <c r="C1026" s="23"/>
      <c r="D1026" s="23"/>
      <c r="AA1026" s="129"/>
      <c r="AB1026" s="129"/>
      <c r="AC1026" s="129"/>
      <c r="AD1026" s="129"/>
      <c r="AE1026" s="129"/>
      <c r="AG1026" s="130"/>
      <c r="AN1026" s="129"/>
      <c r="AO1026" s="129"/>
      <c r="AP1026" s="129"/>
      <c r="AQ1026" s="129"/>
      <c r="AR1026" s="129"/>
      <c r="AS1026" s="129"/>
      <c r="AT1026" s="129"/>
      <c r="AU1026" s="129"/>
    </row>
    <row r="1027" spans="3:47">
      <c r="C1027" s="23"/>
      <c r="D1027" s="23"/>
      <c r="AA1027" s="129"/>
      <c r="AB1027" s="129"/>
      <c r="AC1027" s="129"/>
      <c r="AD1027" s="129"/>
      <c r="AE1027" s="129"/>
      <c r="AG1027" s="130"/>
      <c r="AN1027" s="129"/>
      <c r="AO1027" s="129"/>
      <c r="AP1027" s="129"/>
      <c r="AQ1027" s="129"/>
      <c r="AR1027" s="129"/>
      <c r="AS1027" s="129"/>
      <c r="AT1027" s="129"/>
      <c r="AU1027" s="129"/>
    </row>
    <row r="1028" spans="3:47">
      <c r="C1028" s="23"/>
      <c r="D1028" s="23"/>
      <c r="AA1028" s="129"/>
      <c r="AB1028" s="129"/>
      <c r="AC1028" s="129"/>
      <c r="AD1028" s="129"/>
      <c r="AE1028" s="129"/>
      <c r="AG1028" s="130"/>
      <c r="AN1028" s="129"/>
      <c r="AO1028" s="129"/>
      <c r="AP1028" s="129"/>
      <c r="AQ1028" s="129"/>
      <c r="AR1028" s="129"/>
      <c r="AS1028" s="129"/>
      <c r="AT1028" s="129"/>
      <c r="AU1028" s="129"/>
    </row>
    <row r="1029" spans="3:47">
      <c r="C1029" s="23"/>
      <c r="D1029" s="23"/>
      <c r="AA1029" s="129"/>
      <c r="AB1029" s="129"/>
      <c r="AC1029" s="129"/>
      <c r="AD1029" s="129"/>
      <c r="AE1029" s="129"/>
      <c r="AG1029" s="130"/>
      <c r="AN1029" s="129"/>
      <c r="AO1029" s="129"/>
      <c r="AP1029" s="129"/>
      <c r="AQ1029" s="129"/>
      <c r="AR1029" s="129"/>
      <c r="AS1029" s="129"/>
      <c r="AT1029" s="129"/>
      <c r="AU1029" s="129"/>
    </row>
    <row r="1030" spans="3:47">
      <c r="C1030" s="23"/>
      <c r="D1030" s="23"/>
      <c r="AA1030" s="129"/>
      <c r="AB1030" s="129"/>
      <c r="AC1030" s="129"/>
      <c r="AD1030" s="129"/>
      <c r="AE1030" s="129"/>
      <c r="AG1030" s="130"/>
      <c r="AN1030" s="129"/>
      <c r="AO1030" s="129"/>
      <c r="AP1030" s="129"/>
      <c r="AQ1030" s="129"/>
      <c r="AR1030" s="129"/>
      <c r="AS1030" s="129"/>
      <c r="AT1030" s="129"/>
      <c r="AU1030" s="129"/>
    </row>
    <row r="1031" spans="3:47">
      <c r="C1031" s="23"/>
      <c r="D1031" s="23"/>
      <c r="AA1031" s="129"/>
      <c r="AB1031" s="129"/>
      <c r="AC1031" s="129"/>
      <c r="AD1031" s="129"/>
      <c r="AE1031" s="129"/>
      <c r="AG1031" s="130"/>
      <c r="AN1031" s="129"/>
      <c r="AO1031" s="129"/>
      <c r="AP1031" s="129"/>
      <c r="AQ1031" s="129"/>
      <c r="AR1031" s="129"/>
      <c r="AS1031" s="129"/>
      <c r="AT1031" s="129"/>
      <c r="AU1031" s="129"/>
    </row>
    <row r="1032" spans="3:47">
      <c r="C1032" s="23"/>
      <c r="D1032" s="23"/>
      <c r="AA1032" s="129"/>
      <c r="AB1032" s="129"/>
      <c r="AC1032" s="129"/>
      <c r="AD1032" s="129"/>
      <c r="AE1032" s="129"/>
      <c r="AG1032" s="130"/>
      <c r="AN1032" s="129"/>
      <c r="AO1032" s="129"/>
      <c r="AP1032" s="129"/>
      <c r="AQ1032" s="129"/>
      <c r="AR1032" s="129"/>
      <c r="AS1032" s="129"/>
      <c r="AT1032" s="129"/>
      <c r="AU1032" s="129"/>
    </row>
    <row r="1033" spans="3:47">
      <c r="C1033" s="23"/>
      <c r="D1033" s="23"/>
      <c r="AA1033" s="129"/>
      <c r="AB1033" s="129"/>
      <c r="AC1033" s="129"/>
      <c r="AD1033" s="129"/>
      <c r="AE1033" s="129"/>
      <c r="AG1033" s="130"/>
      <c r="AN1033" s="129"/>
      <c r="AO1033" s="129"/>
      <c r="AP1033" s="129"/>
      <c r="AQ1033" s="129"/>
      <c r="AR1033" s="129"/>
      <c r="AS1033" s="129"/>
      <c r="AT1033" s="129"/>
      <c r="AU1033" s="129"/>
    </row>
    <row r="1034" spans="3:47">
      <c r="C1034" s="23"/>
      <c r="D1034" s="23"/>
      <c r="AA1034" s="129"/>
      <c r="AB1034" s="129"/>
      <c r="AC1034" s="129"/>
      <c r="AD1034" s="129"/>
      <c r="AE1034" s="129"/>
      <c r="AG1034" s="130"/>
      <c r="AN1034" s="129"/>
      <c r="AO1034" s="129"/>
      <c r="AP1034" s="129"/>
      <c r="AQ1034" s="129"/>
      <c r="AR1034" s="129"/>
      <c r="AS1034" s="129"/>
      <c r="AT1034" s="129"/>
      <c r="AU1034" s="129"/>
    </row>
    <row r="1035" spans="3:47">
      <c r="C1035" s="23"/>
      <c r="D1035" s="23"/>
      <c r="AA1035" s="129"/>
      <c r="AB1035" s="129"/>
      <c r="AC1035" s="129"/>
      <c r="AD1035" s="129"/>
      <c r="AE1035" s="129"/>
      <c r="AG1035" s="130"/>
      <c r="AN1035" s="129"/>
      <c r="AO1035" s="129"/>
      <c r="AP1035" s="129"/>
      <c r="AQ1035" s="129"/>
      <c r="AR1035" s="129"/>
      <c r="AS1035" s="129"/>
      <c r="AT1035" s="129"/>
      <c r="AU1035" s="129"/>
    </row>
    <row r="1036" spans="3:47">
      <c r="C1036" s="23"/>
      <c r="D1036" s="23"/>
      <c r="AA1036" s="129"/>
      <c r="AB1036" s="129"/>
      <c r="AC1036" s="129"/>
      <c r="AD1036" s="129"/>
      <c r="AE1036" s="129"/>
      <c r="AG1036" s="130"/>
      <c r="AN1036" s="129"/>
      <c r="AO1036" s="129"/>
      <c r="AP1036" s="129"/>
      <c r="AQ1036" s="129"/>
      <c r="AR1036" s="129"/>
      <c r="AS1036" s="129"/>
      <c r="AT1036" s="129"/>
      <c r="AU1036" s="129"/>
    </row>
    <row r="1037" spans="3:47">
      <c r="C1037" s="23"/>
      <c r="D1037" s="23"/>
      <c r="AA1037" s="129"/>
      <c r="AB1037" s="129"/>
      <c r="AC1037" s="129"/>
      <c r="AD1037" s="129"/>
      <c r="AE1037" s="129"/>
      <c r="AG1037" s="130"/>
      <c r="AN1037" s="129"/>
      <c r="AO1037" s="129"/>
      <c r="AP1037" s="129"/>
      <c r="AQ1037" s="129"/>
      <c r="AR1037" s="129"/>
      <c r="AS1037" s="129"/>
      <c r="AT1037" s="129"/>
      <c r="AU1037" s="129"/>
    </row>
    <row r="1038" spans="3:47">
      <c r="C1038" s="23"/>
      <c r="D1038" s="23"/>
      <c r="AA1038" s="129"/>
      <c r="AB1038" s="129"/>
      <c r="AC1038" s="129"/>
      <c r="AD1038" s="129"/>
      <c r="AE1038" s="129"/>
      <c r="AG1038" s="130"/>
      <c r="AN1038" s="129"/>
      <c r="AO1038" s="129"/>
      <c r="AP1038" s="129"/>
      <c r="AQ1038" s="129"/>
      <c r="AR1038" s="129"/>
      <c r="AS1038" s="129"/>
      <c r="AT1038" s="129"/>
      <c r="AU1038" s="129"/>
    </row>
    <row r="1039" spans="3:47">
      <c r="C1039" s="23"/>
      <c r="D1039" s="23"/>
      <c r="AA1039" s="129"/>
      <c r="AB1039" s="129"/>
      <c r="AC1039" s="129"/>
      <c r="AD1039" s="129"/>
      <c r="AE1039" s="129"/>
      <c r="AG1039" s="130"/>
      <c r="AN1039" s="129"/>
      <c r="AO1039" s="129"/>
      <c r="AP1039" s="129"/>
      <c r="AQ1039" s="129"/>
      <c r="AR1039" s="129"/>
      <c r="AS1039" s="129"/>
      <c r="AT1039" s="129"/>
      <c r="AU1039" s="129"/>
    </row>
    <row r="1040" spans="3:47">
      <c r="C1040" s="23"/>
      <c r="D1040" s="23"/>
      <c r="AA1040" s="129"/>
      <c r="AB1040" s="129"/>
      <c r="AC1040" s="129"/>
      <c r="AD1040" s="129"/>
      <c r="AE1040" s="129"/>
      <c r="AG1040" s="130"/>
      <c r="AN1040" s="129"/>
      <c r="AO1040" s="129"/>
      <c r="AP1040" s="129"/>
      <c r="AQ1040" s="129"/>
      <c r="AR1040" s="129"/>
      <c r="AS1040" s="129"/>
      <c r="AT1040" s="129"/>
      <c r="AU1040" s="129"/>
    </row>
    <row r="1041" spans="3:50">
      <c r="C1041" s="23"/>
      <c r="D1041" s="23"/>
      <c r="AA1041" s="129"/>
      <c r="AB1041" s="129"/>
      <c r="AC1041" s="129"/>
      <c r="AD1041" s="129"/>
      <c r="AE1041" s="129"/>
      <c r="AG1041" s="130"/>
      <c r="AN1041" s="129"/>
      <c r="AO1041" s="129"/>
      <c r="AP1041" s="129"/>
      <c r="AQ1041" s="129"/>
      <c r="AR1041" s="129"/>
      <c r="AS1041" s="129"/>
      <c r="AT1041" s="129"/>
      <c r="AU1041" s="129"/>
    </row>
    <row r="1042" spans="3:50">
      <c r="C1042" s="23"/>
      <c r="D1042" s="23"/>
      <c r="AA1042" s="129"/>
      <c r="AB1042" s="129"/>
      <c r="AC1042" s="129"/>
      <c r="AD1042" s="129"/>
      <c r="AE1042" s="129"/>
      <c r="AG1042" s="130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95"/>
      <c r="AX1042" s="101"/>
    </row>
    <row r="1043" spans="3:50">
      <c r="C1043" s="23"/>
      <c r="D1043" s="23"/>
      <c r="AA1043" s="129"/>
      <c r="AB1043" s="129"/>
      <c r="AC1043" s="129"/>
      <c r="AD1043" s="129"/>
      <c r="AE1043" s="129"/>
      <c r="AG1043" s="130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95"/>
      <c r="AX1043" s="101"/>
    </row>
    <row r="1044" spans="3:50">
      <c r="C1044" s="23"/>
      <c r="D1044" s="23"/>
      <c r="AA1044" s="129"/>
      <c r="AB1044" s="129"/>
      <c r="AC1044" s="129"/>
      <c r="AD1044" s="129"/>
      <c r="AE1044" s="129"/>
      <c r="AG1044" s="130"/>
      <c r="AN1044" s="129"/>
      <c r="AO1044" s="129"/>
      <c r="AP1044" s="129"/>
      <c r="AQ1044" s="129"/>
      <c r="AR1044" s="129"/>
      <c r="AS1044" s="129"/>
      <c r="AT1044" s="129"/>
      <c r="AU1044" s="129"/>
    </row>
    <row r="1045" spans="3:50">
      <c r="C1045" s="23"/>
      <c r="D1045" s="23"/>
      <c r="AA1045" s="129"/>
      <c r="AB1045" s="129"/>
      <c r="AC1045" s="129"/>
      <c r="AD1045" s="129"/>
      <c r="AE1045" s="129"/>
      <c r="AG1045" s="130"/>
      <c r="AN1045" s="129"/>
      <c r="AO1045" s="129"/>
      <c r="AP1045" s="129"/>
      <c r="AQ1045" s="129"/>
      <c r="AR1045" s="129"/>
      <c r="AS1045" s="129"/>
      <c r="AT1045" s="129"/>
      <c r="AU1045" s="129"/>
    </row>
    <row r="1046" spans="3:50">
      <c r="C1046" s="23"/>
      <c r="D1046" s="23"/>
      <c r="AA1046" s="129"/>
      <c r="AB1046" s="129"/>
      <c r="AC1046" s="129"/>
      <c r="AD1046" s="129"/>
      <c r="AE1046" s="129"/>
      <c r="AG1046" s="130"/>
      <c r="AN1046" s="129"/>
      <c r="AO1046" s="129"/>
      <c r="AP1046" s="129"/>
      <c r="AQ1046" s="129"/>
      <c r="AR1046" s="129"/>
      <c r="AS1046" s="129"/>
      <c r="AT1046" s="129"/>
      <c r="AU1046" s="129"/>
    </row>
    <row r="1047" spans="3:50">
      <c r="C1047" s="23"/>
      <c r="D1047" s="23"/>
      <c r="AA1047" s="129"/>
      <c r="AB1047" s="129"/>
      <c r="AC1047" s="129"/>
      <c r="AD1047" s="129"/>
      <c r="AE1047" s="129"/>
      <c r="AG1047" s="130"/>
      <c r="AN1047" s="129"/>
      <c r="AO1047" s="129"/>
      <c r="AP1047" s="129"/>
      <c r="AQ1047" s="129"/>
      <c r="AR1047" s="129"/>
      <c r="AS1047" s="129"/>
      <c r="AT1047" s="129"/>
      <c r="AU1047" s="129"/>
    </row>
    <row r="1048" spans="3:50">
      <c r="C1048" s="23"/>
      <c r="D1048" s="23"/>
      <c r="AA1048" s="129"/>
      <c r="AB1048" s="129"/>
      <c r="AC1048" s="129"/>
      <c r="AD1048" s="129"/>
      <c r="AE1048" s="129"/>
      <c r="AG1048" s="130"/>
      <c r="AN1048" s="129"/>
      <c r="AO1048" s="129"/>
      <c r="AP1048" s="129"/>
      <c r="AQ1048" s="129"/>
      <c r="AR1048" s="129"/>
      <c r="AS1048" s="129"/>
      <c r="AT1048" s="129"/>
      <c r="AU1048" s="129"/>
    </row>
    <row r="1049" spans="3:50">
      <c r="C1049" s="23"/>
      <c r="D1049" s="23"/>
      <c r="AA1049" s="129"/>
      <c r="AB1049" s="129"/>
      <c r="AC1049" s="129"/>
      <c r="AD1049" s="129"/>
      <c r="AE1049" s="129"/>
      <c r="AG1049" s="130"/>
      <c r="AN1049" s="129"/>
      <c r="AO1049" s="129"/>
      <c r="AP1049" s="129"/>
      <c r="AQ1049" s="129"/>
      <c r="AR1049" s="129"/>
      <c r="AS1049" s="129"/>
      <c r="AT1049" s="129"/>
      <c r="AU1049" s="129"/>
    </row>
    <row r="1050" spans="3:50">
      <c r="C1050" s="23"/>
      <c r="D1050" s="23"/>
      <c r="AA1050" s="129"/>
      <c r="AB1050" s="129"/>
      <c r="AC1050" s="129"/>
      <c r="AD1050" s="129"/>
      <c r="AE1050" s="129"/>
      <c r="AG1050" s="130"/>
      <c r="AN1050" s="129"/>
      <c r="AO1050" s="129"/>
      <c r="AP1050" s="129"/>
      <c r="AQ1050" s="129"/>
      <c r="AR1050" s="129"/>
      <c r="AS1050" s="129"/>
      <c r="AT1050" s="129"/>
      <c r="AU1050" s="129"/>
    </row>
    <row r="1051" spans="3:50">
      <c r="C1051" s="23"/>
      <c r="D1051" s="23"/>
      <c r="AA1051" s="129"/>
      <c r="AB1051" s="129"/>
      <c r="AC1051" s="129"/>
      <c r="AD1051" s="129"/>
      <c r="AE1051" s="129"/>
      <c r="AG1051" s="130"/>
      <c r="AN1051" s="129"/>
      <c r="AO1051" s="129"/>
      <c r="AP1051" s="129"/>
      <c r="AQ1051" s="129"/>
      <c r="AR1051" s="129"/>
      <c r="AS1051" s="129"/>
      <c r="AT1051" s="129"/>
      <c r="AU1051" s="129"/>
    </row>
    <row r="1052" spans="3:50">
      <c r="C1052" s="23"/>
      <c r="D1052" s="23"/>
      <c r="AA1052" s="129"/>
      <c r="AB1052" s="129"/>
      <c r="AC1052" s="129"/>
      <c r="AD1052" s="129"/>
      <c r="AE1052" s="129"/>
      <c r="AG1052" s="130"/>
      <c r="AN1052" s="129"/>
      <c r="AO1052" s="129"/>
      <c r="AP1052" s="129"/>
      <c r="AQ1052" s="129"/>
      <c r="AR1052" s="129"/>
      <c r="AS1052" s="129"/>
      <c r="AT1052" s="129"/>
      <c r="AU1052" s="129"/>
    </row>
    <row r="1053" spans="3:50">
      <c r="C1053" s="23"/>
      <c r="D1053" s="23"/>
      <c r="AA1053" s="129"/>
      <c r="AB1053" s="129"/>
      <c r="AC1053" s="129"/>
      <c r="AD1053" s="129"/>
      <c r="AE1053" s="129"/>
      <c r="AG1053" s="130"/>
      <c r="AN1053" s="129"/>
      <c r="AO1053" s="129"/>
      <c r="AP1053" s="129"/>
      <c r="AQ1053" s="129"/>
      <c r="AR1053" s="129"/>
      <c r="AS1053" s="129"/>
      <c r="AT1053" s="129"/>
      <c r="AU1053" s="129"/>
    </row>
    <row r="1054" spans="3:50">
      <c r="C1054" s="23"/>
      <c r="D1054" s="23"/>
      <c r="AA1054" s="129"/>
      <c r="AB1054" s="129"/>
      <c r="AC1054" s="129"/>
      <c r="AD1054" s="129"/>
      <c r="AE1054" s="129"/>
      <c r="AG1054" s="130"/>
      <c r="AN1054" s="129"/>
      <c r="AO1054" s="129"/>
      <c r="AP1054" s="129"/>
      <c r="AQ1054" s="129"/>
      <c r="AR1054" s="129"/>
      <c r="AS1054" s="129"/>
      <c r="AT1054" s="129"/>
      <c r="AU1054" s="129"/>
    </row>
    <row r="1055" spans="3:50">
      <c r="C1055" s="23"/>
      <c r="D1055" s="23"/>
      <c r="AA1055" s="129"/>
      <c r="AB1055" s="129"/>
      <c r="AC1055" s="129"/>
      <c r="AD1055" s="129"/>
      <c r="AE1055" s="129"/>
      <c r="AG1055" s="130"/>
      <c r="AN1055" s="129"/>
      <c r="AO1055" s="129"/>
      <c r="AP1055" s="129"/>
      <c r="AQ1055" s="129"/>
      <c r="AR1055" s="129"/>
      <c r="AS1055" s="129"/>
      <c r="AT1055" s="129"/>
      <c r="AU1055" s="129"/>
    </row>
    <row r="1056" spans="3:50">
      <c r="C1056" s="23"/>
      <c r="D1056" s="23"/>
      <c r="AA1056" s="129"/>
      <c r="AB1056" s="129"/>
      <c r="AC1056" s="129"/>
      <c r="AD1056" s="129"/>
      <c r="AE1056" s="129"/>
      <c r="AG1056" s="130"/>
      <c r="AN1056" s="129"/>
      <c r="AO1056" s="129"/>
      <c r="AP1056" s="129"/>
      <c r="AQ1056" s="129"/>
      <c r="AR1056" s="129"/>
      <c r="AS1056" s="129"/>
      <c r="AT1056" s="129"/>
      <c r="AU1056" s="129"/>
    </row>
    <row r="1057" spans="3:64">
      <c r="C1057" s="23"/>
      <c r="D1057" s="23"/>
      <c r="AA1057" s="129"/>
      <c r="AB1057" s="129"/>
      <c r="AC1057" s="129"/>
      <c r="AD1057" s="129"/>
      <c r="AE1057" s="129"/>
      <c r="AG1057" s="130"/>
      <c r="AN1057" s="129"/>
      <c r="AO1057" s="129"/>
      <c r="AP1057" s="129"/>
      <c r="AQ1057" s="129"/>
      <c r="AR1057" s="129"/>
      <c r="AS1057" s="129"/>
      <c r="AT1057" s="129"/>
      <c r="AU1057" s="129"/>
    </row>
    <row r="1058" spans="3:64">
      <c r="C1058" s="23"/>
      <c r="D1058" s="23"/>
      <c r="AA1058" s="129"/>
      <c r="AB1058" s="129"/>
      <c r="AC1058" s="129"/>
      <c r="AD1058" s="129"/>
      <c r="AE1058" s="129"/>
      <c r="AG1058" s="130"/>
      <c r="AN1058" s="129"/>
      <c r="AO1058" s="129"/>
      <c r="AP1058" s="129"/>
      <c r="AQ1058" s="129"/>
      <c r="AR1058" s="129"/>
      <c r="AS1058" s="129"/>
      <c r="AT1058" s="129"/>
      <c r="AU1058" s="129"/>
    </row>
    <row r="1059" spans="3:64">
      <c r="C1059" s="23"/>
      <c r="D1059" s="23"/>
      <c r="AA1059" s="129"/>
      <c r="AB1059" s="129"/>
      <c r="AC1059" s="129"/>
      <c r="AD1059" s="129"/>
      <c r="AE1059" s="129"/>
      <c r="AG1059" s="130"/>
      <c r="AN1059" s="129"/>
      <c r="AO1059" s="129"/>
      <c r="AP1059" s="129"/>
      <c r="AQ1059" s="129"/>
      <c r="AR1059" s="129"/>
      <c r="AS1059" s="129"/>
      <c r="AT1059" s="129"/>
      <c r="AU1059" s="129"/>
    </row>
    <row r="1060" spans="3:64">
      <c r="C1060" s="23"/>
      <c r="D1060" s="23"/>
      <c r="AA1060" s="129"/>
      <c r="AB1060" s="129"/>
      <c r="AC1060" s="129"/>
      <c r="AD1060" s="129"/>
      <c r="AE1060" s="129"/>
      <c r="AG1060" s="130"/>
      <c r="AN1060" s="129"/>
      <c r="AO1060" s="129"/>
      <c r="AP1060" s="129"/>
      <c r="AQ1060" s="129"/>
      <c r="AR1060" s="129"/>
      <c r="AS1060" s="129"/>
      <c r="AT1060" s="129"/>
      <c r="AU1060" s="129"/>
    </row>
    <row r="1061" spans="3:64">
      <c r="C1061" s="23"/>
      <c r="D1061" s="23"/>
      <c r="AA1061" s="129"/>
      <c r="AB1061" s="129"/>
      <c r="AC1061" s="129"/>
      <c r="AD1061" s="129"/>
      <c r="AE1061" s="129"/>
      <c r="AG1061" s="130"/>
      <c r="AN1061" s="129"/>
      <c r="AO1061" s="129"/>
      <c r="AP1061" s="129"/>
      <c r="AQ1061" s="129"/>
      <c r="AR1061" s="129"/>
      <c r="AS1061" s="129"/>
      <c r="AT1061" s="129"/>
      <c r="AU1061" s="129"/>
    </row>
    <row r="1062" spans="3:64">
      <c r="C1062" s="23"/>
      <c r="D1062" s="23"/>
      <c r="AA1062" s="129"/>
      <c r="AB1062" s="129"/>
      <c r="AC1062" s="129"/>
      <c r="AD1062" s="129"/>
      <c r="AE1062" s="129"/>
      <c r="AG1062" s="130"/>
      <c r="AN1062" s="129"/>
      <c r="AO1062" s="129"/>
      <c r="AP1062" s="129"/>
      <c r="AQ1062" s="129"/>
      <c r="AR1062" s="129"/>
      <c r="AS1062" s="129"/>
      <c r="AT1062" s="129"/>
      <c r="AU1062" s="129"/>
    </row>
    <row r="1063" spans="3:64">
      <c r="C1063" s="23"/>
      <c r="D1063" s="23"/>
      <c r="AA1063" s="129"/>
      <c r="AB1063" s="129"/>
      <c r="AC1063" s="129"/>
      <c r="AD1063" s="129"/>
      <c r="AE1063" s="129"/>
      <c r="AG1063" s="130"/>
      <c r="AN1063" s="129"/>
      <c r="AO1063" s="129"/>
      <c r="AP1063" s="129"/>
      <c r="AQ1063" s="129"/>
      <c r="AR1063" s="129"/>
      <c r="AS1063" s="129"/>
      <c r="AT1063" s="129"/>
      <c r="AU1063" s="129"/>
    </row>
    <row r="1064" spans="3:64">
      <c r="C1064" s="23"/>
      <c r="D1064" s="23"/>
      <c r="AA1064" s="129"/>
      <c r="AB1064" s="129"/>
      <c r="AC1064" s="129"/>
      <c r="AD1064" s="129"/>
      <c r="AE1064" s="129"/>
      <c r="AG1064" s="130"/>
      <c r="AN1064" s="129"/>
      <c r="AO1064" s="129"/>
      <c r="AP1064" s="129"/>
      <c r="AQ1064" s="129"/>
      <c r="AR1064" s="129"/>
      <c r="AS1064" s="129"/>
      <c r="AT1064" s="129"/>
      <c r="AU1064" s="129"/>
    </row>
    <row r="1065" spans="3:64">
      <c r="C1065" s="23"/>
      <c r="D1065" s="23"/>
      <c r="AA1065" s="129"/>
      <c r="AB1065" s="129"/>
      <c r="AC1065" s="129"/>
      <c r="AD1065" s="129"/>
      <c r="AE1065" s="129"/>
      <c r="AG1065" s="130"/>
      <c r="AN1065" s="129"/>
      <c r="AO1065" s="129"/>
      <c r="AP1065" s="129"/>
      <c r="AQ1065" s="129"/>
      <c r="AR1065" s="129"/>
      <c r="AS1065" s="129"/>
      <c r="AT1065" s="129"/>
      <c r="AU1065" s="129"/>
    </row>
    <row r="1066" spans="3:64">
      <c r="C1066" s="23"/>
      <c r="D1066" s="23"/>
      <c r="AA1066" s="129"/>
      <c r="AB1066" s="129"/>
      <c r="AC1066" s="129"/>
      <c r="AD1066" s="129"/>
      <c r="AE1066" s="129"/>
      <c r="AG1066" s="130"/>
      <c r="AN1066" s="129"/>
      <c r="AO1066" s="129"/>
      <c r="AP1066" s="129"/>
      <c r="AQ1066" s="129"/>
      <c r="AR1066" s="129"/>
      <c r="AS1066" s="129"/>
      <c r="AT1066" s="129"/>
      <c r="AU1066" s="129"/>
    </row>
    <row r="1067" spans="3:64">
      <c r="C1067" s="23"/>
      <c r="D1067" s="23"/>
      <c r="AA1067" s="129"/>
      <c r="AB1067" s="129"/>
      <c r="AC1067" s="129"/>
      <c r="AD1067" s="129"/>
      <c r="AE1067" s="129"/>
      <c r="AG1067" s="130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</row>
    <row r="1068" spans="3:64">
      <c r="C1068" s="23"/>
      <c r="D1068" s="23"/>
      <c r="AA1068" s="129"/>
      <c r="AB1068" s="129"/>
      <c r="AC1068" s="129"/>
      <c r="AD1068" s="129"/>
      <c r="AE1068" s="129"/>
      <c r="AG1068" s="130"/>
      <c r="AN1068" s="129"/>
      <c r="AO1068" s="129"/>
      <c r="AP1068" s="129"/>
      <c r="AQ1068" s="129"/>
      <c r="AR1068" s="129"/>
      <c r="AS1068" s="129"/>
      <c r="AT1068" s="129"/>
      <c r="AU1068" s="129"/>
    </row>
    <row r="1069" spans="3:64">
      <c r="C1069" s="23"/>
      <c r="D1069" s="23"/>
      <c r="AA1069" s="129"/>
      <c r="AB1069" s="129"/>
      <c r="AC1069" s="129"/>
      <c r="AD1069" s="129"/>
      <c r="AE1069" s="129"/>
      <c r="AG1069" s="130"/>
      <c r="AN1069" s="129"/>
      <c r="AO1069" s="129"/>
      <c r="AP1069" s="129"/>
      <c r="AQ1069" s="129"/>
      <c r="AR1069" s="129"/>
      <c r="AS1069" s="129"/>
      <c r="AT1069" s="129"/>
      <c r="AU1069" s="129"/>
    </row>
    <row r="1070" spans="3:64">
      <c r="C1070" s="23"/>
      <c r="D1070" s="23"/>
      <c r="AA1070" s="129"/>
      <c r="AB1070" s="129"/>
      <c r="AC1070" s="129"/>
      <c r="AD1070" s="129"/>
      <c r="AE1070" s="129"/>
      <c r="AG1070" s="130"/>
      <c r="AN1070" s="129"/>
      <c r="AO1070" s="129"/>
      <c r="AP1070" s="129"/>
      <c r="AQ1070" s="129"/>
      <c r="AR1070" s="129"/>
      <c r="AS1070" s="129"/>
      <c r="AT1070" s="129"/>
      <c r="AU1070" s="129"/>
    </row>
    <row r="1071" spans="3:64">
      <c r="C1071" s="23"/>
      <c r="D1071" s="23"/>
      <c r="AA1071" s="129"/>
      <c r="AB1071" s="129"/>
      <c r="AC1071" s="129"/>
      <c r="AD1071" s="129"/>
      <c r="AE1071" s="129"/>
      <c r="AG1071" s="130"/>
      <c r="AN1071" s="129"/>
      <c r="AO1071" s="129"/>
      <c r="AP1071" s="129"/>
      <c r="AQ1071" s="129"/>
      <c r="AR1071" s="129"/>
      <c r="AS1071" s="129"/>
      <c r="AT1071" s="129"/>
      <c r="AU1071" s="129"/>
    </row>
    <row r="1072" spans="3:64">
      <c r="C1072" s="23"/>
      <c r="D1072" s="23"/>
      <c r="AA1072" s="129"/>
      <c r="AB1072" s="129"/>
      <c r="AC1072" s="129"/>
      <c r="AD1072" s="129"/>
      <c r="AE1072" s="129"/>
      <c r="AG1072" s="130"/>
      <c r="AN1072" s="129"/>
      <c r="AO1072" s="129"/>
      <c r="AP1072" s="129"/>
      <c r="AQ1072" s="129"/>
      <c r="AR1072" s="129"/>
      <c r="AS1072" s="129"/>
      <c r="AT1072" s="129"/>
      <c r="AU1072" s="129"/>
    </row>
    <row r="1073" spans="3:50">
      <c r="C1073" s="23"/>
      <c r="D1073" s="23"/>
      <c r="AA1073" s="129"/>
      <c r="AB1073" s="129"/>
      <c r="AC1073" s="129"/>
      <c r="AD1073" s="129"/>
      <c r="AE1073" s="129"/>
      <c r="AG1073" s="130"/>
      <c r="AN1073" s="129"/>
      <c r="AO1073" s="129"/>
      <c r="AP1073" s="129"/>
      <c r="AQ1073" s="129"/>
      <c r="AR1073" s="129"/>
      <c r="AS1073" s="129"/>
      <c r="AT1073" s="129"/>
      <c r="AU1073" s="129"/>
    </row>
    <row r="1074" spans="3:50">
      <c r="C1074" s="23"/>
      <c r="D1074" s="23"/>
      <c r="AA1074" s="129"/>
      <c r="AB1074" s="129"/>
      <c r="AC1074" s="129"/>
      <c r="AD1074" s="129"/>
      <c r="AE1074" s="129"/>
      <c r="AG1074" s="130"/>
      <c r="AN1074" s="129"/>
      <c r="AO1074" s="129"/>
      <c r="AP1074" s="129"/>
      <c r="AQ1074" s="129"/>
      <c r="AR1074" s="129"/>
      <c r="AS1074" s="129"/>
      <c r="AT1074" s="129"/>
      <c r="AU1074" s="129"/>
    </row>
    <row r="1075" spans="3:50">
      <c r="C1075" s="23"/>
      <c r="D1075" s="23"/>
      <c r="AA1075" s="129"/>
      <c r="AB1075" s="129"/>
      <c r="AC1075" s="129"/>
      <c r="AD1075" s="129"/>
      <c r="AE1075" s="129"/>
      <c r="AG1075" s="130"/>
      <c r="AN1075" s="129"/>
      <c r="AO1075" s="129"/>
      <c r="AP1075" s="129"/>
      <c r="AQ1075" s="129"/>
      <c r="AR1075" s="129"/>
      <c r="AS1075" s="129"/>
      <c r="AT1075" s="129"/>
      <c r="AU1075" s="129"/>
    </row>
    <row r="1076" spans="3:50">
      <c r="C1076" s="23"/>
      <c r="D1076" s="23"/>
      <c r="AA1076" s="129"/>
      <c r="AB1076" s="129"/>
      <c r="AC1076" s="129"/>
      <c r="AD1076" s="129"/>
      <c r="AE1076" s="129"/>
      <c r="AG1076" s="130"/>
      <c r="AN1076" s="129"/>
      <c r="AO1076" s="129"/>
      <c r="AP1076" s="129"/>
      <c r="AQ1076" s="129"/>
      <c r="AR1076" s="129"/>
      <c r="AS1076" s="129"/>
      <c r="AT1076" s="129"/>
      <c r="AU1076" s="129"/>
    </row>
    <row r="1077" spans="3:50">
      <c r="C1077" s="23"/>
      <c r="D1077" s="23"/>
      <c r="AA1077" s="129"/>
      <c r="AB1077" s="129"/>
      <c r="AC1077" s="129"/>
      <c r="AD1077" s="129"/>
      <c r="AE1077" s="129"/>
      <c r="AG1077" s="130"/>
      <c r="AN1077" s="129"/>
      <c r="AO1077" s="129"/>
      <c r="AP1077" s="129"/>
      <c r="AQ1077" s="129"/>
      <c r="AR1077" s="129"/>
      <c r="AS1077" s="129"/>
      <c r="AT1077" s="129"/>
      <c r="AU1077" s="129"/>
    </row>
    <row r="1078" spans="3:50">
      <c r="C1078" s="23"/>
      <c r="D1078" s="23"/>
      <c r="AA1078" s="129"/>
      <c r="AB1078" s="129"/>
      <c r="AC1078" s="129"/>
      <c r="AD1078" s="129"/>
      <c r="AE1078" s="129"/>
      <c r="AG1078" s="130"/>
      <c r="AN1078" s="129"/>
      <c r="AO1078" s="129"/>
      <c r="AP1078" s="129"/>
      <c r="AQ1078" s="129"/>
      <c r="AR1078" s="129"/>
      <c r="AS1078" s="129"/>
      <c r="AT1078" s="129"/>
      <c r="AU1078" s="129"/>
    </row>
    <row r="1079" spans="3:50">
      <c r="C1079" s="23"/>
      <c r="D1079" s="23"/>
      <c r="AA1079" s="129"/>
      <c r="AB1079" s="129"/>
      <c r="AC1079" s="129"/>
      <c r="AD1079" s="129"/>
      <c r="AE1079" s="129"/>
      <c r="AG1079" s="130"/>
      <c r="AN1079" s="129"/>
      <c r="AO1079" s="129"/>
      <c r="AP1079" s="129"/>
      <c r="AQ1079" s="129"/>
      <c r="AR1079" s="129"/>
      <c r="AS1079" s="129"/>
      <c r="AT1079" s="129"/>
      <c r="AU1079" s="129"/>
      <c r="AV1079" s="129"/>
    </row>
    <row r="1080" spans="3:50">
      <c r="C1080" s="23"/>
      <c r="D1080" s="23"/>
      <c r="AA1080" s="129"/>
      <c r="AB1080" s="129"/>
      <c r="AC1080" s="129"/>
      <c r="AD1080" s="129"/>
      <c r="AE1080" s="129"/>
      <c r="AG1080" s="130"/>
      <c r="AN1080" s="129"/>
      <c r="AO1080" s="129"/>
      <c r="AP1080" s="129"/>
      <c r="AQ1080" s="129"/>
      <c r="AR1080" s="129"/>
      <c r="AS1080" s="129"/>
      <c r="AT1080" s="129"/>
      <c r="AU1080" s="129"/>
    </row>
    <row r="1081" spans="3:50">
      <c r="C1081" s="23"/>
      <c r="D1081" s="23"/>
      <c r="AA1081" s="129"/>
      <c r="AB1081" s="129"/>
      <c r="AC1081" s="129"/>
      <c r="AD1081" s="129"/>
      <c r="AE1081" s="129"/>
      <c r="AG1081" s="130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95"/>
      <c r="AX1081" s="101"/>
    </row>
    <row r="1082" spans="3:50">
      <c r="C1082" s="23"/>
      <c r="D1082" s="23"/>
      <c r="AA1082" s="129"/>
      <c r="AB1082" s="129"/>
      <c r="AC1082" s="129"/>
      <c r="AD1082" s="129"/>
      <c r="AE1082" s="129"/>
      <c r="AG1082" s="130"/>
      <c r="AN1082" s="129"/>
      <c r="AO1082" s="129"/>
      <c r="AP1082" s="129"/>
      <c r="AQ1082" s="129"/>
      <c r="AR1082" s="129"/>
      <c r="AS1082" s="129"/>
      <c r="AT1082" s="129"/>
      <c r="AU1082" s="129"/>
    </row>
    <row r="1083" spans="3:50">
      <c r="C1083" s="23"/>
      <c r="D1083" s="23"/>
      <c r="AA1083" s="129"/>
      <c r="AB1083" s="129"/>
      <c r="AC1083" s="129"/>
      <c r="AD1083" s="129"/>
      <c r="AE1083" s="129"/>
      <c r="AG1083" s="130"/>
      <c r="AN1083" s="129"/>
      <c r="AO1083" s="129"/>
      <c r="AP1083" s="129"/>
      <c r="AQ1083" s="129"/>
      <c r="AR1083" s="129"/>
      <c r="AS1083" s="129"/>
      <c r="AT1083" s="129"/>
      <c r="AU1083" s="129"/>
    </row>
    <row r="1084" spans="3:50">
      <c r="C1084" s="23"/>
      <c r="D1084" s="23"/>
      <c r="AA1084" s="129"/>
      <c r="AB1084" s="129"/>
      <c r="AC1084" s="129"/>
      <c r="AD1084" s="129"/>
      <c r="AE1084" s="129"/>
      <c r="AG1084" s="130"/>
      <c r="AN1084" s="129"/>
      <c r="AO1084" s="129"/>
      <c r="AP1084" s="129"/>
      <c r="AQ1084" s="129"/>
      <c r="AR1084" s="129"/>
      <c r="AS1084" s="129"/>
      <c r="AT1084" s="129"/>
      <c r="AU1084" s="129"/>
    </row>
    <row r="1085" spans="3:50">
      <c r="C1085" s="23"/>
      <c r="D1085" s="23"/>
      <c r="AA1085" s="129"/>
      <c r="AB1085" s="129"/>
      <c r="AC1085" s="129"/>
      <c r="AD1085" s="129"/>
      <c r="AE1085" s="129"/>
      <c r="AG1085" s="130"/>
      <c r="AN1085" s="129"/>
      <c r="AO1085" s="129"/>
      <c r="AP1085" s="129"/>
      <c r="AQ1085" s="129"/>
      <c r="AR1085" s="129"/>
      <c r="AS1085" s="129"/>
      <c r="AT1085" s="129"/>
      <c r="AU1085" s="129"/>
    </row>
    <row r="1086" spans="3:50">
      <c r="C1086" s="23"/>
      <c r="D1086" s="23"/>
      <c r="AA1086" s="129"/>
      <c r="AB1086" s="129"/>
      <c r="AC1086" s="129"/>
      <c r="AD1086" s="129"/>
      <c r="AE1086" s="129"/>
      <c r="AG1086" s="130"/>
      <c r="AN1086" s="129"/>
      <c r="AO1086" s="129"/>
      <c r="AP1086" s="129"/>
      <c r="AQ1086" s="129"/>
      <c r="AR1086" s="129"/>
      <c r="AS1086" s="129"/>
      <c r="AT1086" s="129"/>
      <c r="AU1086" s="129"/>
    </row>
    <row r="1087" spans="3:50">
      <c r="C1087" s="23"/>
      <c r="D1087" s="23"/>
      <c r="AA1087" s="129"/>
      <c r="AB1087" s="129"/>
      <c r="AC1087" s="129"/>
      <c r="AD1087" s="129"/>
      <c r="AE1087" s="129"/>
      <c r="AG1087" s="130"/>
      <c r="AN1087" s="129"/>
      <c r="AO1087" s="129"/>
      <c r="AP1087" s="129"/>
      <c r="AQ1087" s="129"/>
      <c r="AR1087" s="129"/>
      <c r="AS1087" s="129"/>
      <c r="AT1087" s="129"/>
      <c r="AU1087" s="129"/>
    </row>
    <row r="1088" spans="3:50">
      <c r="C1088" s="23"/>
      <c r="D1088" s="23"/>
      <c r="AA1088" s="129"/>
      <c r="AB1088" s="129"/>
      <c r="AC1088" s="129"/>
      <c r="AD1088" s="129"/>
      <c r="AE1088" s="129"/>
      <c r="AG1088" s="130"/>
      <c r="AN1088" s="129"/>
      <c r="AO1088" s="129"/>
      <c r="AP1088" s="129"/>
      <c r="AQ1088" s="129"/>
      <c r="AR1088" s="129"/>
      <c r="AS1088" s="129"/>
      <c r="AT1088" s="129"/>
      <c r="AU1088" s="129"/>
    </row>
    <row r="1089" spans="3:47">
      <c r="C1089" s="23"/>
      <c r="D1089" s="23"/>
      <c r="AA1089" s="129"/>
      <c r="AB1089" s="129"/>
      <c r="AC1089" s="129"/>
      <c r="AD1089" s="129"/>
      <c r="AE1089" s="129"/>
      <c r="AG1089" s="130"/>
      <c r="AN1089" s="129"/>
      <c r="AO1089" s="129"/>
      <c r="AP1089" s="129"/>
      <c r="AQ1089" s="129"/>
      <c r="AR1089" s="129"/>
      <c r="AS1089" s="129"/>
      <c r="AT1089" s="129"/>
      <c r="AU1089" s="129"/>
    </row>
    <row r="1090" spans="3:47">
      <c r="C1090" s="23"/>
      <c r="D1090" s="23"/>
      <c r="AA1090" s="129"/>
      <c r="AB1090" s="129"/>
      <c r="AC1090" s="129"/>
      <c r="AD1090" s="129"/>
      <c r="AE1090" s="129"/>
      <c r="AG1090" s="130"/>
      <c r="AN1090" s="129"/>
      <c r="AO1090" s="129"/>
      <c r="AP1090" s="129"/>
      <c r="AQ1090" s="129"/>
      <c r="AR1090" s="129"/>
      <c r="AS1090" s="129"/>
      <c r="AT1090" s="129"/>
      <c r="AU1090" s="129"/>
    </row>
    <row r="1091" spans="3:47">
      <c r="C1091" s="23"/>
      <c r="D1091" s="23"/>
      <c r="AA1091" s="129"/>
      <c r="AB1091" s="129"/>
      <c r="AC1091" s="129"/>
      <c r="AD1091" s="129"/>
      <c r="AE1091" s="129"/>
      <c r="AG1091" s="130"/>
      <c r="AN1091" s="129"/>
      <c r="AO1091" s="129"/>
      <c r="AP1091" s="129"/>
      <c r="AQ1091" s="129"/>
      <c r="AR1091" s="129"/>
      <c r="AS1091" s="129"/>
      <c r="AT1091" s="129"/>
      <c r="AU1091" s="129"/>
    </row>
    <row r="1092" spans="3:47">
      <c r="C1092" s="23"/>
      <c r="D1092" s="23"/>
      <c r="AA1092" s="129"/>
      <c r="AB1092" s="129"/>
      <c r="AC1092" s="129"/>
      <c r="AD1092" s="129"/>
      <c r="AE1092" s="129"/>
      <c r="AG1092" s="130"/>
      <c r="AN1092" s="129"/>
      <c r="AO1092" s="129"/>
      <c r="AP1092" s="129"/>
      <c r="AQ1092" s="129"/>
      <c r="AR1092" s="129"/>
      <c r="AS1092" s="129"/>
      <c r="AT1092" s="129"/>
      <c r="AU1092" s="129"/>
    </row>
    <row r="1093" spans="3:47">
      <c r="C1093" s="23"/>
      <c r="D1093" s="23"/>
      <c r="AA1093" s="129"/>
      <c r="AB1093" s="129"/>
      <c r="AC1093" s="129"/>
      <c r="AD1093" s="129"/>
      <c r="AE1093" s="129"/>
      <c r="AG1093" s="130"/>
      <c r="AN1093" s="129"/>
      <c r="AO1093" s="129"/>
      <c r="AP1093" s="129"/>
      <c r="AQ1093" s="129"/>
      <c r="AR1093" s="129"/>
      <c r="AS1093" s="129"/>
      <c r="AT1093" s="129"/>
      <c r="AU1093" s="129"/>
    </row>
    <row r="1094" spans="3:47">
      <c r="C1094" s="23"/>
      <c r="D1094" s="23"/>
      <c r="AA1094" s="129"/>
      <c r="AB1094" s="129"/>
      <c r="AC1094" s="129"/>
      <c r="AD1094" s="129"/>
      <c r="AE1094" s="129"/>
      <c r="AG1094" s="130"/>
      <c r="AN1094" s="129"/>
      <c r="AO1094" s="129"/>
      <c r="AP1094" s="129"/>
      <c r="AQ1094" s="129"/>
      <c r="AR1094" s="129"/>
      <c r="AS1094" s="129"/>
      <c r="AT1094" s="129"/>
      <c r="AU1094" s="129"/>
    </row>
    <row r="1095" spans="3:47">
      <c r="C1095" s="23"/>
      <c r="D1095" s="23"/>
      <c r="AA1095" s="129"/>
      <c r="AB1095" s="129"/>
      <c r="AC1095" s="129"/>
      <c r="AD1095" s="129"/>
      <c r="AE1095" s="129"/>
      <c r="AG1095" s="130"/>
      <c r="AN1095" s="129"/>
      <c r="AO1095" s="129"/>
      <c r="AP1095" s="129"/>
      <c r="AQ1095" s="129"/>
      <c r="AR1095" s="129"/>
      <c r="AS1095" s="129"/>
      <c r="AT1095" s="129"/>
      <c r="AU1095" s="129"/>
    </row>
    <row r="1096" spans="3:47">
      <c r="C1096" s="23"/>
      <c r="D1096" s="23"/>
      <c r="AA1096" s="129"/>
      <c r="AB1096" s="129"/>
      <c r="AC1096" s="129"/>
      <c r="AD1096" s="129"/>
      <c r="AE1096" s="129"/>
      <c r="AG1096" s="130"/>
      <c r="AN1096" s="129"/>
      <c r="AO1096" s="129"/>
      <c r="AP1096" s="129"/>
      <c r="AQ1096" s="129"/>
      <c r="AR1096" s="129"/>
      <c r="AS1096" s="129"/>
      <c r="AT1096" s="129"/>
      <c r="AU1096" s="129"/>
    </row>
    <row r="1097" spans="3:47">
      <c r="C1097" s="23"/>
      <c r="D1097" s="23"/>
      <c r="AA1097" s="129"/>
      <c r="AB1097" s="129"/>
      <c r="AC1097" s="129"/>
      <c r="AD1097" s="129"/>
      <c r="AE1097" s="129"/>
      <c r="AG1097" s="130"/>
      <c r="AN1097" s="129"/>
      <c r="AO1097" s="129"/>
      <c r="AP1097" s="129"/>
      <c r="AQ1097" s="129"/>
      <c r="AR1097" s="129"/>
      <c r="AS1097" s="129"/>
      <c r="AT1097" s="129"/>
      <c r="AU1097" s="129"/>
    </row>
    <row r="1098" spans="3:47">
      <c r="C1098" s="23"/>
      <c r="D1098" s="23"/>
      <c r="AA1098" s="129"/>
      <c r="AB1098" s="129"/>
      <c r="AC1098" s="129"/>
      <c r="AD1098" s="129"/>
      <c r="AE1098" s="129"/>
      <c r="AG1098" s="130"/>
      <c r="AN1098" s="129"/>
      <c r="AO1098" s="129"/>
      <c r="AP1098" s="129"/>
      <c r="AQ1098" s="129"/>
      <c r="AR1098" s="129"/>
      <c r="AS1098" s="129"/>
      <c r="AT1098" s="129"/>
      <c r="AU1098" s="129"/>
    </row>
    <row r="1099" spans="3:47">
      <c r="C1099" s="23"/>
      <c r="D1099" s="23"/>
      <c r="AA1099" s="129"/>
      <c r="AB1099" s="129"/>
      <c r="AC1099" s="129"/>
      <c r="AD1099" s="129"/>
      <c r="AE1099" s="129"/>
      <c r="AG1099" s="130"/>
      <c r="AN1099" s="129"/>
      <c r="AO1099" s="129"/>
      <c r="AP1099" s="129"/>
      <c r="AQ1099" s="129"/>
      <c r="AR1099" s="129"/>
      <c r="AS1099" s="129"/>
      <c r="AT1099" s="129"/>
      <c r="AU1099" s="129"/>
    </row>
    <row r="1100" spans="3:47">
      <c r="C1100" s="23"/>
      <c r="D1100" s="23"/>
      <c r="AA1100" s="129"/>
      <c r="AB1100" s="129"/>
      <c r="AC1100" s="129"/>
      <c r="AD1100" s="129"/>
      <c r="AE1100" s="129"/>
      <c r="AG1100" s="130"/>
      <c r="AN1100" s="129"/>
      <c r="AO1100" s="129"/>
      <c r="AP1100" s="129"/>
      <c r="AQ1100" s="129"/>
      <c r="AR1100" s="129"/>
      <c r="AS1100" s="129"/>
      <c r="AT1100" s="129"/>
      <c r="AU1100" s="129"/>
    </row>
    <row r="1101" spans="3:47">
      <c r="C1101" s="23"/>
      <c r="D1101" s="23"/>
      <c r="AA1101" s="129"/>
      <c r="AB1101" s="129"/>
      <c r="AC1101" s="129"/>
      <c r="AD1101" s="129"/>
      <c r="AE1101" s="129"/>
      <c r="AG1101" s="130"/>
      <c r="AN1101" s="129"/>
      <c r="AO1101" s="129"/>
      <c r="AP1101" s="129"/>
      <c r="AQ1101" s="129"/>
      <c r="AR1101" s="129"/>
      <c r="AS1101" s="129"/>
      <c r="AT1101" s="129"/>
      <c r="AU1101" s="129"/>
    </row>
    <row r="1102" spans="3:47">
      <c r="C1102" s="23"/>
      <c r="D1102" s="23"/>
      <c r="AA1102" s="129"/>
      <c r="AB1102" s="129"/>
      <c r="AC1102" s="129"/>
      <c r="AD1102" s="129"/>
      <c r="AE1102" s="129"/>
      <c r="AG1102" s="130"/>
      <c r="AN1102" s="129"/>
      <c r="AO1102" s="129"/>
      <c r="AP1102" s="129"/>
      <c r="AQ1102" s="129"/>
      <c r="AR1102" s="129"/>
      <c r="AS1102" s="129"/>
      <c r="AT1102" s="129"/>
      <c r="AU1102" s="129"/>
    </row>
    <row r="1103" spans="3:47">
      <c r="C1103" s="23"/>
      <c r="D1103" s="23"/>
      <c r="AA1103" s="129"/>
      <c r="AB1103" s="129"/>
      <c r="AC1103" s="129"/>
      <c r="AD1103" s="129"/>
      <c r="AE1103" s="129"/>
      <c r="AG1103" s="130"/>
      <c r="AN1103" s="129"/>
      <c r="AO1103" s="129"/>
      <c r="AP1103" s="129"/>
      <c r="AQ1103" s="129"/>
      <c r="AR1103" s="129"/>
      <c r="AS1103" s="129"/>
      <c r="AT1103" s="129"/>
      <c r="AU1103" s="129"/>
    </row>
    <row r="1104" spans="3:47">
      <c r="C1104" s="23"/>
      <c r="D1104" s="23"/>
      <c r="AA1104" s="129"/>
      <c r="AB1104" s="129"/>
      <c r="AC1104" s="129"/>
      <c r="AD1104" s="129"/>
      <c r="AE1104" s="129"/>
      <c r="AG1104" s="130"/>
      <c r="AN1104" s="129"/>
      <c r="AO1104" s="129"/>
      <c r="AP1104" s="129"/>
      <c r="AQ1104" s="129"/>
      <c r="AR1104" s="129"/>
      <c r="AS1104" s="129"/>
      <c r="AT1104" s="129"/>
      <c r="AU1104" s="129"/>
    </row>
    <row r="1105" spans="3:47">
      <c r="C1105" s="23"/>
      <c r="D1105" s="23"/>
      <c r="AA1105" s="129"/>
      <c r="AB1105" s="129"/>
      <c r="AC1105" s="129"/>
      <c r="AD1105" s="129"/>
      <c r="AE1105" s="129"/>
      <c r="AG1105" s="130"/>
      <c r="AN1105" s="129"/>
      <c r="AO1105" s="129"/>
      <c r="AP1105" s="129"/>
      <c r="AQ1105" s="129"/>
      <c r="AR1105" s="129"/>
      <c r="AS1105" s="129"/>
      <c r="AT1105" s="129"/>
      <c r="AU1105" s="129"/>
    </row>
    <row r="1106" spans="3:47">
      <c r="C1106" s="23"/>
      <c r="D1106" s="23"/>
      <c r="AA1106" s="129"/>
      <c r="AB1106" s="129"/>
      <c r="AC1106" s="129"/>
      <c r="AD1106" s="129"/>
      <c r="AE1106" s="129"/>
      <c r="AG1106" s="130"/>
      <c r="AN1106" s="129"/>
      <c r="AO1106" s="129"/>
      <c r="AP1106" s="129"/>
      <c r="AQ1106" s="129"/>
      <c r="AR1106" s="129"/>
      <c r="AS1106" s="129"/>
      <c r="AT1106" s="129"/>
      <c r="AU1106" s="129"/>
    </row>
    <row r="1107" spans="3:47">
      <c r="C1107" s="23"/>
      <c r="D1107" s="23"/>
      <c r="AA1107" s="129"/>
      <c r="AB1107" s="129"/>
      <c r="AC1107" s="129"/>
      <c r="AD1107" s="129"/>
      <c r="AE1107" s="129"/>
      <c r="AG1107" s="130"/>
      <c r="AN1107" s="129"/>
      <c r="AO1107" s="129"/>
      <c r="AP1107" s="129"/>
      <c r="AQ1107" s="129"/>
      <c r="AR1107" s="129"/>
      <c r="AS1107" s="129"/>
      <c r="AT1107" s="129"/>
      <c r="AU1107" s="129"/>
    </row>
    <row r="1108" spans="3:47">
      <c r="C1108" s="23"/>
      <c r="D1108" s="23"/>
      <c r="AA1108" s="129"/>
      <c r="AB1108" s="129"/>
      <c r="AC1108" s="129"/>
      <c r="AD1108" s="129"/>
      <c r="AE1108" s="129"/>
      <c r="AG1108" s="130"/>
      <c r="AN1108" s="129"/>
      <c r="AO1108" s="129"/>
      <c r="AP1108" s="129"/>
      <c r="AQ1108" s="129"/>
      <c r="AR1108" s="129"/>
      <c r="AS1108" s="129"/>
      <c r="AT1108" s="129"/>
      <c r="AU1108" s="129"/>
    </row>
    <row r="1109" spans="3:47">
      <c r="C1109" s="23"/>
      <c r="D1109" s="23"/>
      <c r="AA1109" s="129"/>
      <c r="AB1109" s="129"/>
      <c r="AC1109" s="129"/>
      <c r="AD1109" s="129"/>
      <c r="AE1109" s="129"/>
      <c r="AG1109" s="130"/>
      <c r="AN1109" s="129"/>
      <c r="AO1109" s="129"/>
      <c r="AP1109" s="129"/>
      <c r="AQ1109" s="129"/>
      <c r="AR1109" s="129"/>
      <c r="AS1109" s="129"/>
      <c r="AT1109" s="129"/>
      <c r="AU1109" s="129"/>
    </row>
    <row r="1110" spans="3:47">
      <c r="C1110" s="23"/>
      <c r="D1110" s="23"/>
      <c r="AA1110" s="129"/>
      <c r="AB1110" s="129"/>
      <c r="AC1110" s="129"/>
      <c r="AD1110" s="129"/>
      <c r="AE1110" s="129"/>
      <c r="AG1110" s="130"/>
      <c r="AN1110" s="129"/>
      <c r="AO1110" s="129"/>
      <c r="AP1110" s="129"/>
      <c r="AQ1110" s="129"/>
      <c r="AR1110" s="129"/>
      <c r="AS1110" s="129"/>
      <c r="AT1110" s="129"/>
      <c r="AU1110" s="129"/>
    </row>
    <row r="1111" spans="3:47">
      <c r="C1111" s="23"/>
      <c r="D1111" s="23"/>
      <c r="AA1111" s="129"/>
      <c r="AB1111" s="129"/>
      <c r="AC1111" s="129"/>
      <c r="AD1111" s="129"/>
      <c r="AE1111" s="129"/>
      <c r="AG1111" s="130"/>
      <c r="AN1111" s="129"/>
      <c r="AO1111" s="129"/>
      <c r="AP1111" s="129"/>
      <c r="AQ1111" s="129"/>
      <c r="AR1111" s="129"/>
      <c r="AS1111" s="129"/>
      <c r="AT1111" s="129"/>
      <c r="AU1111" s="129"/>
    </row>
    <row r="1112" spans="3:47">
      <c r="C1112" s="23"/>
      <c r="D1112" s="23"/>
      <c r="AA1112" s="129"/>
      <c r="AB1112" s="129"/>
      <c r="AC1112" s="129"/>
      <c r="AD1112" s="129"/>
      <c r="AE1112" s="129"/>
      <c r="AG1112" s="130"/>
      <c r="AN1112" s="129"/>
      <c r="AO1112" s="129"/>
      <c r="AP1112" s="129"/>
      <c r="AQ1112" s="129"/>
      <c r="AR1112" s="129"/>
      <c r="AS1112" s="129"/>
      <c r="AT1112" s="129"/>
      <c r="AU1112" s="129"/>
    </row>
    <row r="1113" spans="3:47">
      <c r="C1113" s="23"/>
      <c r="D1113" s="23"/>
      <c r="AA1113" s="129"/>
      <c r="AB1113" s="129"/>
      <c r="AC1113" s="129"/>
      <c r="AD1113" s="129"/>
      <c r="AE1113" s="129"/>
      <c r="AG1113" s="130"/>
      <c r="AN1113" s="129"/>
      <c r="AO1113" s="129"/>
      <c r="AP1113" s="129"/>
      <c r="AQ1113" s="129"/>
      <c r="AR1113" s="129"/>
      <c r="AS1113" s="129"/>
      <c r="AT1113" s="129"/>
      <c r="AU1113" s="129"/>
    </row>
    <row r="1114" spans="3:47">
      <c r="C1114" s="23"/>
      <c r="D1114" s="23"/>
      <c r="AA1114" s="129"/>
      <c r="AB1114" s="129"/>
      <c r="AC1114" s="129"/>
      <c r="AD1114" s="129"/>
      <c r="AE1114" s="129"/>
      <c r="AG1114" s="130"/>
      <c r="AN1114" s="129"/>
      <c r="AO1114" s="129"/>
      <c r="AP1114" s="129"/>
      <c r="AQ1114" s="129"/>
      <c r="AR1114" s="129"/>
      <c r="AS1114" s="129"/>
      <c r="AT1114" s="129"/>
      <c r="AU1114" s="129"/>
    </row>
    <row r="1115" spans="3:47">
      <c r="C1115" s="23"/>
      <c r="D1115" s="23"/>
      <c r="AA1115" s="129"/>
      <c r="AB1115" s="129"/>
      <c r="AC1115" s="129"/>
      <c r="AD1115" s="129"/>
      <c r="AE1115" s="129"/>
      <c r="AG1115" s="130"/>
      <c r="AN1115" s="129"/>
      <c r="AO1115" s="129"/>
      <c r="AP1115" s="129"/>
      <c r="AQ1115" s="129"/>
      <c r="AR1115" s="129"/>
      <c r="AS1115" s="129"/>
      <c r="AT1115" s="129"/>
      <c r="AU1115" s="129"/>
    </row>
    <row r="1116" spans="3:47">
      <c r="C1116" s="23"/>
      <c r="D1116" s="23"/>
      <c r="AA1116" s="129"/>
      <c r="AB1116" s="129"/>
      <c r="AC1116" s="129"/>
      <c r="AD1116" s="129"/>
      <c r="AE1116" s="129"/>
      <c r="AG1116" s="130"/>
      <c r="AN1116" s="129"/>
      <c r="AO1116" s="129"/>
      <c r="AP1116" s="129"/>
      <c r="AQ1116" s="129"/>
      <c r="AR1116" s="129"/>
      <c r="AS1116" s="129"/>
      <c r="AT1116" s="129"/>
      <c r="AU1116" s="129"/>
    </row>
    <row r="1117" spans="3:47">
      <c r="C1117" s="23"/>
      <c r="D1117" s="23"/>
      <c r="AA1117" s="129"/>
      <c r="AB1117" s="129"/>
      <c r="AC1117" s="129"/>
      <c r="AD1117" s="129"/>
      <c r="AE1117" s="129"/>
      <c r="AG1117" s="130"/>
      <c r="AN1117" s="129"/>
      <c r="AO1117" s="129"/>
      <c r="AP1117" s="129"/>
      <c r="AQ1117" s="129"/>
      <c r="AR1117" s="129"/>
      <c r="AS1117" s="129"/>
      <c r="AT1117" s="129"/>
      <c r="AU1117" s="129"/>
    </row>
    <row r="1118" spans="3:47">
      <c r="C1118" s="23"/>
      <c r="D1118" s="23"/>
      <c r="AA1118" s="129"/>
      <c r="AB1118" s="129"/>
      <c r="AC1118" s="129"/>
      <c r="AD1118" s="129"/>
      <c r="AE1118" s="129"/>
      <c r="AG1118" s="130"/>
      <c r="AN1118" s="129"/>
      <c r="AO1118" s="129"/>
      <c r="AP1118" s="129"/>
      <c r="AQ1118" s="129"/>
      <c r="AR1118" s="129"/>
      <c r="AS1118" s="129"/>
      <c r="AT1118" s="129"/>
      <c r="AU1118" s="129"/>
    </row>
    <row r="1119" spans="3:47">
      <c r="C1119" s="23"/>
      <c r="D1119" s="23"/>
      <c r="AA1119" s="129"/>
      <c r="AB1119" s="129"/>
      <c r="AC1119" s="129"/>
      <c r="AD1119" s="129"/>
      <c r="AE1119" s="129"/>
      <c r="AG1119" s="130"/>
      <c r="AN1119" s="129"/>
      <c r="AO1119" s="129"/>
      <c r="AP1119" s="129"/>
      <c r="AQ1119" s="129"/>
      <c r="AR1119" s="129"/>
      <c r="AS1119" s="129"/>
      <c r="AT1119" s="129"/>
      <c r="AU1119" s="129"/>
    </row>
    <row r="1120" spans="3:47">
      <c r="C1120" s="23"/>
      <c r="D1120" s="23"/>
      <c r="AA1120" s="129"/>
      <c r="AB1120" s="129"/>
      <c r="AC1120" s="129"/>
      <c r="AD1120" s="129"/>
      <c r="AE1120" s="129"/>
      <c r="AG1120" s="130"/>
      <c r="AN1120" s="129"/>
      <c r="AO1120" s="129"/>
      <c r="AP1120" s="129"/>
      <c r="AQ1120" s="129"/>
      <c r="AR1120" s="129"/>
      <c r="AS1120" s="129"/>
      <c r="AT1120" s="129"/>
      <c r="AU1120" s="129"/>
    </row>
    <row r="1121" spans="3:47">
      <c r="C1121" s="23"/>
      <c r="D1121" s="23"/>
      <c r="AA1121" s="129"/>
      <c r="AB1121" s="129"/>
      <c r="AC1121" s="129"/>
      <c r="AD1121" s="129"/>
      <c r="AE1121" s="129"/>
      <c r="AG1121" s="130"/>
      <c r="AN1121" s="129"/>
      <c r="AO1121" s="129"/>
      <c r="AP1121" s="129"/>
      <c r="AQ1121" s="129"/>
      <c r="AR1121" s="129"/>
      <c r="AS1121" s="129"/>
      <c r="AT1121" s="129"/>
      <c r="AU1121" s="129"/>
    </row>
    <row r="1122" spans="3:47">
      <c r="C1122" s="23"/>
      <c r="D1122" s="23"/>
      <c r="AA1122" s="129"/>
      <c r="AB1122" s="129"/>
      <c r="AC1122" s="129"/>
      <c r="AD1122" s="129"/>
      <c r="AE1122" s="129"/>
      <c r="AG1122" s="130"/>
      <c r="AN1122" s="129"/>
      <c r="AO1122" s="129"/>
      <c r="AP1122" s="129"/>
      <c r="AQ1122" s="129"/>
      <c r="AR1122" s="129"/>
      <c r="AS1122" s="129"/>
      <c r="AT1122" s="129"/>
      <c r="AU1122" s="129"/>
    </row>
    <row r="1123" spans="3:47">
      <c r="C1123" s="23"/>
      <c r="D1123" s="23"/>
      <c r="AA1123" s="129"/>
      <c r="AB1123" s="129"/>
      <c r="AC1123" s="129"/>
      <c r="AD1123" s="129"/>
      <c r="AE1123" s="129"/>
      <c r="AG1123" s="130"/>
      <c r="AN1123" s="129"/>
      <c r="AO1123" s="129"/>
      <c r="AP1123" s="129"/>
      <c r="AQ1123" s="129"/>
      <c r="AR1123" s="129"/>
      <c r="AS1123" s="129"/>
      <c r="AT1123" s="129"/>
      <c r="AU1123" s="129"/>
    </row>
    <row r="1124" spans="3:47">
      <c r="C1124" s="23"/>
      <c r="D1124" s="23"/>
      <c r="AA1124" s="129"/>
      <c r="AB1124" s="129"/>
      <c r="AC1124" s="129"/>
      <c r="AD1124" s="129"/>
      <c r="AE1124" s="129"/>
      <c r="AG1124" s="130"/>
      <c r="AN1124" s="129"/>
      <c r="AO1124" s="129"/>
      <c r="AP1124" s="129"/>
      <c r="AQ1124" s="129"/>
      <c r="AR1124" s="129"/>
      <c r="AS1124" s="129"/>
      <c r="AT1124" s="129"/>
      <c r="AU1124" s="129"/>
    </row>
    <row r="1125" spans="3:47">
      <c r="C1125" s="23"/>
      <c r="D1125" s="23"/>
      <c r="AA1125" s="129"/>
      <c r="AB1125" s="129"/>
      <c r="AC1125" s="129"/>
      <c r="AD1125" s="129"/>
      <c r="AE1125" s="129"/>
      <c r="AG1125" s="130"/>
      <c r="AN1125" s="129"/>
      <c r="AO1125" s="129"/>
      <c r="AP1125" s="129"/>
      <c r="AQ1125" s="129"/>
      <c r="AR1125" s="129"/>
      <c r="AS1125" s="129"/>
      <c r="AT1125" s="129"/>
      <c r="AU1125" s="129"/>
    </row>
    <row r="1126" spans="3:47">
      <c r="C1126" s="23"/>
      <c r="D1126" s="23"/>
      <c r="AA1126" s="129"/>
      <c r="AB1126" s="129"/>
      <c r="AC1126" s="129"/>
      <c r="AD1126" s="129"/>
      <c r="AE1126" s="129"/>
      <c r="AG1126" s="130"/>
      <c r="AN1126" s="129"/>
      <c r="AO1126" s="129"/>
      <c r="AP1126" s="129"/>
      <c r="AQ1126" s="129"/>
      <c r="AR1126" s="129"/>
      <c r="AS1126" s="129"/>
      <c r="AT1126" s="129"/>
      <c r="AU1126" s="129"/>
    </row>
    <row r="1127" spans="3:47">
      <c r="C1127" s="23"/>
      <c r="D1127" s="23"/>
      <c r="AA1127" s="129"/>
      <c r="AB1127" s="129"/>
      <c r="AC1127" s="129"/>
      <c r="AD1127" s="129"/>
      <c r="AE1127" s="129"/>
      <c r="AG1127" s="130"/>
      <c r="AN1127" s="129"/>
      <c r="AO1127" s="129"/>
      <c r="AP1127" s="129"/>
      <c r="AQ1127" s="129"/>
      <c r="AR1127" s="129"/>
      <c r="AS1127" s="129"/>
      <c r="AT1127" s="129"/>
      <c r="AU1127" s="129"/>
    </row>
    <row r="1128" spans="3:47">
      <c r="C1128" s="23"/>
      <c r="D1128" s="23"/>
      <c r="AA1128" s="129"/>
      <c r="AB1128" s="129"/>
      <c r="AC1128" s="129"/>
      <c r="AD1128" s="129"/>
      <c r="AE1128" s="129"/>
      <c r="AG1128" s="130"/>
      <c r="AN1128" s="129"/>
      <c r="AO1128" s="129"/>
      <c r="AP1128" s="129"/>
      <c r="AQ1128" s="129"/>
      <c r="AR1128" s="129"/>
      <c r="AS1128" s="129"/>
      <c r="AT1128" s="129"/>
      <c r="AU1128" s="129"/>
    </row>
    <row r="1129" spans="3:47">
      <c r="C1129" s="23"/>
      <c r="D1129" s="23"/>
      <c r="AA1129" s="129"/>
      <c r="AB1129" s="129"/>
      <c r="AC1129" s="129"/>
      <c r="AD1129" s="129"/>
      <c r="AE1129" s="129"/>
      <c r="AG1129" s="130"/>
      <c r="AN1129" s="129"/>
      <c r="AO1129" s="129"/>
      <c r="AP1129" s="129"/>
      <c r="AQ1129" s="129"/>
      <c r="AR1129" s="129"/>
      <c r="AS1129" s="129"/>
      <c r="AT1129" s="129"/>
      <c r="AU1129" s="129"/>
    </row>
    <row r="1130" spans="3:47">
      <c r="C1130" s="23"/>
      <c r="D1130" s="23"/>
      <c r="AA1130" s="129"/>
      <c r="AB1130" s="129"/>
      <c r="AC1130" s="129"/>
      <c r="AD1130" s="129"/>
      <c r="AE1130" s="129"/>
      <c r="AG1130" s="130"/>
      <c r="AN1130" s="129"/>
      <c r="AO1130" s="129"/>
      <c r="AP1130" s="129"/>
      <c r="AQ1130" s="129"/>
      <c r="AR1130" s="129"/>
      <c r="AS1130" s="129"/>
      <c r="AT1130" s="129"/>
      <c r="AU1130" s="129"/>
    </row>
    <row r="1131" spans="3:47">
      <c r="C1131" s="23"/>
      <c r="D1131" s="23"/>
      <c r="AA1131" s="129"/>
      <c r="AB1131" s="129"/>
      <c r="AC1131" s="129"/>
      <c r="AD1131" s="129"/>
      <c r="AE1131" s="129"/>
      <c r="AG1131" s="130"/>
      <c r="AN1131" s="129"/>
      <c r="AO1131" s="129"/>
      <c r="AP1131" s="129"/>
      <c r="AQ1131" s="129"/>
      <c r="AR1131" s="129"/>
      <c r="AS1131" s="129"/>
      <c r="AT1131" s="129"/>
      <c r="AU1131" s="129"/>
    </row>
    <row r="1132" spans="3:47">
      <c r="C1132" s="23"/>
      <c r="D1132" s="23"/>
      <c r="AA1132" s="129"/>
      <c r="AB1132" s="129"/>
      <c r="AC1132" s="129"/>
      <c r="AD1132" s="129"/>
      <c r="AE1132" s="129"/>
      <c r="AG1132" s="130"/>
      <c r="AN1132" s="129"/>
      <c r="AO1132" s="129"/>
      <c r="AP1132" s="129"/>
      <c r="AQ1132" s="129"/>
      <c r="AR1132" s="129"/>
      <c r="AS1132" s="129"/>
      <c r="AT1132" s="129"/>
      <c r="AU1132" s="129"/>
    </row>
    <row r="1133" spans="3:47">
      <c r="C1133" s="23"/>
      <c r="D1133" s="23"/>
      <c r="AA1133" s="129"/>
      <c r="AB1133" s="129"/>
      <c r="AC1133" s="129"/>
      <c r="AD1133" s="129"/>
      <c r="AE1133" s="129"/>
      <c r="AG1133" s="130"/>
      <c r="AN1133" s="129"/>
      <c r="AO1133" s="129"/>
      <c r="AP1133" s="129"/>
      <c r="AQ1133" s="129"/>
      <c r="AR1133" s="129"/>
      <c r="AS1133" s="129"/>
      <c r="AT1133" s="129"/>
      <c r="AU1133" s="129"/>
    </row>
    <row r="1134" spans="3:47">
      <c r="C1134" s="23"/>
      <c r="D1134" s="23"/>
      <c r="AA1134" s="129"/>
      <c r="AB1134" s="129"/>
      <c r="AC1134" s="129"/>
      <c r="AD1134" s="129"/>
      <c r="AE1134" s="129"/>
      <c r="AG1134" s="130"/>
      <c r="AN1134" s="129"/>
      <c r="AO1134" s="129"/>
      <c r="AP1134" s="129"/>
      <c r="AQ1134" s="129"/>
      <c r="AR1134" s="129"/>
      <c r="AS1134" s="129"/>
      <c r="AT1134" s="129"/>
      <c r="AU1134" s="129"/>
    </row>
    <row r="1135" spans="3:47">
      <c r="C1135" s="23"/>
      <c r="D1135" s="23"/>
      <c r="AA1135" s="129"/>
      <c r="AB1135" s="129"/>
      <c r="AC1135" s="129"/>
      <c r="AD1135" s="129"/>
      <c r="AE1135" s="129"/>
      <c r="AG1135" s="130"/>
      <c r="AN1135" s="129"/>
      <c r="AO1135" s="129"/>
      <c r="AP1135" s="129"/>
      <c r="AQ1135" s="129"/>
      <c r="AR1135" s="129"/>
      <c r="AS1135" s="129"/>
      <c r="AT1135" s="129"/>
      <c r="AU1135" s="129"/>
    </row>
    <row r="1136" spans="3:47">
      <c r="C1136" s="23"/>
      <c r="D1136" s="23"/>
      <c r="AA1136" s="129"/>
      <c r="AB1136" s="129"/>
      <c r="AC1136" s="129"/>
      <c r="AD1136" s="129"/>
      <c r="AE1136" s="129"/>
      <c r="AG1136" s="130"/>
      <c r="AN1136" s="129"/>
      <c r="AO1136" s="129"/>
      <c r="AP1136" s="129"/>
      <c r="AQ1136" s="129"/>
      <c r="AR1136" s="129"/>
      <c r="AS1136" s="129"/>
      <c r="AT1136" s="129"/>
      <c r="AU1136" s="129"/>
    </row>
    <row r="1137" spans="3:47">
      <c r="C1137" s="23"/>
      <c r="D1137" s="23"/>
      <c r="AA1137" s="129"/>
      <c r="AB1137" s="129"/>
      <c r="AC1137" s="129"/>
      <c r="AD1137" s="129"/>
      <c r="AE1137" s="129"/>
      <c r="AG1137" s="130"/>
      <c r="AN1137" s="129"/>
      <c r="AO1137" s="129"/>
      <c r="AP1137" s="129"/>
      <c r="AQ1137" s="129"/>
      <c r="AR1137" s="129"/>
      <c r="AS1137" s="129"/>
      <c r="AT1137" s="129"/>
      <c r="AU1137" s="129"/>
    </row>
    <row r="1138" spans="3:47">
      <c r="C1138" s="23"/>
      <c r="D1138" s="23"/>
      <c r="AA1138" s="129"/>
      <c r="AB1138" s="129"/>
      <c r="AC1138" s="129"/>
      <c r="AD1138" s="129"/>
      <c r="AE1138" s="129"/>
      <c r="AG1138" s="130"/>
      <c r="AN1138" s="129"/>
      <c r="AO1138" s="129"/>
      <c r="AP1138" s="129"/>
      <c r="AQ1138" s="129"/>
      <c r="AR1138" s="129"/>
      <c r="AS1138" s="129"/>
      <c r="AT1138" s="129"/>
      <c r="AU1138" s="129"/>
    </row>
    <row r="1139" spans="3:47">
      <c r="C1139" s="23"/>
      <c r="D1139" s="23"/>
      <c r="AA1139" s="129"/>
      <c r="AB1139" s="129"/>
      <c r="AC1139" s="129"/>
      <c r="AD1139" s="129"/>
      <c r="AE1139" s="129"/>
      <c r="AG1139" s="130"/>
      <c r="AN1139" s="129"/>
      <c r="AO1139" s="129"/>
      <c r="AP1139" s="129"/>
      <c r="AQ1139" s="129"/>
      <c r="AR1139" s="129"/>
      <c r="AS1139" s="129"/>
      <c r="AT1139" s="129"/>
      <c r="AU1139" s="129"/>
    </row>
    <row r="1140" spans="3:47">
      <c r="AA1140" s="129"/>
      <c r="AB1140" s="129"/>
      <c r="AC1140" s="129"/>
      <c r="AD1140" s="129"/>
      <c r="AE1140" s="129"/>
      <c r="AG1140" s="130"/>
      <c r="AN1140" s="129"/>
      <c r="AO1140" s="129"/>
      <c r="AP1140" s="129"/>
      <c r="AQ1140" s="129"/>
      <c r="AR1140" s="129"/>
      <c r="AS1140" s="129"/>
      <c r="AT1140" s="129"/>
      <c r="AU1140" s="129"/>
    </row>
    <row r="1141" spans="3:47">
      <c r="AA1141" s="129"/>
      <c r="AB1141" s="129"/>
      <c r="AC1141" s="129"/>
      <c r="AD1141" s="129"/>
      <c r="AE1141" s="129"/>
      <c r="AG1141" s="130"/>
      <c r="AN1141" s="129"/>
      <c r="AO1141" s="129"/>
      <c r="AP1141" s="129"/>
      <c r="AQ1141" s="129"/>
      <c r="AR1141" s="129"/>
      <c r="AS1141" s="129"/>
      <c r="AT1141" s="129"/>
      <c r="AU1141" s="129"/>
    </row>
    <row r="1142" spans="3:47">
      <c r="AA1142" s="129"/>
      <c r="AB1142" s="129"/>
      <c r="AC1142" s="129"/>
      <c r="AD1142" s="129"/>
      <c r="AE1142" s="129"/>
      <c r="AG1142" s="130"/>
      <c r="AN1142" s="129"/>
      <c r="AO1142" s="129"/>
      <c r="AP1142" s="129"/>
      <c r="AQ1142" s="129"/>
      <c r="AR1142" s="129"/>
      <c r="AS1142" s="129"/>
      <c r="AT1142" s="129"/>
      <c r="AU1142" s="129"/>
    </row>
    <row r="1143" spans="3:47">
      <c r="AA1143" s="129"/>
      <c r="AB1143" s="129"/>
      <c r="AC1143" s="129"/>
      <c r="AD1143" s="129"/>
      <c r="AE1143" s="129"/>
      <c r="AG1143" s="130"/>
      <c r="AN1143" s="129"/>
      <c r="AO1143" s="129"/>
      <c r="AP1143" s="129"/>
      <c r="AQ1143" s="129"/>
      <c r="AR1143" s="129"/>
      <c r="AS1143" s="129"/>
      <c r="AT1143" s="129"/>
      <c r="AU1143" s="129"/>
    </row>
    <row r="1144" spans="3:47">
      <c r="AA1144" s="129"/>
      <c r="AB1144" s="129"/>
      <c r="AC1144" s="129"/>
      <c r="AD1144" s="129"/>
      <c r="AE1144" s="129"/>
      <c r="AG1144" s="130"/>
      <c r="AN1144" s="129"/>
      <c r="AO1144" s="129"/>
      <c r="AP1144" s="129"/>
      <c r="AQ1144" s="129"/>
      <c r="AR1144" s="129"/>
      <c r="AS1144" s="129"/>
      <c r="AT1144" s="129"/>
      <c r="AU1144" s="129"/>
    </row>
    <row r="1145" spans="3:47">
      <c r="AA1145" s="129"/>
      <c r="AB1145" s="129"/>
      <c r="AC1145" s="129"/>
      <c r="AD1145" s="129"/>
      <c r="AE1145" s="129"/>
      <c r="AG1145" s="130"/>
      <c r="AN1145" s="129"/>
      <c r="AO1145" s="129"/>
      <c r="AP1145" s="129"/>
      <c r="AQ1145" s="129"/>
      <c r="AR1145" s="129"/>
      <c r="AS1145" s="129"/>
      <c r="AT1145" s="129"/>
      <c r="AU1145" s="129"/>
    </row>
    <row r="1146" spans="3:47">
      <c r="AA1146" s="129"/>
      <c r="AB1146" s="129"/>
      <c r="AC1146" s="129"/>
      <c r="AD1146" s="129"/>
      <c r="AE1146" s="129"/>
      <c r="AG1146" s="130"/>
      <c r="AN1146" s="129"/>
      <c r="AO1146" s="129"/>
      <c r="AP1146" s="129"/>
      <c r="AQ1146" s="129"/>
      <c r="AR1146" s="129"/>
      <c r="AS1146" s="129"/>
      <c r="AT1146" s="129"/>
      <c r="AU1146" s="129"/>
    </row>
    <row r="1147" spans="3:47">
      <c r="AA1147" s="129"/>
      <c r="AB1147" s="129"/>
      <c r="AC1147" s="129"/>
      <c r="AD1147" s="129"/>
      <c r="AE1147" s="129"/>
      <c r="AG1147" s="130"/>
      <c r="AN1147" s="129"/>
      <c r="AO1147" s="129"/>
      <c r="AP1147" s="129"/>
      <c r="AQ1147" s="129"/>
      <c r="AR1147" s="129"/>
      <c r="AS1147" s="129"/>
      <c r="AT1147" s="129"/>
      <c r="AU1147" s="129"/>
    </row>
    <row r="1148" spans="3:47">
      <c r="AA1148" s="129"/>
      <c r="AB1148" s="129"/>
      <c r="AC1148" s="129"/>
      <c r="AD1148" s="129"/>
      <c r="AE1148" s="129"/>
      <c r="AG1148" s="130"/>
      <c r="AN1148" s="129"/>
      <c r="AO1148" s="129"/>
      <c r="AP1148" s="129"/>
      <c r="AQ1148" s="129"/>
      <c r="AR1148" s="129"/>
      <c r="AS1148" s="129"/>
      <c r="AT1148" s="129"/>
      <c r="AU1148" s="129"/>
    </row>
    <row r="1149" spans="3:47">
      <c r="AA1149" s="129"/>
      <c r="AB1149" s="129"/>
      <c r="AC1149" s="129"/>
      <c r="AD1149" s="129"/>
      <c r="AE1149" s="129"/>
      <c r="AG1149" s="130"/>
      <c r="AN1149" s="129"/>
      <c r="AO1149" s="129"/>
      <c r="AP1149" s="129"/>
      <c r="AQ1149" s="129"/>
      <c r="AR1149" s="129"/>
      <c r="AS1149" s="129"/>
      <c r="AT1149" s="129"/>
      <c r="AU1149" s="129"/>
    </row>
    <row r="1150" spans="3:47">
      <c r="AA1150" s="129"/>
      <c r="AB1150" s="129"/>
      <c r="AC1150" s="129"/>
      <c r="AD1150" s="129"/>
      <c r="AE1150" s="129"/>
      <c r="AG1150" s="130"/>
      <c r="AN1150" s="129"/>
      <c r="AO1150" s="129"/>
      <c r="AP1150" s="129"/>
      <c r="AQ1150" s="129"/>
      <c r="AR1150" s="129"/>
      <c r="AS1150" s="129"/>
      <c r="AT1150" s="129"/>
      <c r="AU1150" s="129"/>
    </row>
    <row r="1151" spans="3:47">
      <c r="AA1151" s="129"/>
      <c r="AB1151" s="129"/>
      <c r="AC1151" s="129"/>
      <c r="AD1151" s="129"/>
      <c r="AE1151" s="129"/>
      <c r="AG1151" s="130"/>
      <c r="AN1151" s="129"/>
      <c r="AO1151" s="129"/>
      <c r="AP1151" s="129"/>
      <c r="AQ1151" s="129"/>
      <c r="AR1151" s="129"/>
      <c r="AS1151" s="129"/>
      <c r="AT1151" s="129"/>
      <c r="AU1151" s="129"/>
    </row>
    <row r="1152" spans="3:47">
      <c r="AA1152" s="129"/>
      <c r="AB1152" s="129"/>
      <c r="AC1152" s="129"/>
      <c r="AD1152" s="129"/>
      <c r="AE1152" s="129"/>
      <c r="AG1152" s="130"/>
      <c r="AN1152" s="129"/>
      <c r="AO1152" s="129"/>
      <c r="AP1152" s="129"/>
      <c r="AQ1152" s="129"/>
      <c r="AR1152" s="129"/>
      <c r="AS1152" s="129"/>
      <c r="AT1152" s="129"/>
      <c r="AU1152" s="129"/>
    </row>
    <row r="1153" spans="27:50">
      <c r="AA1153" s="129"/>
      <c r="AB1153" s="129"/>
      <c r="AC1153" s="129"/>
      <c r="AD1153" s="129"/>
      <c r="AE1153" s="129"/>
      <c r="AG1153" s="130"/>
      <c r="AN1153" s="129"/>
      <c r="AO1153" s="129"/>
      <c r="AP1153" s="129"/>
      <c r="AQ1153" s="129"/>
      <c r="AR1153" s="129"/>
      <c r="AS1153" s="129"/>
      <c r="AT1153" s="129"/>
      <c r="AU1153" s="129"/>
    </row>
    <row r="1154" spans="27:50">
      <c r="AA1154" s="129"/>
      <c r="AB1154" s="129"/>
      <c r="AC1154" s="129"/>
      <c r="AD1154" s="129"/>
      <c r="AE1154" s="129"/>
      <c r="AG1154" s="130"/>
      <c r="AN1154" s="129"/>
      <c r="AO1154" s="129"/>
      <c r="AP1154" s="129"/>
      <c r="AQ1154" s="129"/>
      <c r="AR1154" s="129"/>
      <c r="AS1154" s="129"/>
      <c r="AT1154" s="129"/>
      <c r="AU1154" s="129"/>
    </row>
    <row r="1155" spans="27:50">
      <c r="AA1155" s="129"/>
      <c r="AB1155" s="129"/>
      <c r="AC1155" s="129"/>
      <c r="AD1155" s="129"/>
      <c r="AE1155" s="129"/>
      <c r="AG1155" s="130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95"/>
      <c r="AX1155" s="101"/>
    </row>
    <row r="1156" spans="27:50">
      <c r="AA1156" s="129"/>
      <c r="AB1156" s="129"/>
      <c r="AC1156" s="129"/>
      <c r="AD1156" s="129"/>
      <c r="AE1156" s="129"/>
      <c r="AG1156" s="130"/>
      <c r="AN1156" s="129"/>
      <c r="AO1156" s="129"/>
      <c r="AP1156" s="129"/>
      <c r="AQ1156" s="129"/>
      <c r="AR1156" s="129"/>
      <c r="AS1156" s="129"/>
      <c r="AT1156" s="129"/>
      <c r="AU1156" s="129"/>
    </row>
    <row r="1157" spans="27:50">
      <c r="AA1157" s="129"/>
      <c r="AB1157" s="129"/>
      <c r="AC1157" s="129"/>
      <c r="AD1157" s="129"/>
      <c r="AE1157" s="129"/>
      <c r="AG1157" s="130"/>
      <c r="AN1157" s="129"/>
      <c r="AO1157" s="129"/>
      <c r="AP1157" s="129"/>
      <c r="AQ1157" s="129"/>
      <c r="AR1157" s="129"/>
      <c r="AS1157" s="129"/>
      <c r="AT1157" s="129"/>
      <c r="AU1157" s="129"/>
    </row>
    <row r="1158" spans="27:50">
      <c r="AA1158" s="129"/>
      <c r="AB1158" s="129"/>
      <c r="AC1158" s="129"/>
      <c r="AD1158" s="129"/>
      <c r="AE1158" s="129"/>
      <c r="AG1158" s="130"/>
      <c r="AN1158" s="129"/>
      <c r="AO1158" s="129"/>
      <c r="AP1158" s="129"/>
      <c r="AQ1158" s="129"/>
      <c r="AR1158" s="129"/>
      <c r="AS1158" s="129"/>
      <c r="AT1158" s="129"/>
      <c r="AU1158" s="129"/>
    </row>
    <row r="1159" spans="27:50">
      <c r="AA1159" s="129"/>
      <c r="AB1159" s="129"/>
      <c r="AC1159" s="129"/>
      <c r="AD1159" s="129"/>
      <c r="AE1159" s="129"/>
      <c r="AG1159" s="130"/>
      <c r="AN1159" s="129"/>
      <c r="AO1159" s="129"/>
      <c r="AP1159" s="129"/>
      <c r="AQ1159" s="129"/>
      <c r="AR1159" s="129"/>
      <c r="AS1159" s="129"/>
      <c r="AT1159" s="129"/>
      <c r="AU1159" s="129"/>
    </row>
    <row r="1160" spans="27:50">
      <c r="AA1160" s="129"/>
      <c r="AB1160" s="129"/>
      <c r="AC1160" s="129"/>
      <c r="AD1160" s="129"/>
      <c r="AE1160" s="129"/>
      <c r="AG1160" s="130"/>
      <c r="AN1160" s="129"/>
      <c r="AO1160" s="129"/>
      <c r="AP1160" s="129"/>
      <c r="AQ1160" s="129"/>
      <c r="AR1160" s="129"/>
      <c r="AS1160" s="129"/>
      <c r="AT1160" s="129"/>
      <c r="AU1160" s="129"/>
    </row>
    <row r="1161" spans="27:50">
      <c r="AA1161" s="129"/>
      <c r="AB1161" s="129"/>
      <c r="AC1161" s="129"/>
      <c r="AD1161" s="129"/>
      <c r="AE1161" s="129"/>
      <c r="AG1161" s="130"/>
      <c r="AN1161" s="129"/>
      <c r="AO1161" s="129"/>
      <c r="AP1161" s="129"/>
      <c r="AQ1161" s="129"/>
      <c r="AR1161" s="129"/>
      <c r="AS1161" s="129"/>
      <c r="AT1161" s="129"/>
      <c r="AU1161" s="129"/>
    </row>
    <row r="1162" spans="27:50">
      <c r="AA1162" s="129"/>
      <c r="AB1162" s="129"/>
      <c r="AC1162" s="129"/>
      <c r="AD1162" s="129"/>
      <c r="AE1162" s="129"/>
      <c r="AG1162" s="130"/>
      <c r="AN1162" s="129"/>
      <c r="AO1162" s="129"/>
      <c r="AP1162" s="129"/>
      <c r="AQ1162" s="129"/>
      <c r="AR1162" s="129"/>
      <c r="AS1162" s="129"/>
      <c r="AT1162" s="129"/>
      <c r="AU1162" s="129"/>
    </row>
    <row r="1163" spans="27:50">
      <c r="AA1163" s="129"/>
      <c r="AB1163" s="129"/>
      <c r="AC1163" s="129"/>
      <c r="AD1163" s="129"/>
      <c r="AE1163" s="129"/>
      <c r="AG1163" s="130"/>
      <c r="AN1163" s="129"/>
      <c r="AO1163" s="129"/>
      <c r="AP1163" s="129"/>
      <c r="AQ1163" s="129"/>
      <c r="AR1163" s="129"/>
      <c r="AS1163" s="129"/>
      <c r="AT1163" s="129"/>
      <c r="AU1163" s="129"/>
    </row>
    <row r="1164" spans="27:50">
      <c r="AA1164" s="129"/>
      <c r="AB1164" s="129"/>
      <c r="AC1164" s="129"/>
      <c r="AD1164" s="129"/>
      <c r="AE1164" s="129"/>
      <c r="AG1164" s="130"/>
      <c r="AN1164" s="129"/>
      <c r="AO1164" s="129"/>
      <c r="AP1164" s="129"/>
      <c r="AQ1164" s="129"/>
      <c r="AR1164" s="129"/>
      <c r="AS1164" s="129"/>
      <c r="AT1164" s="129"/>
      <c r="AU1164" s="129"/>
    </row>
    <row r="1165" spans="27:50">
      <c r="AA1165" s="129"/>
      <c r="AB1165" s="129"/>
      <c r="AC1165" s="129"/>
      <c r="AD1165" s="129"/>
      <c r="AE1165" s="129"/>
      <c r="AG1165" s="130"/>
      <c r="AN1165" s="129"/>
      <c r="AO1165" s="129"/>
      <c r="AP1165" s="129"/>
      <c r="AQ1165" s="129"/>
      <c r="AR1165" s="129"/>
      <c r="AS1165" s="129"/>
      <c r="AT1165" s="129"/>
      <c r="AU1165" s="129"/>
    </row>
    <row r="1166" spans="27:50">
      <c r="AA1166" s="129"/>
      <c r="AB1166" s="129"/>
      <c r="AC1166" s="129"/>
      <c r="AD1166" s="129"/>
      <c r="AE1166" s="129"/>
      <c r="AG1166" s="130"/>
      <c r="AN1166" s="129"/>
      <c r="AO1166" s="129"/>
      <c r="AP1166" s="129"/>
      <c r="AQ1166" s="129"/>
      <c r="AR1166" s="129"/>
      <c r="AS1166" s="129"/>
      <c r="AT1166" s="129"/>
      <c r="AU1166" s="129"/>
    </row>
    <row r="1167" spans="27:50">
      <c r="AA1167" s="129"/>
      <c r="AB1167" s="129"/>
      <c r="AC1167" s="129"/>
      <c r="AD1167" s="129"/>
      <c r="AE1167" s="129"/>
      <c r="AG1167" s="130"/>
      <c r="AN1167" s="129"/>
      <c r="AO1167" s="129"/>
      <c r="AP1167" s="129"/>
      <c r="AQ1167" s="129"/>
      <c r="AR1167" s="129"/>
      <c r="AS1167" s="129"/>
      <c r="AT1167" s="129"/>
      <c r="AU1167" s="129"/>
    </row>
    <row r="1168" spans="27:50">
      <c r="AA1168" s="129"/>
      <c r="AB1168" s="129"/>
      <c r="AC1168" s="129"/>
      <c r="AD1168" s="129"/>
      <c r="AE1168" s="129"/>
      <c r="AG1168" s="130"/>
      <c r="AN1168" s="129"/>
      <c r="AO1168" s="129"/>
      <c r="AP1168" s="129"/>
      <c r="AQ1168" s="129"/>
      <c r="AR1168" s="129"/>
      <c r="AS1168" s="129"/>
      <c r="AT1168" s="129"/>
      <c r="AU1168" s="129"/>
    </row>
    <row r="1169" spans="27:64">
      <c r="AA1169" s="129"/>
      <c r="AB1169" s="129"/>
      <c r="AC1169" s="129"/>
      <c r="AD1169" s="129"/>
      <c r="AE1169" s="129"/>
      <c r="AG1169" s="130"/>
      <c r="AN1169" s="129"/>
      <c r="AO1169" s="129"/>
      <c r="AP1169" s="129"/>
      <c r="AQ1169" s="129"/>
      <c r="AR1169" s="129"/>
      <c r="AS1169" s="129"/>
      <c r="AT1169" s="129"/>
      <c r="AU1169" s="129"/>
    </row>
    <row r="1170" spans="27:64">
      <c r="AA1170" s="129"/>
      <c r="AB1170" s="129"/>
      <c r="AC1170" s="129"/>
      <c r="AD1170" s="129"/>
      <c r="AE1170" s="129"/>
      <c r="AG1170" s="130"/>
      <c r="AN1170" s="129"/>
      <c r="AO1170" s="129"/>
      <c r="AP1170" s="129"/>
      <c r="AQ1170" s="129"/>
      <c r="AR1170" s="129"/>
      <c r="AS1170" s="129"/>
      <c r="AT1170" s="129"/>
      <c r="AU1170" s="129"/>
    </row>
    <row r="1171" spans="27:64">
      <c r="AA1171" s="129"/>
      <c r="AB1171" s="129"/>
      <c r="AC1171" s="129"/>
      <c r="AD1171" s="129"/>
      <c r="AE1171" s="129"/>
      <c r="AG1171" s="130"/>
      <c r="AN1171" s="129"/>
      <c r="AO1171" s="129"/>
      <c r="AP1171" s="129"/>
      <c r="AQ1171" s="129"/>
      <c r="AR1171" s="129"/>
      <c r="AS1171" s="129"/>
      <c r="AT1171" s="129"/>
      <c r="AU1171" s="129"/>
    </row>
    <row r="1172" spans="27:64">
      <c r="AA1172" s="129"/>
      <c r="AB1172" s="129"/>
      <c r="AC1172" s="129"/>
      <c r="AD1172" s="129"/>
      <c r="AE1172" s="129"/>
      <c r="AG1172" s="130"/>
      <c r="AN1172" s="129"/>
      <c r="AO1172" s="129"/>
      <c r="AP1172" s="129"/>
      <c r="AQ1172" s="129"/>
      <c r="AR1172" s="129"/>
      <c r="AS1172" s="129"/>
      <c r="AT1172" s="129"/>
      <c r="AU1172" s="129"/>
    </row>
    <row r="1173" spans="27:64">
      <c r="AA1173" s="129"/>
      <c r="AB1173" s="129"/>
      <c r="AC1173" s="129"/>
      <c r="AD1173" s="129"/>
      <c r="AE1173" s="129"/>
      <c r="AG1173" s="130"/>
      <c r="AN1173" s="129"/>
      <c r="AO1173" s="129"/>
      <c r="AP1173" s="129"/>
      <c r="AQ1173" s="129"/>
      <c r="AR1173" s="129"/>
      <c r="AS1173" s="129"/>
      <c r="AT1173" s="129"/>
      <c r="AU1173" s="129"/>
    </row>
    <row r="1174" spans="27:64">
      <c r="AA1174" s="129"/>
      <c r="AB1174" s="129"/>
      <c r="AC1174" s="129"/>
      <c r="AD1174" s="129"/>
      <c r="AE1174" s="129"/>
      <c r="AG1174" s="130"/>
      <c r="AN1174" s="129"/>
      <c r="AO1174" s="129"/>
      <c r="AP1174" s="129"/>
      <c r="AQ1174" s="129"/>
      <c r="AR1174" s="129"/>
      <c r="AS1174" s="129"/>
      <c r="AT1174" s="129"/>
      <c r="AU1174" s="129"/>
    </row>
    <row r="1175" spans="27:64">
      <c r="AA1175" s="129"/>
      <c r="AB1175" s="129"/>
      <c r="AC1175" s="129"/>
      <c r="AD1175" s="129"/>
      <c r="AE1175" s="129"/>
      <c r="AG1175" s="130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</row>
    <row r="1176" spans="27:64">
      <c r="AA1176" s="129"/>
      <c r="AB1176" s="129"/>
      <c r="AC1176" s="129"/>
      <c r="AD1176" s="129"/>
      <c r="AE1176" s="129"/>
      <c r="AG1176" s="130"/>
      <c r="AN1176" s="129"/>
      <c r="AO1176" s="129"/>
      <c r="AP1176" s="129"/>
      <c r="AQ1176" s="129"/>
      <c r="AR1176" s="129"/>
      <c r="AS1176" s="129"/>
      <c r="AT1176" s="129"/>
      <c r="AU1176" s="129"/>
    </row>
    <row r="1177" spans="27:64">
      <c r="AA1177" s="129"/>
      <c r="AB1177" s="129"/>
      <c r="AC1177" s="129"/>
      <c r="AD1177" s="129"/>
      <c r="AE1177" s="129"/>
      <c r="AG1177" s="130"/>
      <c r="AN1177" s="129"/>
      <c r="AO1177" s="129"/>
      <c r="AP1177" s="129"/>
      <c r="AQ1177" s="129"/>
      <c r="AR1177" s="129"/>
      <c r="AS1177" s="129"/>
      <c r="AT1177" s="129"/>
      <c r="AU1177" s="129"/>
    </row>
    <row r="1178" spans="27:64">
      <c r="AA1178" s="129"/>
      <c r="AB1178" s="129"/>
      <c r="AC1178" s="129"/>
      <c r="AD1178" s="129"/>
      <c r="AE1178" s="129"/>
      <c r="AG1178" s="130"/>
      <c r="AN1178" s="129"/>
      <c r="AO1178" s="129"/>
      <c r="AP1178" s="129"/>
      <c r="AQ1178" s="129"/>
      <c r="AR1178" s="129"/>
      <c r="AS1178" s="129"/>
      <c r="AT1178" s="129"/>
      <c r="AU1178" s="129"/>
    </row>
    <row r="1179" spans="27:64">
      <c r="AA1179" s="129"/>
      <c r="AB1179" s="129"/>
      <c r="AC1179" s="129"/>
      <c r="AD1179" s="129"/>
      <c r="AE1179" s="129"/>
      <c r="AG1179" s="130"/>
      <c r="AN1179" s="129"/>
      <c r="AO1179" s="129"/>
      <c r="AP1179" s="129"/>
      <c r="AQ1179" s="129"/>
      <c r="AR1179" s="129"/>
      <c r="AS1179" s="129"/>
      <c r="AT1179" s="129"/>
      <c r="AU1179" s="129"/>
    </row>
    <row r="1180" spans="27:64">
      <c r="AA1180" s="129"/>
      <c r="AB1180" s="129"/>
      <c r="AC1180" s="129"/>
      <c r="AD1180" s="129"/>
      <c r="AE1180" s="129"/>
      <c r="AG1180" s="130"/>
      <c r="AN1180" s="129"/>
      <c r="AO1180" s="129"/>
      <c r="AP1180" s="129"/>
      <c r="AQ1180" s="129"/>
      <c r="AR1180" s="129"/>
      <c r="AS1180" s="129"/>
      <c r="AT1180" s="129"/>
      <c r="AU1180" s="129"/>
    </row>
    <row r="1181" spans="27:64">
      <c r="AA1181" s="129"/>
      <c r="AB1181" s="129"/>
      <c r="AC1181" s="129"/>
      <c r="AD1181" s="129"/>
      <c r="AE1181" s="129"/>
      <c r="AG1181" s="130"/>
      <c r="AN1181" s="129"/>
      <c r="AO1181" s="129"/>
      <c r="AP1181" s="129"/>
      <c r="AQ1181" s="129"/>
      <c r="AR1181" s="129"/>
      <c r="AS1181" s="129"/>
      <c r="AT1181" s="129"/>
      <c r="AU1181" s="129"/>
    </row>
    <row r="1182" spans="27:64">
      <c r="AA1182" s="129"/>
      <c r="AB1182" s="129"/>
      <c r="AC1182" s="129"/>
      <c r="AD1182" s="129"/>
      <c r="AE1182" s="129"/>
      <c r="AG1182" s="130"/>
      <c r="AN1182" s="129"/>
      <c r="AO1182" s="129"/>
      <c r="AP1182" s="129"/>
      <c r="AQ1182" s="129"/>
      <c r="AR1182" s="129"/>
      <c r="AS1182" s="129"/>
      <c r="AT1182" s="129"/>
      <c r="AU1182" s="129"/>
    </row>
    <row r="1183" spans="27:64">
      <c r="AA1183" s="129"/>
      <c r="AB1183" s="129"/>
      <c r="AC1183" s="129"/>
      <c r="AD1183" s="129"/>
      <c r="AE1183" s="129"/>
      <c r="AG1183" s="130"/>
      <c r="AN1183" s="129"/>
      <c r="AO1183" s="129"/>
      <c r="AP1183" s="129"/>
      <c r="AQ1183" s="129"/>
      <c r="AR1183" s="129"/>
      <c r="AS1183" s="129"/>
      <c r="AT1183" s="129"/>
      <c r="AU1183" s="129"/>
    </row>
    <row r="1184" spans="27:64">
      <c r="AA1184" s="129"/>
      <c r="AB1184" s="129"/>
      <c r="AC1184" s="129"/>
      <c r="AD1184" s="129"/>
      <c r="AE1184" s="129"/>
      <c r="AG1184" s="130"/>
      <c r="AN1184" s="129"/>
      <c r="AO1184" s="129"/>
      <c r="AP1184" s="129"/>
      <c r="AQ1184" s="129"/>
      <c r="AR1184" s="129"/>
      <c r="AS1184" s="129"/>
      <c r="AT1184" s="129"/>
      <c r="AU1184" s="129"/>
    </row>
    <row r="1185" spans="27:50">
      <c r="AA1185" s="129"/>
      <c r="AB1185" s="129"/>
      <c r="AC1185" s="129"/>
      <c r="AD1185" s="129"/>
      <c r="AE1185" s="129"/>
      <c r="AG1185" s="130"/>
      <c r="AN1185" s="129"/>
      <c r="AO1185" s="129"/>
      <c r="AP1185" s="129"/>
      <c r="AQ1185" s="129"/>
      <c r="AR1185" s="129"/>
      <c r="AS1185" s="129"/>
      <c r="AT1185" s="129"/>
      <c r="AU1185" s="129"/>
    </row>
    <row r="1186" spans="27:50">
      <c r="AA1186" s="129"/>
      <c r="AB1186" s="129"/>
      <c r="AC1186" s="129"/>
      <c r="AD1186" s="129"/>
      <c r="AE1186" s="129"/>
      <c r="AG1186" s="130"/>
      <c r="AN1186" s="129"/>
      <c r="AO1186" s="129"/>
      <c r="AP1186" s="129"/>
      <c r="AQ1186" s="129"/>
      <c r="AR1186" s="129"/>
      <c r="AS1186" s="129"/>
      <c r="AT1186" s="129"/>
      <c r="AU1186" s="129"/>
    </row>
    <row r="1187" spans="27:50">
      <c r="AA1187" s="129"/>
      <c r="AB1187" s="129"/>
      <c r="AC1187" s="129"/>
      <c r="AD1187" s="129"/>
      <c r="AE1187" s="129"/>
      <c r="AG1187" s="130"/>
      <c r="AN1187" s="129"/>
      <c r="AO1187" s="129"/>
      <c r="AP1187" s="129"/>
      <c r="AQ1187" s="129"/>
      <c r="AR1187" s="129"/>
      <c r="AS1187" s="129"/>
      <c r="AT1187" s="129"/>
      <c r="AU1187" s="129"/>
    </row>
    <row r="1188" spans="27:50">
      <c r="AA1188" s="129"/>
      <c r="AB1188" s="129"/>
      <c r="AC1188" s="129"/>
      <c r="AD1188" s="129"/>
      <c r="AE1188" s="129"/>
      <c r="AG1188" s="130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95"/>
      <c r="AX1188" s="101"/>
    </row>
    <row r="1189" spans="27:50">
      <c r="AA1189" s="129"/>
      <c r="AB1189" s="129"/>
      <c r="AC1189" s="129"/>
      <c r="AD1189" s="129"/>
      <c r="AE1189" s="129"/>
      <c r="AG1189" s="130"/>
      <c r="AN1189" s="129"/>
      <c r="AO1189" s="129"/>
      <c r="AP1189" s="129"/>
      <c r="AQ1189" s="129"/>
      <c r="AR1189" s="129"/>
      <c r="AS1189" s="129"/>
      <c r="AT1189" s="129"/>
      <c r="AU1189" s="129"/>
    </row>
    <row r="1190" spans="27:50">
      <c r="AA1190" s="129"/>
      <c r="AB1190" s="129"/>
      <c r="AC1190" s="129"/>
      <c r="AD1190" s="129"/>
      <c r="AE1190" s="129"/>
      <c r="AG1190" s="130"/>
      <c r="AN1190" s="129"/>
      <c r="AO1190" s="129"/>
      <c r="AP1190" s="129"/>
      <c r="AQ1190" s="129"/>
      <c r="AR1190" s="129"/>
      <c r="AS1190" s="129"/>
      <c r="AT1190" s="129"/>
      <c r="AU1190" s="129"/>
    </row>
    <row r="1191" spans="27:50">
      <c r="AA1191" s="129"/>
      <c r="AB1191" s="129"/>
      <c r="AC1191" s="129"/>
      <c r="AD1191" s="129"/>
      <c r="AE1191" s="129"/>
      <c r="AG1191" s="130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95"/>
      <c r="AX1191" s="101"/>
    </row>
    <row r="1192" spans="27:50">
      <c r="AA1192" s="129"/>
      <c r="AB1192" s="129"/>
      <c r="AC1192" s="129"/>
      <c r="AD1192" s="129"/>
      <c r="AE1192" s="129"/>
      <c r="AG1192" s="130"/>
      <c r="AN1192" s="129"/>
      <c r="AO1192" s="129"/>
      <c r="AP1192" s="129"/>
      <c r="AQ1192" s="129"/>
      <c r="AR1192" s="129"/>
      <c r="AS1192" s="129"/>
      <c r="AT1192" s="129"/>
      <c r="AU1192" s="129"/>
    </row>
    <row r="1193" spans="27:50">
      <c r="AA1193" s="129"/>
      <c r="AB1193" s="129"/>
      <c r="AC1193" s="129"/>
      <c r="AD1193" s="129"/>
      <c r="AE1193" s="129"/>
      <c r="AG1193" s="130"/>
      <c r="AN1193" s="129"/>
      <c r="AO1193" s="129"/>
      <c r="AP1193" s="129"/>
      <c r="AQ1193" s="129"/>
      <c r="AR1193" s="129"/>
      <c r="AS1193" s="129"/>
      <c r="AT1193" s="129"/>
      <c r="AU1193" s="129"/>
    </row>
    <row r="1194" spans="27:50">
      <c r="AA1194" s="129"/>
      <c r="AB1194" s="129"/>
      <c r="AC1194" s="129"/>
      <c r="AD1194" s="129"/>
      <c r="AE1194" s="129"/>
      <c r="AG1194" s="130"/>
      <c r="AN1194" s="129"/>
      <c r="AO1194" s="129"/>
      <c r="AP1194" s="129"/>
      <c r="AQ1194" s="129"/>
      <c r="AR1194" s="129"/>
      <c r="AS1194" s="129"/>
      <c r="AT1194" s="129"/>
      <c r="AU1194" s="129"/>
    </row>
    <row r="1195" spans="27:50">
      <c r="AA1195" s="129"/>
      <c r="AB1195" s="129"/>
      <c r="AC1195" s="129"/>
      <c r="AD1195" s="129"/>
      <c r="AE1195" s="129"/>
      <c r="AG1195" s="130"/>
      <c r="AN1195" s="129"/>
      <c r="AO1195" s="129"/>
      <c r="AP1195" s="129"/>
      <c r="AQ1195" s="129"/>
      <c r="AR1195" s="129"/>
      <c r="AS1195" s="129"/>
      <c r="AT1195" s="129"/>
      <c r="AU1195" s="129"/>
    </row>
    <row r="1196" spans="27:50">
      <c r="AA1196" s="129"/>
      <c r="AB1196" s="129"/>
      <c r="AC1196" s="129"/>
      <c r="AD1196" s="129"/>
      <c r="AE1196" s="129"/>
      <c r="AG1196" s="130"/>
      <c r="AN1196" s="129"/>
      <c r="AO1196" s="129"/>
      <c r="AP1196" s="129"/>
      <c r="AQ1196" s="129"/>
      <c r="AR1196" s="129"/>
      <c r="AS1196" s="129"/>
      <c r="AT1196" s="129"/>
      <c r="AU1196" s="129"/>
    </row>
    <row r="1197" spans="27:50">
      <c r="AA1197" s="129"/>
      <c r="AB1197" s="129"/>
      <c r="AC1197" s="129"/>
      <c r="AD1197" s="129"/>
      <c r="AE1197" s="129"/>
      <c r="AG1197" s="130"/>
      <c r="AN1197" s="129"/>
      <c r="AO1197" s="129"/>
      <c r="AP1197" s="129"/>
      <c r="AQ1197" s="129"/>
      <c r="AR1197" s="129"/>
      <c r="AS1197" s="129"/>
      <c r="AT1197" s="129"/>
      <c r="AU1197" s="129"/>
    </row>
    <row r="1198" spans="27:50">
      <c r="AA1198" s="129"/>
      <c r="AB1198" s="129"/>
      <c r="AC1198" s="129"/>
      <c r="AD1198" s="129"/>
      <c r="AE1198" s="129"/>
      <c r="AG1198" s="130"/>
      <c r="AN1198" s="129"/>
      <c r="AO1198" s="129"/>
      <c r="AP1198" s="129"/>
      <c r="AQ1198" s="129"/>
      <c r="AR1198" s="129"/>
      <c r="AS1198" s="129"/>
      <c r="AT1198" s="129"/>
      <c r="AU1198" s="129"/>
    </row>
    <row r="1199" spans="27:50">
      <c r="AA1199" s="129"/>
      <c r="AB1199" s="129"/>
      <c r="AC1199" s="129"/>
      <c r="AD1199" s="129"/>
      <c r="AE1199" s="129"/>
      <c r="AG1199" s="130"/>
      <c r="AN1199" s="129"/>
      <c r="AO1199" s="129"/>
      <c r="AP1199" s="129"/>
      <c r="AQ1199" s="129"/>
      <c r="AR1199" s="129"/>
      <c r="AS1199" s="129"/>
      <c r="AT1199" s="129"/>
      <c r="AU1199" s="129"/>
    </row>
    <row r="1200" spans="27:50">
      <c r="AA1200" s="129"/>
      <c r="AB1200" s="129"/>
      <c r="AC1200" s="129"/>
      <c r="AD1200" s="129"/>
      <c r="AE1200" s="129"/>
      <c r="AG1200" s="130"/>
      <c r="AN1200" s="129"/>
      <c r="AO1200" s="129"/>
      <c r="AP1200" s="129"/>
      <c r="AQ1200" s="129"/>
      <c r="AR1200" s="129"/>
      <c r="AS1200" s="129"/>
      <c r="AT1200" s="129"/>
      <c r="AU1200" s="129"/>
    </row>
    <row r="1201" spans="27:50">
      <c r="AA1201" s="129"/>
      <c r="AB1201" s="129"/>
      <c r="AC1201" s="129"/>
      <c r="AD1201" s="129"/>
      <c r="AE1201" s="129"/>
      <c r="AG1201" s="130"/>
      <c r="AN1201" s="129"/>
      <c r="AO1201" s="129"/>
      <c r="AP1201" s="129"/>
      <c r="AQ1201" s="129"/>
      <c r="AR1201" s="129"/>
      <c r="AS1201" s="129"/>
      <c r="AT1201" s="129"/>
      <c r="AU1201" s="129"/>
    </row>
    <row r="1202" spans="27:50">
      <c r="AA1202" s="129"/>
      <c r="AB1202" s="129"/>
      <c r="AC1202" s="129"/>
      <c r="AD1202" s="129"/>
      <c r="AE1202" s="129"/>
      <c r="AG1202" s="130"/>
      <c r="AN1202" s="129"/>
      <c r="AO1202" s="129"/>
      <c r="AP1202" s="129"/>
      <c r="AQ1202" s="129"/>
      <c r="AR1202" s="129"/>
      <c r="AS1202" s="129"/>
      <c r="AT1202" s="129"/>
      <c r="AU1202" s="129"/>
    </row>
    <row r="1203" spans="27:50">
      <c r="AA1203" s="129"/>
      <c r="AB1203" s="129"/>
      <c r="AC1203" s="129"/>
      <c r="AD1203" s="129"/>
      <c r="AE1203" s="129"/>
      <c r="AG1203" s="130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95"/>
      <c r="AX1203" s="101"/>
    </row>
    <row r="1204" spans="27:50">
      <c r="AA1204" s="129"/>
      <c r="AB1204" s="129"/>
      <c r="AC1204" s="129"/>
      <c r="AD1204" s="129"/>
      <c r="AE1204" s="129"/>
      <c r="AG1204" s="130"/>
      <c r="AN1204" s="129"/>
      <c r="AO1204" s="129"/>
      <c r="AP1204" s="129"/>
      <c r="AQ1204" s="129"/>
      <c r="AR1204" s="129"/>
      <c r="AS1204" s="129"/>
      <c r="AT1204" s="129"/>
      <c r="AU1204" s="129"/>
    </row>
    <row r="1205" spans="27:50">
      <c r="AA1205" s="129"/>
      <c r="AB1205" s="129"/>
      <c r="AC1205" s="129"/>
      <c r="AD1205" s="129"/>
      <c r="AE1205" s="129"/>
      <c r="AG1205" s="130"/>
      <c r="AN1205" s="129"/>
      <c r="AO1205" s="129"/>
      <c r="AP1205" s="129"/>
      <c r="AQ1205" s="129"/>
      <c r="AR1205" s="129"/>
      <c r="AS1205" s="129"/>
      <c r="AT1205" s="129"/>
      <c r="AU1205" s="129"/>
    </row>
    <row r="1206" spans="27:50">
      <c r="AA1206" s="129"/>
      <c r="AB1206" s="129"/>
      <c r="AC1206" s="129"/>
      <c r="AD1206" s="129"/>
      <c r="AE1206" s="129"/>
      <c r="AG1206" s="130"/>
      <c r="AN1206" s="129"/>
      <c r="AO1206" s="129"/>
      <c r="AP1206" s="129"/>
      <c r="AQ1206" s="129"/>
      <c r="AR1206" s="129"/>
      <c r="AS1206" s="129"/>
      <c r="AT1206" s="129"/>
      <c r="AU1206" s="129"/>
    </row>
    <row r="1207" spans="27:50">
      <c r="AA1207" s="129"/>
      <c r="AB1207" s="129"/>
      <c r="AC1207" s="129"/>
      <c r="AD1207" s="129"/>
      <c r="AE1207" s="129"/>
      <c r="AG1207" s="130"/>
      <c r="AN1207" s="129"/>
      <c r="AO1207" s="129"/>
      <c r="AP1207" s="129"/>
      <c r="AQ1207" s="129"/>
      <c r="AR1207" s="129"/>
      <c r="AS1207" s="129"/>
      <c r="AT1207" s="129"/>
      <c r="AU1207" s="129"/>
    </row>
    <row r="1208" spans="27:50">
      <c r="AA1208" s="129"/>
      <c r="AB1208" s="129"/>
      <c r="AC1208" s="129"/>
      <c r="AD1208" s="129"/>
      <c r="AE1208" s="129"/>
      <c r="AG1208" s="130"/>
      <c r="AN1208" s="129"/>
      <c r="AO1208" s="129"/>
      <c r="AP1208" s="129"/>
      <c r="AQ1208" s="129"/>
      <c r="AR1208" s="129"/>
      <c r="AS1208" s="129"/>
      <c r="AT1208" s="129"/>
      <c r="AU1208" s="129"/>
    </row>
    <row r="1209" spans="27:50">
      <c r="AA1209" s="129"/>
      <c r="AB1209" s="129"/>
      <c r="AC1209" s="129"/>
      <c r="AD1209" s="129"/>
      <c r="AE1209" s="129"/>
      <c r="AG1209" s="130"/>
      <c r="AN1209" s="129"/>
      <c r="AO1209" s="129"/>
      <c r="AP1209" s="129"/>
      <c r="AQ1209" s="129"/>
      <c r="AR1209" s="129"/>
      <c r="AS1209" s="129"/>
      <c r="AT1209" s="129"/>
      <c r="AU1209" s="129"/>
    </row>
    <row r="1210" spans="27:50">
      <c r="AA1210" s="129"/>
      <c r="AB1210" s="129"/>
      <c r="AC1210" s="129"/>
      <c r="AD1210" s="129"/>
      <c r="AE1210" s="129"/>
      <c r="AG1210" s="130"/>
      <c r="AN1210" s="129"/>
      <c r="AO1210" s="129"/>
      <c r="AP1210" s="129"/>
      <c r="AQ1210" s="129"/>
      <c r="AR1210" s="129"/>
      <c r="AS1210" s="129"/>
      <c r="AT1210" s="129"/>
      <c r="AU1210" s="129"/>
    </row>
    <row r="1211" spans="27:50">
      <c r="AA1211" s="129"/>
      <c r="AB1211" s="129"/>
      <c r="AC1211" s="129"/>
      <c r="AD1211" s="129"/>
      <c r="AE1211" s="129"/>
      <c r="AG1211" s="130"/>
      <c r="AN1211" s="129"/>
      <c r="AO1211" s="129"/>
      <c r="AP1211" s="129"/>
      <c r="AQ1211" s="129"/>
      <c r="AR1211" s="129"/>
      <c r="AS1211" s="129"/>
      <c r="AT1211" s="129"/>
      <c r="AU1211" s="129"/>
    </row>
    <row r="1212" spans="27:50">
      <c r="AA1212" s="129"/>
      <c r="AB1212" s="129"/>
      <c r="AC1212" s="129"/>
      <c r="AD1212" s="129"/>
      <c r="AE1212" s="129"/>
      <c r="AG1212" s="130"/>
      <c r="AN1212" s="129"/>
      <c r="AO1212" s="129"/>
      <c r="AP1212" s="129"/>
      <c r="AQ1212" s="129"/>
      <c r="AR1212" s="129"/>
      <c r="AS1212" s="129"/>
      <c r="AT1212" s="129"/>
      <c r="AU1212" s="129"/>
    </row>
    <row r="1213" spans="27:50">
      <c r="AA1213" s="129"/>
      <c r="AB1213" s="129"/>
      <c r="AC1213" s="129"/>
      <c r="AD1213" s="129"/>
      <c r="AE1213" s="129"/>
      <c r="AG1213" s="130"/>
      <c r="AN1213" s="129"/>
      <c r="AO1213" s="129"/>
      <c r="AP1213" s="129"/>
      <c r="AQ1213" s="129"/>
      <c r="AR1213" s="129"/>
      <c r="AS1213" s="129"/>
      <c r="AT1213" s="129"/>
      <c r="AU1213" s="129"/>
    </row>
    <row r="1214" spans="27:50">
      <c r="AA1214" s="129"/>
      <c r="AB1214" s="129"/>
      <c r="AC1214" s="129"/>
      <c r="AD1214" s="129"/>
      <c r="AE1214" s="129"/>
      <c r="AG1214" s="130"/>
      <c r="AN1214" s="129"/>
      <c r="AO1214" s="129"/>
      <c r="AP1214" s="129"/>
      <c r="AQ1214" s="129"/>
      <c r="AR1214" s="129"/>
      <c r="AS1214" s="129"/>
      <c r="AT1214" s="129"/>
      <c r="AU1214" s="129"/>
    </row>
    <row r="1215" spans="27:50">
      <c r="AA1215" s="129"/>
      <c r="AB1215" s="129"/>
      <c r="AC1215" s="129"/>
      <c r="AD1215" s="129"/>
      <c r="AE1215" s="129"/>
      <c r="AG1215" s="130"/>
      <c r="AN1215" s="129"/>
      <c r="AO1215" s="129"/>
      <c r="AP1215" s="129"/>
      <c r="AQ1215" s="129"/>
      <c r="AR1215" s="129"/>
      <c r="AS1215" s="129"/>
      <c r="AT1215" s="129"/>
      <c r="AU1215" s="129"/>
    </row>
    <row r="1216" spans="27:50">
      <c r="AA1216" s="129"/>
      <c r="AB1216" s="129"/>
      <c r="AC1216" s="129"/>
      <c r="AD1216" s="129"/>
      <c r="AE1216" s="129"/>
      <c r="AG1216" s="130"/>
      <c r="AN1216" s="129"/>
      <c r="AO1216" s="129"/>
      <c r="AP1216" s="129"/>
      <c r="AQ1216" s="129"/>
      <c r="AR1216" s="129"/>
      <c r="AS1216" s="129"/>
      <c r="AT1216" s="129"/>
      <c r="AU1216" s="129"/>
    </row>
    <row r="1217" spans="27:64">
      <c r="AA1217" s="129"/>
      <c r="AB1217" s="129"/>
      <c r="AC1217" s="129"/>
      <c r="AD1217" s="129"/>
      <c r="AE1217" s="129"/>
      <c r="AG1217" s="130"/>
      <c r="AN1217" s="129"/>
      <c r="AO1217" s="129"/>
      <c r="AP1217" s="129"/>
      <c r="AQ1217" s="129"/>
      <c r="AR1217" s="129"/>
      <c r="AS1217" s="129"/>
      <c r="AT1217" s="129"/>
      <c r="AU1217" s="129"/>
    </row>
    <row r="1218" spans="27:64">
      <c r="AA1218" s="129"/>
      <c r="AB1218" s="129"/>
      <c r="AC1218" s="129"/>
      <c r="AD1218" s="129"/>
      <c r="AE1218" s="129"/>
      <c r="AG1218" s="130"/>
      <c r="AN1218" s="129"/>
      <c r="AO1218" s="129"/>
      <c r="AP1218" s="129"/>
      <c r="AQ1218" s="129"/>
      <c r="AR1218" s="129"/>
      <c r="AS1218" s="129"/>
      <c r="AT1218" s="129"/>
      <c r="AU1218" s="129"/>
    </row>
    <row r="1219" spans="27:64">
      <c r="AA1219" s="129"/>
      <c r="AB1219" s="129"/>
      <c r="AC1219" s="129"/>
      <c r="AD1219" s="129"/>
      <c r="AE1219" s="129"/>
      <c r="AG1219" s="130"/>
      <c r="AN1219" s="129"/>
      <c r="AO1219" s="129"/>
      <c r="AP1219" s="129"/>
      <c r="AQ1219" s="129"/>
      <c r="AR1219" s="129"/>
      <c r="AS1219" s="129"/>
      <c r="AT1219" s="129"/>
      <c r="AU1219" s="129"/>
    </row>
    <row r="1220" spans="27:64">
      <c r="AA1220" s="129"/>
      <c r="AB1220" s="129"/>
      <c r="AC1220" s="129"/>
      <c r="AD1220" s="129"/>
      <c r="AE1220" s="129"/>
      <c r="AG1220" s="130"/>
      <c r="AN1220" s="129"/>
      <c r="AO1220" s="129"/>
      <c r="AP1220" s="129"/>
      <c r="AQ1220" s="129"/>
      <c r="AR1220" s="129"/>
      <c r="AS1220" s="129"/>
      <c r="AT1220" s="129"/>
      <c r="AU1220" s="129"/>
    </row>
    <row r="1221" spans="27:64">
      <c r="AA1221" s="129"/>
      <c r="AB1221" s="129"/>
      <c r="AC1221" s="129"/>
      <c r="AD1221" s="129"/>
      <c r="AE1221" s="129"/>
      <c r="AG1221" s="130"/>
      <c r="AN1221" s="129"/>
      <c r="AO1221" s="129"/>
      <c r="AP1221" s="129"/>
      <c r="AQ1221" s="129"/>
      <c r="AR1221" s="129"/>
      <c r="AS1221" s="129"/>
      <c r="AT1221" s="129"/>
      <c r="AU1221" s="129"/>
    </row>
    <row r="1222" spans="27:64">
      <c r="AA1222" s="129"/>
      <c r="AB1222" s="129"/>
      <c r="AC1222" s="129"/>
      <c r="AD1222" s="129"/>
      <c r="AE1222" s="129"/>
      <c r="AG1222" s="130"/>
      <c r="AN1222" s="129"/>
      <c r="AO1222" s="129"/>
      <c r="AP1222" s="129"/>
      <c r="AQ1222" s="129"/>
      <c r="AR1222" s="129"/>
      <c r="AS1222" s="129"/>
      <c r="AT1222" s="129"/>
      <c r="AU1222" s="129"/>
    </row>
    <row r="1223" spans="27:64">
      <c r="AA1223" s="129"/>
      <c r="AB1223" s="129"/>
      <c r="AC1223" s="129"/>
      <c r="AD1223" s="129"/>
      <c r="AE1223" s="129"/>
      <c r="AG1223" s="130"/>
      <c r="AN1223" s="129"/>
      <c r="AO1223" s="129"/>
      <c r="AP1223" s="129"/>
      <c r="AQ1223" s="129"/>
      <c r="AR1223" s="129"/>
      <c r="AS1223" s="129"/>
      <c r="AT1223" s="129"/>
      <c r="AU1223" s="129"/>
    </row>
    <row r="1224" spans="27:64">
      <c r="AA1224" s="129"/>
      <c r="AB1224" s="129"/>
      <c r="AC1224" s="129"/>
      <c r="AD1224" s="129"/>
      <c r="AE1224" s="129"/>
      <c r="AG1224" s="130"/>
      <c r="AN1224" s="129"/>
      <c r="AO1224" s="129"/>
      <c r="AP1224" s="129"/>
      <c r="AQ1224" s="129"/>
      <c r="AR1224" s="129"/>
      <c r="AS1224" s="129"/>
      <c r="AT1224" s="129"/>
      <c r="AU1224" s="129"/>
    </row>
    <row r="1225" spans="27:64">
      <c r="AA1225" s="129"/>
      <c r="AB1225" s="129"/>
      <c r="AC1225" s="129"/>
      <c r="AD1225" s="129"/>
      <c r="AE1225" s="129"/>
      <c r="AG1225" s="130"/>
      <c r="AN1225" s="129"/>
      <c r="AO1225" s="129"/>
      <c r="AP1225" s="129"/>
      <c r="AQ1225" s="129"/>
      <c r="AR1225" s="129"/>
      <c r="AS1225" s="129"/>
      <c r="AT1225" s="129"/>
      <c r="AU1225" s="129"/>
    </row>
    <row r="1226" spans="27:64">
      <c r="AA1226" s="129"/>
      <c r="AB1226" s="129"/>
      <c r="AC1226" s="129"/>
      <c r="AD1226" s="129"/>
      <c r="AE1226" s="129"/>
      <c r="AG1226" s="130"/>
      <c r="AN1226" s="129"/>
      <c r="AO1226" s="129"/>
      <c r="AP1226" s="129"/>
      <c r="AQ1226" s="129"/>
      <c r="AR1226" s="129"/>
      <c r="AS1226" s="129"/>
      <c r="AT1226" s="129"/>
      <c r="AU1226" s="129"/>
    </row>
    <row r="1227" spans="27:64">
      <c r="AA1227" s="129"/>
      <c r="AB1227" s="129"/>
      <c r="AC1227" s="129"/>
      <c r="AD1227" s="129"/>
      <c r="AE1227" s="129"/>
      <c r="AG1227" s="130"/>
      <c r="AN1227" s="129"/>
      <c r="AO1227" s="129"/>
      <c r="AP1227" s="129"/>
      <c r="AQ1227" s="129"/>
      <c r="AR1227" s="129"/>
      <c r="AS1227" s="129"/>
      <c r="AT1227" s="129"/>
      <c r="AU1227" s="129"/>
    </row>
    <row r="1228" spans="27:64">
      <c r="AA1228" s="129"/>
      <c r="AB1228" s="129"/>
      <c r="AC1228" s="129"/>
      <c r="AD1228" s="129"/>
      <c r="AE1228" s="129"/>
      <c r="AG1228" s="130"/>
      <c r="AN1228" s="129"/>
      <c r="AO1228" s="129"/>
      <c r="AP1228" s="129"/>
      <c r="AQ1228" s="129"/>
      <c r="AR1228" s="129"/>
      <c r="AS1228" s="129"/>
      <c r="AT1228" s="129"/>
      <c r="AU1228" s="129"/>
    </row>
    <row r="1229" spans="27:64">
      <c r="AA1229" s="129"/>
      <c r="AB1229" s="129"/>
      <c r="AC1229" s="129"/>
      <c r="AD1229" s="129"/>
      <c r="AE1229" s="129"/>
      <c r="AG1229" s="130"/>
      <c r="AN1229" s="129"/>
      <c r="AO1229" s="129"/>
      <c r="AP1229" s="129"/>
      <c r="AQ1229" s="129"/>
      <c r="AR1229" s="129"/>
      <c r="AS1229" s="129"/>
      <c r="AT1229" s="129"/>
      <c r="AU1229" s="129"/>
    </row>
    <row r="1230" spans="27:64">
      <c r="AA1230" s="129"/>
      <c r="AB1230" s="129"/>
      <c r="AC1230" s="129"/>
      <c r="AD1230" s="129"/>
      <c r="AE1230" s="129"/>
      <c r="AG1230" s="130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</row>
    <row r="1231" spans="27:64">
      <c r="AA1231" s="129"/>
      <c r="AB1231" s="129"/>
      <c r="AC1231" s="129"/>
      <c r="AD1231" s="129"/>
      <c r="AE1231" s="129"/>
      <c r="AG1231" s="130"/>
      <c r="AN1231" s="129"/>
      <c r="AO1231" s="129"/>
      <c r="AP1231" s="129"/>
      <c r="AQ1231" s="129"/>
      <c r="AR1231" s="129"/>
      <c r="AS1231" s="129"/>
      <c r="AT1231" s="129"/>
      <c r="AU1231" s="129"/>
    </row>
    <row r="1232" spans="27:64">
      <c r="AA1232" s="129"/>
      <c r="AB1232" s="129"/>
      <c r="AC1232" s="129"/>
      <c r="AD1232" s="129"/>
      <c r="AE1232" s="129"/>
      <c r="AG1232" s="130"/>
      <c r="AN1232" s="129"/>
      <c r="AO1232" s="129"/>
      <c r="AP1232" s="129"/>
      <c r="AQ1232" s="129"/>
      <c r="AR1232" s="129"/>
      <c r="AS1232" s="129"/>
      <c r="AT1232" s="129"/>
      <c r="AU1232" s="129"/>
    </row>
    <row r="1233" spans="27:64">
      <c r="AA1233" s="129"/>
      <c r="AB1233" s="129"/>
      <c r="AC1233" s="129"/>
      <c r="AD1233" s="129"/>
      <c r="AE1233" s="129"/>
      <c r="AG1233" s="130"/>
      <c r="AN1233" s="129"/>
      <c r="AO1233" s="129"/>
      <c r="AP1233" s="129"/>
      <c r="AQ1233" s="129"/>
      <c r="AR1233" s="129"/>
      <c r="AS1233" s="129"/>
      <c r="AT1233" s="129"/>
      <c r="AU1233" s="129"/>
    </row>
    <row r="1234" spans="27:64">
      <c r="AA1234" s="129"/>
      <c r="AB1234" s="129"/>
      <c r="AC1234" s="129"/>
      <c r="AD1234" s="129"/>
      <c r="AE1234" s="129"/>
      <c r="AG1234" s="130"/>
      <c r="AN1234" s="129"/>
      <c r="AO1234" s="129"/>
      <c r="AP1234" s="129"/>
      <c r="AQ1234" s="129"/>
      <c r="AR1234" s="129"/>
      <c r="AS1234" s="129"/>
      <c r="AT1234" s="129"/>
      <c r="AU1234" s="129"/>
    </row>
    <row r="1235" spans="27:64">
      <c r="AA1235" s="129"/>
      <c r="AB1235" s="129"/>
      <c r="AC1235" s="129"/>
      <c r="AD1235" s="129"/>
      <c r="AE1235" s="129"/>
      <c r="AG1235" s="130"/>
      <c r="AN1235" s="129"/>
      <c r="AO1235" s="129"/>
      <c r="AP1235" s="129"/>
      <c r="AQ1235" s="129"/>
      <c r="AR1235" s="129"/>
      <c r="AS1235" s="129"/>
      <c r="AT1235" s="129"/>
      <c r="AU1235" s="129"/>
    </row>
    <row r="1236" spans="27:64">
      <c r="AA1236" s="129"/>
      <c r="AB1236" s="129"/>
      <c r="AC1236" s="129"/>
      <c r="AD1236" s="129"/>
      <c r="AE1236" s="129"/>
      <c r="AG1236" s="130"/>
      <c r="AN1236" s="129"/>
      <c r="AO1236" s="129"/>
      <c r="AP1236" s="129"/>
      <c r="AQ1236" s="129"/>
      <c r="AR1236" s="129"/>
      <c r="AS1236" s="129"/>
      <c r="AT1236" s="129"/>
      <c r="AU1236" s="129"/>
    </row>
    <row r="1237" spans="27:64">
      <c r="AA1237" s="129"/>
      <c r="AB1237" s="129"/>
      <c r="AC1237" s="129"/>
      <c r="AD1237" s="129"/>
      <c r="AE1237" s="129"/>
      <c r="AG1237" s="130"/>
      <c r="AN1237" s="129"/>
      <c r="AO1237" s="129"/>
      <c r="AP1237" s="129"/>
      <c r="AQ1237" s="129"/>
      <c r="AR1237" s="129"/>
      <c r="AS1237" s="129"/>
      <c r="AT1237" s="129"/>
      <c r="AU1237" s="129"/>
    </row>
    <row r="1238" spans="27:64">
      <c r="AA1238" s="129"/>
      <c r="AB1238" s="129"/>
      <c r="AC1238" s="129"/>
      <c r="AD1238" s="129"/>
      <c r="AE1238" s="129"/>
      <c r="AG1238" s="130"/>
      <c r="AN1238" s="129"/>
      <c r="AO1238" s="129"/>
      <c r="AP1238" s="129"/>
      <c r="AQ1238" s="129"/>
      <c r="AR1238" s="129"/>
      <c r="AS1238" s="129"/>
      <c r="AT1238" s="129"/>
      <c r="AU1238" s="129"/>
    </row>
    <row r="1239" spans="27:64">
      <c r="AA1239" s="129"/>
      <c r="AB1239" s="129"/>
      <c r="AC1239" s="129"/>
      <c r="AD1239" s="129"/>
      <c r="AE1239" s="129"/>
      <c r="AG1239" s="130"/>
      <c r="AN1239" s="129"/>
      <c r="AO1239" s="129"/>
      <c r="AP1239" s="129"/>
      <c r="AQ1239" s="129"/>
      <c r="AR1239" s="129"/>
      <c r="AS1239" s="129"/>
      <c r="AT1239" s="129"/>
      <c r="AU1239" s="129"/>
    </row>
    <row r="1240" spans="27:64">
      <c r="AA1240" s="129"/>
      <c r="AB1240" s="129"/>
      <c r="AC1240" s="129"/>
      <c r="AD1240" s="129"/>
      <c r="AE1240" s="129"/>
      <c r="AG1240" s="130"/>
      <c r="AN1240" s="129"/>
      <c r="AO1240" s="129"/>
      <c r="AP1240" s="129"/>
      <c r="AQ1240" s="129"/>
      <c r="AR1240" s="129"/>
      <c r="AS1240" s="129"/>
      <c r="AT1240" s="129"/>
      <c r="AU1240" s="129"/>
    </row>
    <row r="1241" spans="27:64">
      <c r="AA1241" s="129"/>
      <c r="AB1241" s="129"/>
      <c r="AC1241" s="129"/>
      <c r="AD1241" s="129"/>
      <c r="AE1241" s="129"/>
      <c r="AG1241" s="130"/>
      <c r="AN1241" s="129"/>
      <c r="AO1241" s="129"/>
      <c r="AP1241" s="129"/>
      <c r="AQ1241" s="129"/>
      <c r="AR1241" s="129"/>
      <c r="AS1241" s="129"/>
      <c r="AT1241" s="129"/>
      <c r="AU1241" s="129"/>
    </row>
    <row r="1242" spans="27:64">
      <c r="AA1242" s="129"/>
      <c r="AB1242" s="129"/>
      <c r="AC1242" s="129"/>
      <c r="AD1242" s="129"/>
      <c r="AE1242" s="129"/>
      <c r="AG1242" s="130"/>
      <c r="AN1242" s="129"/>
      <c r="AO1242" s="129"/>
      <c r="AP1242" s="129"/>
      <c r="AQ1242" s="129"/>
      <c r="AR1242" s="129"/>
      <c r="AS1242" s="129"/>
      <c r="AT1242" s="129"/>
      <c r="AU1242" s="129"/>
    </row>
    <row r="1243" spans="27:64">
      <c r="AA1243" s="129"/>
      <c r="AB1243" s="129"/>
      <c r="AC1243" s="129"/>
      <c r="AD1243" s="129"/>
      <c r="AE1243" s="129"/>
      <c r="AG1243" s="130"/>
      <c r="AN1243" s="129"/>
      <c r="AO1243" s="129"/>
      <c r="AP1243" s="129"/>
      <c r="AQ1243" s="129"/>
      <c r="AR1243" s="129"/>
      <c r="AS1243" s="129"/>
      <c r="AT1243" s="129"/>
      <c r="AU1243" s="129"/>
    </row>
    <row r="1244" spans="27:64">
      <c r="AA1244" s="129"/>
      <c r="AB1244" s="129"/>
      <c r="AC1244" s="129"/>
      <c r="AD1244" s="129"/>
      <c r="AE1244" s="129"/>
      <c r="AG1244" s="130"/>
      <c r="AN1244" s="129"/>
      <c r="AO1244" s="129"/>
      <c r="AP1244" s="129"/>
      <c r="AQ1244" s="129"/>
      <c r="AR1244" s="129"/>
      <c r="AS1244" s="129"/>
      <c r="AT1244" s="129"/>
      <c r="AU1244" s="129"/>
    </row>
    <row r="1245" spans="27:64">
      <c r="AA1245" s="129"/>
      <c r="AB1245" s="129"/>
      <c r="AC1245" s="129"/>
      <c r="AD1245" s="129"/>
      <c r="AE1245" s="129"/>
      <c r="AG1245" s="130"/>
      <c r="AN1245" s="129"/>
      <c r="AO1245" s="129"/>
      <c r="AP1245" s="129"/>
      <c r="AQ1245" s="129"/>
      <c r="AR1245" s="129"/>
      <c r="AS1245" s="129"/>
      <c r="AT1245" s="129"/>
      <c r="AU1245" s="129"/>
    </row>
    <row r="1246" spans="27:64">
      <c r="AA1246" s="129"/>
      <c r="AB1246" s="129"/>
      <c r="AC1246" s="129"/>
      <c r="AD1246" s="129"/>
      <c r="AE1246" s="129"/>
      <c r="AG1246" s="130"/>
      <c r="AN1246" s="129"/>
      <c r="AO1246" s="129"/>
      <c r="AP1246" s="129"/>
      <c r="AQ1246" s="129"/>
      <c r="AR1246" s="129"/>
      <c r="AS1246" s="129"/>
      <c r="AT1246" s="129"/>
      <c r="AU1246" s="129"/>
    </row>
    <row r="1247" spans="27:64">
      <c r="AA1247" s="129"/>
      <c r="AB1247" s="129"/>
      <c r="AC1247" s="129"/>
      <c r="AD1247" s="129"/>
      <c r="AE1247" s="129"/>
      <c r="AG1247" s="130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</row>
    <row r="1248" spans="27:64">
      <c r="AA1248" s="129"/>
      <c r="AB1248" s="129"/>
      <c r="AC1248" s="129"/>
      <c r="AD1248" s="129"/>
      <c r="AE1248" s="129"/>
      <c r="AG1248" s="130"/>
      <c r="AN1248" s="129"/>
      <c r="AO1248" s="129"/>
      <c r="AP1248" s="129"/>
      <c r="AQ1248" s="129"/>
      <c r="AR1248" s="129"/>
      <c r="AS1248" s="129"/>
      <c r="AT1248" s="129"/>
      <c r="AU1248" s="129"/>
    </row>
    <row r="1249" spans="27:64">
      <c r="AA1249" s="129"/>
      <c r="AB1249" s="129"/>
      <c r="AC1249" s="129"/>
      <c r="AD1249" s="129"/>
      <c r="AE1249" s="129"/>
      <c r="AG1249" s="130"/>
      <c r="AN1249" s="129"/>
      <c r="AO1249" s="129"/>
      <c r="AP1249" s="129"/>
      <c r="AQ1249" s="129"/>
      <c r="AR1249" s="129"/>
      <c r="AS1249" s="129"/>
      <c r="AT1249" s="129"/>
      <c r="AU1249" s="129"/>
    </row>
    <row r="1250" spans="27:64">
      <c r="AA1250" s="129"/>
      <c r="AB1250" s="129"/>
      <c r="AC1250" s="129"/>
      <c r="AD1250" s="129"/>
      <c r="AE1250" s="129"/>
      <c r="AG1250" s="130"/>
      <c r="AN1250" s="129"/>
      <c r="AO1250" s="129"/>
      <c r="AP1250" s="129"/>
      <c r="AQ1250" s="129"/>
      <c r="AR1250" s="129"/>
      <c r="AS1250" s="129"/>
      <c r="AT1250" s="129"/>
      <c r="AU1250" s="129"/>
    </row>
    <row r="1251" spans="27:64">
      <c r="AA1251" s="129"/>
      <c r="AB1251" s="129"/>
      <c r="AC1251" s="129"/>
      <c r="AD1251" s="129"/>
      <c r="AE1251" s="129"/>
      <c r="AG1251" s="130"/>
      <c r="AN1251" s="129"/>
      <c r="AO1251" s="129"/>
      <c r="AP1251" s="129"/>
      <c r="AQ1251" s="129"/>
      <c r="AR1251" s="129"/>
      <c r="AS1251" s="129"/>
      <c r="AT1251" s="129"/>
      <c r="AU1251" s="129"/>
    </row>
    <row r="1252" spans="27:64">
      <c r="AA1252" s="129"/>
      <c r="AB1252" s="129"/>
      <c r="AC1252" s="129"/>
      <c r="AD1252" s="129"/>
      <c r="AE1252" s="129"/>
      <c r="AG1252" s="130"/>
      <c r="AN1252" s="129"/>
      <c r="AO1252" s="129"/>
      <c r="AP1252" s="129"/>
      <c r="AQ1252" s="129"/>
      <c r="AR1252" s="129"/>
      <c r="AS1252" s="129"/>
      <c r="AT1252" s="129"/>
      <c r="AU1252" s="129"/>
    </row>
    <row r="1253" spans="27:64">
      <c r="AA1253" s="129"/>
      <c r="AB1253" s="129"/>
      <c r="AC1253" s="129"/>
      <c r="AD1253" s="129"/>
      <c r="AE1253" s="129"/>
      <c r="AG1253" s="130"/>
      <c r="AN1253" s="129"/>
      <c r="AO1253" s="129"/>
      <c r="AP1253" s="129"/>
      <c r="AQ1253" s="129"/>
      <c r="AR1253" s="129"/>
      <c r="AS1253" s="129"/>
      <c r="AT1253" s="129"/>
      <c r="AU1253" s="129"/>
    </row>
    <row r="1254" spans="27:64">
      <c r="AA1254" s="129"/>
      <c r="AB1254" s="129"/>
      <c r="AC1254" s="129"/>
      <c r="AD1254" s="129"/>
      <c r="AE1254" s="129"/>
      <c r="AG1254" s="130"/>
      <c r="AN1254" s="129"/>
      <c r="AO1254" s="129"/>
      <c r="AP1254" s="129"/>
      <c r="AQ1254" s="129"/>
      <c r="AR1254" s="129"/>
      <c r="AS1254" s="129"/>
      <c r="AT1254" s="129"/>
      <c r="AU1254" s="129"/>
    </row>
    <row r="1255" spans="27:64">
      <c r="AA1255" s="129"/>
      <c r="AB1255" s="129"/>
      <c r="AC1255" s="129"/>
      <c r="AD1255" s="129"/>
      <c r="AE1255" s="129"/>
      <c r="AG1255" s="130"/>
      <c r="AN1255" s="129"/>
      <c r="AO1255" s="129"/>
      <c r="AP1255" s="129"/>
      <c r="AQ1255" s="129"/>
      <c r="AR1255" s="129"/>
      <c r="AS1255" s="129"/>
      <c r="AT1255" s="129"/>
      <c r="AU1255" s="129"/>
    </row>
    <row r="1256" spans="27:64">
      <c r="AA1256" s="129"/>
      <c r="AB1256" s="129"/>
      <c r="AC1256" s="129"/>
      <c r="AD1256" s="129"/>
      <c r="AE1256" s="129"/>
      <c r="AG1256" s="130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</row>
    <row r="1257" spans="27:64">
      <c r="AA1257" s="129"/>
      <c r="AB1257" s="129"/>
      <c r="AC1257" s="129"/>
      <c r="AD1257" s="129"/>
      <c r="AE1257" s="129"/>
      <c r="AG1257" s="130"/>
      <c r="AN1257" s="129"/>
      <c r="AO1257" s="129"/>
      <c r="AP1257" s="129"/>
      <c r="AQ1257" s="129"/>
      <c r="AR1257" s="129"/>
      <c r="AS1257" s="129"/>
      <c r="AT1257" s="129"/>
      <c r="AU1257" s="129"/>
    </row>
    <row r="1258" spans="27:64">
      <c r="AA1258" s="129"/>
      <c r="AB1258" s="129"/>
      <c r="AC1258" s="129"/>
      <c r="AD1258" s="129"/>
      <c r="AE1258" s="129"/>
      <c r="AG1258" s="130"/>
      <c r="AN1258" s="129"/>
      <c r="AO1258" s="129"/>
      <c r="AP1258" s="129"/>
      <c r="AQ1258" s="129"/>
      <c r="AR1258" s="129"/>
      <c r="AS1258" s="129"/>
      <c r="AT1258" s="129"/>
      <c r="AU1258" s="129"/>
    </row>
    <row r="1259" spans="27:64">
      <c r="AA1259" s="129"/>
      <c r="AB1259" s="129"/>
      <c r="AC1259" s="129"/>
      <c r="AD1259" s="129"/>
      <c r="AE1259" s="129"/>
      <c r="AG1259" s="130"/>
      <c r="AN1259" s="129"/>
      <c r="AO1259" s="129"/>
      <c r="AP1259" s="129"/>
      <c r="AQ1259" s="129"/>
      <c r="AR1259" s="129"/>
      <c r="AS1259" s="129"/>
      <c r="AT1259" s="129"/>
      <c r="AU1259" s="129"/>
    </row>
    <row r="1260" spans="27:64">
      <c r="AA1260" s="129"/>
      <c r="AB1260" s="129"/>
      <c r="AC1260" s="129"/>
      <c r="AD1260" s="129"/>
      <c r="AE1260" s="129"/>
      <c r="AG1260" s="130"/>
      <c r="AN1260" s="129"/>
      <c r="AO1260" s="129"/>
      <c r="AP1260" s="129"/>
      <c r="AQ1260" s="129"/>
      <c r="AR1260" s="129"/>
      <c r="AS1260" s="129"/>
      <c r="AT1260" s="129"/>
      <c r="AU1260" s="129"/>
    </row>
    <row r="1261" spans="27:64">
      <c r="AA1261" s="129"/>
      <c r="AB1261" s="129"/>
      <c r="AC1261" s="129"/>
      <c r="AD1261" s="129"/>
      <c r="AE1261" s="129"/>
      <c r="AG1261" s="130"/>
      <c r="AN1261" s="129"/>
      <c r="AO1261" s="129"/>
      <c r="AP1261" s="129"/>
      <c r="AQ1261" s="129"/>
      <c r="AR1261" s="129"/>
      <c r="AS1261" s="129"/>
      <c r="AT1261" s="129"/>
      <c r="AU1261" s="129"/>
    </row>
    <row r="1262" spans="27:64">
      <c r="AA1262" s="129"/>
      <c r="AB1262" s="129"/>
      <c r="AC1262" s="129"/>
      <c r="AD1262" s="129"/>
      <c r="AE1262" s="129"/>
      <c r="AG1262" s="130"/>
      <c r="AN1262" s="129"/>
      <c r="AO1262" s="129"/>
      <c r="AP1262" s="129"/>
      <c r="AQ1262" s="129"/>
      <c r="AR1262" s="129"/>
      <c r="AS1262" s="129"/>
      <c r="AT1262" s="129"/>
      <c r="AU1262" s="129"/>
    </row>
    <row r="1263" spans="27:64">
      <c r="AA1263" s="129"/>
      <c r="AB1263" s="129"/>
      <c r="AC1263" s="129"/>
      <c r="AD1263" s="129"/>
      <c r="AE1263" s="129"/>
      <c r="AG1263" s="130"/>
      <c r="AN1263" s="129"/>
      <c r="AO1263" s="129"/>
      <c r="AP1263" s="129"/>
      <c r="AQ1263" s="129"/>
      <c r="AR1263" s="129"/>
      <c r="AS1263" s="129"/>
      <c r="AT1263" s="129"/>
      <c r="AU1263" s="129"/>
    </row>
    <row r="1264" spans="27:64">
      <c r="AA1264" s="129"/>
      <c r="AB1264" s="129"/>
      <c r="AC1264" s="129"/>
      <c r="AD1264" s="129"/>
      <c r="AE1264" s="129"/>
      <c r="AG1264" s="130"/>
      <c r="AN1264" s="129"/>
      <c r="AO1264" s="129"/>
      <c r="AP1264" s="129"/>
      <c r="AQ1264" s="129"/>
      <c r="AR1264" s="129"/>
      <c r="AS1264" s="129"/>
      <c r="AT1264" s="129"/>
      <c r="AU1264" s="129"/>
    </row>
    <row r="1265" spans="27:47">
      <c r="AA1265" s="129"/>
      <c r="AB1265" s="129"/>
      <c r="AC1265" s="129"/>
      <c r="AD1265" s="129"/>
      <c r="AE1265" s="129"/>
      <c r="AG1265" s="130"/>
      <c r="AN1265" s="129"/>
      <c r="AO1265" s="129"/>
      <c r="AP1265" s="129"/>
      <c r="AQ1265" s="129"/>
      <c r="AR1265" s="129"/>
      <c r="AS1265" s="129"/>
      <c r="AT1265" s="129"/>
      <c r="AU1265" s="129"/>
    </row>
    <row r="1266" spans="27:47">
      <c r="AA1266" s="129"/>
      <c r="AB1266" s="129"/>
      <c r="AC1266" s="129"/>
      <c r="AD1266" s="129"/>
      <c r="AE1266" s="129"/>
      <c r="AG1266" s="130"/>
      <c r="AN1266" s="129"/>
      <c r="AO1266" s="129"/>
      <c r="AP1266" s="129"/>
      <c r="AQ1266" s="129"/>
      <c r="AR1266" s="129"/>
      <c r="AS1266" s="129"/>
      <c r="AT1266" s="129"/>
      <c r="AU1266" s="129"/>
    </row>
    <row r="1267" spans="27:47">
      <c r="AA1267" s="129"/>
      <c r="AB1267" s="129"/>
      <c r="AC1267" s="129"/>
      <c r="AD1267" s="129"/>
      <c r="AE1267" s="129"/>
      <c r="AG1267" s="130"/>
      <c r="AN1267" s="129"/>
      <c r="AO1267" s="129"/>
      <c r="AP1267" s="129"/>
      <c r="AQ1267" s="129"/>
      <c r="AR1267" s="129"/>
      <c r="AS1267" s="129"/>
      <c r="AT1267" s="129"/>
      <c r="AU1267" s="129"/>
    </row>
    <row r="1268" spans="27:47">
      <c r="AA1268" s="129"/>
      <c r="AB1268" s="129"/>
      <c r="AC1268" s="129"/>
      <c r="AD1268" s="129"/>
      <c r="AE1268" s="129"/>
      <c r="AG1268" s="130"/>
      <c r="AN1268" s="129"/>
      <c r="AO1268" s="129"/>
      <c r="AP1268" s="129"/>
      <c r="AQ1268" s="129"/>
      <c r="AR1268" s="129"/>
      <c r="AS1268" s="129"/>
      <c r="AT1268" s="129"/>
      <c r="AU1268" s="129"/>
    </row>
    <row r="1269" spans="27:47">
      <c r="AA1269" s="129"/>
      <c r="AB1269" s="129"/>
      <c r="AC1269" s="129"/>
      <c r="AD1269" s="129"/>
      <c r="AE1269" s="129"/>
      <c r="AG1269" s="130"/>
      <c r="AN1269" s="129"/>
      <c r="AO1269" s="129"/>
      <c r="AP1269" s="129"/>
      <c r="AQ1269" s="129"/>
      <c r="AR1269" s="129"/>
      <c r="AS1269" s="129"/>
      <c r="AT1269" s="129"/>
      <c r="AU1269" s="129"/>
    </row>
    <row r="1270" spans="27:47">
      <c r="AA1270" s="129"/>
      <c r="AB1270" s="129"/>
      <c r="AC1270" s="129"/>
      <c r="AD1270" s="129"/>
      <c r="AE1270" s="129"/>
      <c r="AG1270" s="130"/>
      <c r="AN1270" s="129"/>
      <c r="AO1270" s="129"/>
      <c r="AP1270" s="129"/>
      <c r="AQ1270" s="129"/>
      <c r="AR1270" s="129"/>
      <c r="AS1270" s="129"/>
      <c r="AT1270" s="129"/>
      <c r="AU1270" s="129"/>
    </row>
    <row r="1271" spans="27:47">
      <c r="AA1271" s="129"/>
      <c r="AB1271" s="129"/>
      <c r="AC1271" s="129"/>
      <c r="AD1271" s="129"/>
      <c r="AE1271" s="129"/>
      <c r="AG1271" s="130"/>
      <c r="AN1271" s="129"/>
      <c r="AO1271" s="129"/>
      <c r="AP1271" s="129"/>
      <c r="AQ1271" s="129"/>
      <c r="AR1271" s="129"/>
      <c r="AS1271" s="129"/>
      <c r="AT1271" s="129"/>
      <c r="AU1271" s="129"/>
    </row>
    <row r="1272" spans="27:47">
      <c r="AA1272" s="129"/>
      <c r="AB1272" s="129"/>
      <c r="AC1272" s="129"/>
      <c r="AD1272" s="129"/>
      <c r="AE1272" s="129"/>
      <c r="AG1272" s="130"/>
      <c r="AN1272" s="129"/>
      <c r="AO1272" s="129"/>
      <c r="AP1272" s="129"/>
      <c r="AQ1272" s="129"/>
      <c r="AR1272" s="129"/>
      <c r="AS1272" s="129"/>
      <c r="AT1272" s="129"/>
      <c r="AU1272" s="129"/>
    </row>
    <row r="1273" spans="27:47">
      <c r="AA1273" s="129"/>
      <c r="AB1273" s="129"/>
      <c r="AC1273" s="129"/>
      <c r="AD1273" s="129"/>
      <c r="AE1273" s="129"/>
      <c r="AG1273" s="130"/>
      <c r="AN1273" s="129"/>
      <c r="AO1273" s="129"/>
      <c r="AP1273" s="129"/>
      <c r="AQ1273" s="129"/>
      <c r="AR1273" s="129"/>
      <c r="AS1273" s="129"/>
      <c r="AT1273" s="129"/>
      <c r="AU1273" s="129"/>
    </row>
    <row r="1274" spans="27:47">
      <c r="AA1274" s="129"/>
      <c r="AB1274" s="129"/>
      <c r="AC1274" s="129"/>
      <c r="AD1274" s="129"/>
      <c r="AE1274" s="129"/>
      <c r="AG1274" s="130"/>
      <c r="AN1274" s="129"/>
      <c r="AO1274" s="129"/>
      <c r="AP1274" s="129"/>
      <c r="AQ1274" s="129"/>
      <c r="AR1274" s="129"/>
      <c r="AS1274" s="129"/>
      <c r="AT1274" s="129"/>
      <c r="AU1274" s="129"/>
    </row>
    <row r="1275" spans="27:47">
      <c r="AA1275" s="129"/>
      <c r="AB1275" s="129"/>
      <c r="AC1275" s="129"/>
      <c r="AD1275" s="129"/>
      <c r="AE1275" s="129"/>
      <c r="AG1275" s="130"/>
      <c r="AN1275" s="129"/>
      <c r="AO1275" s="129"/>
      <c r="AP1275" s="129"/>
      <c r="AQ1275" s="129"/>
      <c r="AR1275" s="129"/>
      <c r="AS1275" s="129"/>
      <c r="AT1275" s="129"/>
      <c r="AU1275" s="129"/>
    </row>
    <row r="1276" spans="27:47">
      <c r="AA1276" s="129"/>
      <c r="AB1276" s="129"/>
      <c r="AC1276" s="129"/>
      <c r="AD1276" s="129"/>
      <c r="AE1276" s="129"/>
      <c r="AG1276" s="130"/>
      <c r="AN1276" s="129"/>
      <c r="AO1276" s="129"/>
      <c r="AP1276" s="129"/>
      <c r="AQ1276" s="129"/>
      <c r="AR1276" s="129"/>
      <c r="AS1276" s="129"/>
      <c r="AT1276" s="129"/>
      <c r="AU1276" s="129"/>
    </row>
    <row r="1277" spans="27:47">
      <c r="AA1277" s="129"/>
      <c r="AB1277" s="129"/>
      <c r="AC1277" s="129"/>
      <c r="AD1277" s="129"/>
      <c r="AE1277" s="129"/>
      <c r="AG1277" s="130"/>
      <c r="AN1277" s="129"/>
      <c r="AO1277" s="129"/>
      <c r="AP1277" s="129"/>
      <c r="AQ1277" s="129"/>
      <c r="AR1277" s="129"/>
      <c r="AS1277" s="129"/>
      <c r="AT1277" s="129"/>
      <c r="AU1277" s="129"/>
    </row>
    <row r="1278" spans="27:47">
      <c r="AA1278" s="129"/>
      <c r="AB1278" s="129"/>
      <c r="AC1278" s="129"/>
      <c r="AD1278" s="129"/>
      <c r="AE1278" s="129"/>
      <c r="AG1278" s="130"/>
      <c r="AN1278" s="129"/>
      <c r="AO1278" s="129"/>
      <c r="AP1278" s="129"/>
      <c r="AQ1278" s="129"/>
      <c r="AR1278" s="129"/>
      <c r="AS1278" s="129"/>
      <c r="AT1278" s="129"/>
      <c r="AU1278" s="129"/>
    </row>
    <row r="1279" spans="27:47">
      <c r="AA1279" s="129"/>
      <c r="AB1279" s="129"/>
      <c r="AC1279" s="129"/>
      <c r="AD1279" s="129"/>
      <c r="AE1279" s="129"/>
      <c r="AG1279" s="130"/>
      <c r="AN1279" s="129"/>
      <c r="AO1279" s="129"/>
      <c r="AP1279" s="129"/>
      <c r="AQ1279" s="129"/>
      <c r="AR1279" s="129"/>
      <c r="AS1279" s="129"/>
      <c r="AT1279" s="129"/>
      <c r="AU1279" s="129"/>
    </row>
    <row r="1280" spans="27:47">
      <c r="AA1280" s="129"/>
      <c r="AB1280" s="129"/>
      <c r="AC1280" s="129"/>
      <c r="AD1280" s="129"/>
      <c r="AE1280" s="129"/>
      <c r="AG1280" s="130"/>
      <c r="AN1280" s="129"/>
      <c r="AO1280" s="129"/>
      <c r="AP1280" s="129"/>
      <c r="AQ1280" s="129"/>
      <c r="AR1280" s="129"/>
      <c r="AS1280" s="129"/>
      <c r="AT1280" s="129"/>
      <c r="AU1280" s="129"/>
    </row>
    <row r="1281" spans="27:64">
      <c r="AA1281" s="129"/>
      <c r="AB1281" s="129"/>
      <c r="AC1281" s="129"/>
      <c r="AD1281" s="129"/>
      <c r="AE1281" s="129"/>
      <c r="AG1281" s="130"/>
      <c r="AN1281" s="129"/>
      <c r="AO1281" s="129"/>
      <c r="AP1281" s="129"/>
      <c r="AQ1281" s="129"/>
      <c r="AR1281" s="129"/>
      <c r="AS1281" s="129"/>
      <c r="AT1281" s="129"/>
      <c r="AU1281" s="129"/>
    </row>
    <row r="1282" spans="27:64">
      <c r="AA1282" s="129"/>
      <c r="AB1282" s="129"/>
      <c r="AC1282" s="129"/>
      <c r="AD1282" s="129"/>
      <c r="AE1282" s="129"/>
      <c r="AG1282" s="130"/>
      <c r="AN1282" s="129"/>
      <c r="AO1282" s="129"/>
      <c r="AP1282" s="129"/>
      <c r="AQ1282" s="129"/>
      <c r="AR1282" s="129"/>
      <c r="AS1282" s="129"/>
      <c r="AT1282" s="129"/>
      <c r="AU1282" s="129"/>
    </row>
    <row r="1283" spans="27:64">
      <c r="AA1283" s="129"/>
      <c r="AB1283" s="129"/>
      <c r="AC1283" s="129"/>
      <c r="AD1283" s="129"/>
      <c r="AE1283" s="129"/>
      <c r="AG1283" s="130"/>
      <c r="AN1283" s="129"/>
      <c r="AO1283" s="129"/>
      <c r="AP1283" s="129"/>
      <c r="AQ1283" s="129"/>
      <c r="AR1283" s="129"/>
      <c r="AS1283" s="129"/>
      <c r="AT1283" s="129"/>
      <c r="AU1283" s="129"/>
    </row>
    <row r="1284" spans="27:64">
      <c r="AA1284" s="129"/>
      <c r="AB1284" s="129"/>
      <c r="AC1284" s="129"/>
      <c r="AD1284" s="129"/>
      <c r="AE1284" s="129"/>
      <c r="AG1284" s="130"/>
      <c r="AN1284" s="129"/>
      <c r="AO1284" s="129"/>
      <c r="AP1284" s="129"/>
      <c r="AQ1284" s="129"/>
      <c r="AR1284" s="129"/>
      <c r="AS1284" s="129"/>
      <c r="AT1284" s="129"/>
      <c r="AU1284" s="129"/>
    </row>
    <row r="1285" spans="27:64">
      <c r="AA1285" s="129"/>
      <c r="AB1285" s="129"/>
      <c r="AC1285" s="129"/>
      <c r="AD1285" s="129"/>
      <c r="AE1285" s="129"/>
      <c r="AG1285" s="130"/>
      <c r="AN1285" s="129"/>
      <c r="AO1285" s="129"/>
      <c r="AP1285" s="129"/>
      <c r="AQ1285" s="129"/>
      <c r="AR1285" s="129"/>
      <c r="AS1285" s="129"/>
      <c r="AT1285" s="129"/>
      <c r="AU1285" s="129"/>
    </row>
    <row r="1286" spans="27:64">
      <c r="AA1286" s="129"/>
      <c r="AB1286" s="129"/>
      <c r="AC1286" s="129"/>
      <c r="AD1286" s="129"/>
      <c r="AE1286" s="129"/>
      <c r="AG1286" s="130"/>
      <c r="AN1286" s="129"/>
      <c r="AO1286" s="129"/>
      <c r="AP1286" s="129"/>
      <c r="AQ1286" s="129"/>
      <c r="AR1286" s="129"/>
      <c r="AS1286" s="129"/>
      <c r="AT1286" s="129"/>
      <c r="AU1286" s="129"/>
    </row>
    <row r="1287" spans="27:64">
      <c r="AA1287" s="129"/>
      <c r="AB1287" s="129"/>
      <c r="AC1287" s="129"/>
      <c r="AD1287" s="129"/>
      <c r="AE1287" s="129"/>
      <c r="AG1287" s="130"/>
      <c r="AN1287" s="129"/>
      <c r="AO1287" s="129"/>
      <c r="AP1287" s="129"/>
      <c r="AQ1287" s="129"/>
      <c r="AR1287" s="129"/>
      <c r="AS1287" s="129"/>
      <c r="AT1287" s="129"/>
      <c r="AU1287" s="129"/>
    </row>
    <row r="1288" spans="27:64">
      <c r="AA1288" s="129"/>
      <c r="AB1288" s="129"/>
      <c r="AC1288" s="129"/>
      <c r="AD1288" s="129"/>
      <c r="AE1288" s="129"/>
      <c r="AG1288" s="130"/>
      <c r="AN1288" s="129"/>
      <c r="AO1288" s="129"/>
      <c r="AP1288" s="129"/>
      <c r="AQ1288" s="129"/>
      <c r="AR1288" s="129"/>
      <c r="AS1288" s="129"/>
      <c r="AT1288" s="129"/>
      <c r="AU1288" s="129"/>
    </row>
    <row r="1289" spans="27:64">
      <c r="AA1289" s="129"/>
      <c r="AB1289" s="129"/>
      <c r="AC1289" s="129"/>
      <c r="AD1289" s="129"/>
      <c r="AE1289" s="129"/>
      <c r="AG1289" s="130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</row>
    <row r="1290" spans="27:64">
      <c r="AA1290" s="129"/>
      <c r="AB1290" s="129"/>
      <c r="AC1290" s="129"/>
      <c r="AD1290" s="129"/>
      <c r="AE1290" s="129"/>
      <c r="AG1290" s="130"/>
      <c r="AN1290" s="129"/>
      <c r="AO1290" s="129"/>
      <c r="AP1290" s="129"/>
      <c r="AQ1290" s="129"/>
      <c r="AR1290" s="129"/>
      <c r="AS1290" s="129"/>
      <c r="AT1290" s="129"/>
      <c r="AU1290" s="129"/>
    </row>
    <row r="1291" spans="27:64">
      <c r="AA1291" s="129"/>
      <c r="AB1291" s="129"/>
      <c r="AC1291" s="129"/>
      <c r="AD1291" s="129"/>
      <c r="AE1291" s="129"/>
      <c r="AG1291" s="130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</row>
    <row r="1292" spans="27:64">
      <c r="AA1292" s="129"/>
      <c r="AB1292" s="129"/>
      <c r="AC1292" s="129"/>
      <c r="AD1292" s="129"/>
      <c r="AE1292" s="129"/>
      <c r="AG1292" s="130"/>
      <c r="AN1292" s="129"/>
      <c r="AO1292" s="129"/>
      <c r="AP1292" s="129"/>
      <c r="AQ1292" s="129"/>
      <c r="AR1292" s="129"/>
      <c r="AS1292" s="129"/>
      <c r="AT1292" s="129"/>
      <c r="AU1292" s="129"/>
    </row>
    <row r="1293" spans="27:64">
      <c r="AA1293" s="129"/>
      <c r="AB1293" s="129"/>
      <c r="AC1293" s="129"/>
      <c r="AD1293" s="129"/>
      <c r="AE1293" s="129"/>
      <c r="AG1293" s="130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95"/>
      <c r="AX1293" s="101"/>
    </row>
    <row r="1294" spans="27:64">
      <c r="AA1294" s="129"/>
      <c r="AB1294" s="129"/>
      <c r="AC1294" s="129"/>
      <c r="AD1294" s="129"/>
      <c r="AE1294" s="129"/>
      <c r="AG1294" s="130"/>
      <c r="AN1294" s="129"/>
      <c r="AO1294" s="129"/>
      <c r="AP1294" s="129"/>
      <c r="AQ1294" s="129"/>
      <c r="AR1294" s="129"/>
      <c r="AS1294" s="129"/>
      <c r="AT1294" s="129"/>
      <c r="AU1294" s="129"/>
    </row>
    <row r="1295" spans="27:64">
      <c r="AA1295" s="129"/>
      <c r="AB1295" s="129"/>
      <c r="AC1295" s="129"/>
      <c r="AD1295" s="129"/>
      <c r="AE1295" s="129"/>
      <c r="AG1295" s="130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</row>
    <row r="1296" spans="27:64">
      <c r="AA1296" s="129"/>
      <c r="AB1296" s="129"/>
      <c r="AC1296" s="129"/>
      <c r="AD1296" s="129"/>
      <c r="AE1296" s="129"/>
      <c r="AG1296" s="130"/>
      <c r="AN1296" s="129"/>
      <c r="AO1296" s="129"/>
      <c r="AP1296" s="129"/>
      <c r="AQ1296" s="129"/>
      <c r="AR1296" s="129"/>
      <c r="AS1296" s="129"/>
      <c r="AT1296" s="129"/>
      <c r="AU1296" s="129"/>
    </row>
    <row r="1297" spans="27:48">
      <c r="AA1297" s="129"/>
      <c r="AB1297" s="129"/>
      <c r="AC1297" s="129"/>
      <c r="AD1297" s="129"/>
      <c r="AE1297" s="129"/>
      <c r="AG1297" s="130"/>
      <c r="AN1297" s="129"/>
      <c r="AO1297" s="129"/>
      <c r="AP1297" s="129"/>
      <c r="AQ1297" s="129"/>
      <c r="AR1297" s="129"/>
      <c r="AS1297" s="129"/>
      <c r="AT1297" s="129"/>
      <c r="AU1297" s="129"/>
    </row>
    <row r="1298" spans="27:48">
      <c r="AA1298" s="129"/>
      <c r="AB1298" s="129"/>
      <c r="AC1298" s="129"/>
      <c r="AD1298" s="129"/>
      <c r="AE1298" s="129"/>
      <c r="AG1298" s="130"/>
      <c r="AN1298" s="129"/>
      <c r="AO1298" s="129"/>
      <c r="AP1298" s="129"/>
      <c r="AQ1298" s="129"/>
      <c r="AR1298" s="129"/>
      <c r="AS1298" s="129"/>
      <c r="AT1298" s="129"/>
      <c r="AU1298" s="129"/>
    </row>
    <row r="1299" spans="27:48">
      <c r="AA1299" s="129"/>
      <c r="AB1299" s="129"/>
      <c r="AC1299" s="129"/>
      <c r="AD1299" s="129"/>
      <c r="AE1299" s="129"/>
      <c r="AG1299" s="130"/>
      <c r="AN1299" s="129"/>
      <c r="AO1299" s="129"/>
      <c r="AP1299" s="129"/>
      <c r="AQ1299" s="129"/>
      <c r="AR1299" s="129"/>
      <c r="AS1299" s="129"/>
      <c r="AT1299" s="129"/>
      <c r="AU1299" s="129"/>
      <c r="AV1299" s="129"/>
    </row>
    <row r="1300" spans="27:48">
      <c r="AA1300" s="129"/>
      <c r="AB1300" s="129"/>
      <c r="AC1300" s="129"/>
      <c r="AD1300" s="129"/>
      <c r="AE1300" s="129"/>
      <c r="AG1300" s="130"/>
      <c r="AN1300" s="129"/>
      <c r="AO1300" s="129"/>
      <c r="AP1300" s="129"/>
      <c r="AQ1300" s="129"/>
      <c r="AR1300" s="129"/>
      <c r="AS1300" s="129"/>
      <c r="AT1300" s="129"/>
      <c r="AU1300" s="129"/>
    </row>
    <row r="1301" spans="27:48">
      <c r="AA1301" s="129"/>
      <c r="AB1301" s="129"/>
      <c r="AC1301" s="129"/>
      <c r="AD1301" s="129"/>
      <c r="AE1301" s="129"/>
      <c r="AG1301" s="130"/>
      <c r="AN1301" s="129"/>
      <c r="AO1301" s="129"/>
      <c r="AP1301" s="129"/>
      <c r="AQ1301" s="129"/>
      <c r="AR1301" s="129"/>
      <c r="AS1301" s="129"/>
      <c r="AT1301" s="129"/>
      <c r="AU1301" s="129"/>
    </row>
    <row r="1302" spans="27:48">
      <c r="AA1302" s="129"/>
      <c r="AB1302" s="129"/>
      <c r="AC1302" s="129"/>
      <c r="AD1302" s="129"/>
      <c r="AE1302" s="129"/>
      <c r="AG1302" s="130"/>
      <c r="AN1302" s="129"/>
      <c r="AO1302" s="129"/>
      <c r="AP1302" s="129"/>
      <c r="AQ1302" s="129"/>
      <c r="AR1302" s="129"/>
      <c r="AS1302" s="129"/>
      <c r="AT1302" s="129"/>
      <c r="AU1302" s="129"/>
    </row>
    <row r="1303" spans="27:48">
      <c r="AA1303" s="129"/>
      <c r="AB1303" s="129"/>
      <c r="AC1303" s="129"/>
      <c r="AD1303" s="129"/>
      <c r="AE1303" s="129"/>
      <c r="AG1303" s="130"/>
      <c r="AN1303" s="129"/>
      <c r="AO1303" s="129"/>
      <c r="AP1303" s="129"/>
      <c r="AQ1303" s="129"/>
      <c r="AR1303" s="129"/>
      <c r="AS1303" s="129"/>
      <c r="AT1303" s="129"/>
      <c r="AU1303" s="129"/>
    </row>
    <row r="1304" spans="27:48">
      <c r="AA1304" s="129"/>
      <c r="AB1304" s="129"/>
      <c r="AC1304" s="129"/>
      <c r="AD1304" s="129"/>
      <c r="AE1304" s="129"/>
      <c r="AG1304" s="130"/>
      <c r="AN1304" s="129"/>
      <c r="AO1304" s="129"/>
      <c r="AP1304" s="129"/>
      <c r="AQ1304" s="129"/>
      <c r="AR1304" s="129"/>
      <c r="AS1304" s="129"/>
      <c r="AT1304" s="129"/>
      <c r="AU1304" s="129"/>
    </row>
    <row r="1305" spans="27:48">
      <c r="AA1305" s="129"/>
      <c r="AB1305" s="129"/>
      <c r="AC1305" s="129"/>
      <c r="AD1305" s="129"/>
      <c r="AE1305" s="129"/>
      <c r="AG1305" s="130"/>
      <c r="AN1305" s="129"/>
      <c r="AO1305" s="129"/>
      <c r="AP1305" s="129"/>
      <c r="AQ1305" s="129"/>
      <c r="AR1305" s="129"/>
      <c r="AS1305" s="129"/>
      <c r="AT1305" s="129"/>
      <c r="AU1305" s="129"/>
    </row>
    <row r="1306" spans="27:48">
      <c r="AA1306" s="129"/>
      <c r="AB1306" s="129"/>
      <c r="AC1306" s="129"/>
      <c r="AD1306" s="129"/>
      <c r="AE1306" s="129"/>
      <c r="AG1306" s="130"/>
      <c r="AN1306" s="129"/>
      <c r="AO1306" s="129"/>
      <c r="AP1306" s="129"/>
      <c r="AQ1306" s="129"/>
      <c r="AR1306" s="129"/>
      <c r="AS1306" s="129"/>
      <c r="AT1306" s="129"/>
      <c r="AU1306" s="129"/>
    </row>
    <row r="1307" spans="27:48">
      <c r="AA1307" s="129"/>
      <c r="AB1307" s="129"/>
      <c r="AC1307" s="129"/>
      <c r="AD1307" s="129"/>
      <c r="AE1307" s="129"/>
      <c r="AG1307" s="130"/>
      <c r="AN1307" s="129"/>
      <c r="AO1307" s="129"/>
      <c r="AP1307" s="129"/>
      <c r="AQ1307" s="129"/>
      <c r="AR1307" s="129"/>
      <c r="AS1307" s="129"/>
      <c r="AT1307" s="129"/>
      <c r="AU1307" s="129"/>
    </row>
    <row r="1308" spans="27:48">
      <c r="AA1308" s="129"/>
      <c r="AB1308" s="129"/>
      <c r="AC1308" s="129"/>
      <c r="AD1308" s="129"/>
      <c r="AE1308" s="129"/>
      <c r="AG1308" s="130"/>
      <c r="AN1308" s="129"/>
      <c r="AO1308" s="129"/>
      <c r="AP1308" s="129"/>
      <c r="AQ1308" s="129"/>
      <c r="AR1308" s="129"/>
      <c r="AS1308" s="129"/>
      <c r="AT1308" s="129"/>
      <c r="AU1308" s="129"/>
    </row>
    <row r="1309" spans="27:48">
      <c r="AA1309" s="129"/>
      <c r="AB1309" s="129"/>
      <c r="AC1309" s="129"/>
      <c r="AD1309" s="129"/>
      <c r="AE1309" s="129"/>
      <c r="AG1309" s="130"/>
      <c r="AN1309" s="129"/>
      <c r="AO1309" s="129"/>
      <c r="AP1309" s="129"/>
      <c r="AQ1309" s="129"/>
      <c r="AR1309" s="129"/>
      <c r="AS1309" s="129"/>
      <c r="AT1309" s="129"/>
      <c r="AU1309" s="129"/>
    </row>
    <row r="1310" spans="27:48">
      <c r="AA1310" s="129"/>
      <c r="AB1310" s="129"/>
      <c r="AC1310" s="129"/>
      <c r="AD1310" s="129"/>
      <c r="AE1310" s="129"/>
      <c r="AG1310" s="130"/>
      <c r="AN1310" s="129"/>
      <c r="AO1310" s="129"/>
      <c r="AP1310" s="129"/>
      <c r="AQ1310" s="129"/>
      <c r="AR1310" s="129"/>
      <c r="AS1310" s="129"/>
      <c r="AT1310" s="129"/>
      <c r="AU1310" s="129"/>
    </row>
    <row r="1311" spans="27:48">
      <c r="AA1311" s="129"/>
      <c r="AB1311" s="129"/>
      <c r="AC1311" s="129"/>
      <c r="AD1311" s="129"/>
      <c r="AE1311" s="129"/>
      <c r="AG1311" s="130"/>
      <c r="AN1311" s="129"/>
      <c r="AO1311" s="129"/>
      <c r="AP1311" s="129"/>
      <c r="AQ1311" s="129"/>
      <c r="AR1311" s="129"/>
      <c r="AS1311" s="129"/>
      <c r="AT1311" s="129"/>
      <c r="AU1311" s="129"/>
    </row>
    <row r="1312" spans="27:48">
      <c r="AA1312" s="129"/>
      <c r="AB1312" s="129"/>
      <c r="AC1312" s="129"/>
      <c r="AD1312" s="129"/>
      <c r="AE1312" s="129"/>
      <c r="AG1312" s="130"/>
      <c r="AN1312" s="129"/>
      <c r="AO1312" s="129"/>
      <c r="AP1312" s="129"/>
      <c r="AQ1312" s="129"/>
      <c r="AR1312" s="129"/>
      <c r="AS1312" s="129"/>
      <c r="AT1312" s="129"/>
      <c r="AU1312" s="129"/>
    </row>
    <row r="1313" spans="27:64">
      <c r="AA1313" s="129"/>
      <c r="AB1313" s="129"/>
      <c r="AC1313" s="129"/>
      <c r="AD1313" s="129"/>
      <c r="AE1313" s="129"/>
      <c r="AG1313" s="130"/>
      <c r="AN1313" s="129"/>
      <c r="AO1313" s="129"/>
      <c r="AP1313" s="129"/>
      <c r="AQ1313" s="129"/>
      <c r="AR1313" s="129"/>
      <c r="AS1313" s="129"/>
      <c r="AT1313" s="129"/>
      <c r="AU1313" s="129"/>
    </row>
    <row r="1314" spans="27:64">
      <c r="AA1314" s="129"/>
      <c r="AB1314" s="129"/>
      <c r="AC1314" s="129"/>
      <c r="AD1314" s="129"/>
      <c r="AE1314" s="129"/>
      <c r="AG1314" s="130"/>
      <c r="AN1314" s="129"/>
      <c r="AO1314" s="129"/>
      <c r="AP1314" s="129"/>
      <c r="AQ1314" s="129"/>
      <c r="AR1314" s="129"/>
      <c r="AS1314" s="129"/>
      <c r="AT1314" s="129"/>
      <c r="AU1314" s="129"/>
    </row>
    <row r="1315" spans="27:64">
      <c r="AA1315" s="129"/>
      <c r="AB1315" s="129"/>
      <c r="AC1315" s="129"/>
      <c r="AD1315" s="129"/>
      <c r="AE1315" s="129"/>
      <c r="AG1315" s="130"/>
      <c r="AN1315" s="129"/>
      <c r="AO1315" s="129"/>
      <c r="AP1315" s="129"/>
      <c r="AQ1315" s="129"/>
      <c r="AR1315" s="129"/>
      <c r="AS1315" s="129"/>
      <c r="AT1315" s="129"/>
      <c r="AU1315" s="129"/>
    </row>
    <row r="1316" spans="27:64">
      <c r="AA1316" s="129"/>
      <c r="AB1316" s="129"/>
      <c r="AC1316" s="129"/>
      <c r="AD1316" s="129"/>
      <c r="AE1316" s="129"/>
      <c r="AG1316" s="130"/>
      <c r="AN1316" s="129"/>
      <c r="AO1316" s="129"/>
      <c r="AP1316" s="129"/>
      <c r="AQ1316" s="129"/>
      <c r="AR1316" s="129"/>
      <c r="AS1316" s="129"/>
      <c r="AT1316" s="129"/>
      <c r="AU1316" s="129"/>
    </row>
    <row r="1317" spans="27:64">
      <c r="AA1317" s="129"/>
      <c r="AB1317" s="129"/>
      <c r="AC1317" s="129"/>
      <c r="AD1317" s="129"/>
      <c r="AE1317" s="129"/>
      <c r="AG1317" s="130"/>
      <c r="AN1317" s="129"/>
      <c r="AO1317" s="129"/>
      <c r="AP1317" s="129"/>
      <c r="AQ1317" s="129"/>
      <c r="AR1317" s="129"/>
      <c r="AS1317" s="129"/>
      <c r="AT1317" s="129"/>
      <c r="AU1317" s="129"/>
    </row>
    <row r="1318" spans="27:64">
      <c r="AA1318" s="129"/>
      <c r="AB1318" s="129"/>
      <c r="AC1318" s="129"/>
      <c r="AD1318" s="129"/>
      <c r="AE1318" s="129"/>
      <c r="AG1318" s="130"/>
      <c r="AN1318" s="129"/>
      <c r="AO1318" s="129"/>
      <c r="AP1318" s="129"/>
      <c r="AQ1318" s="129"/>
      <c r="AR1318" s="129"/>
      <c r="AS1318" s="129"/>
      <c r="AT1318" s="129"/>
      <c r="AU1318" s="129"/>
    </row>
    <row r="1319" spans="27:64">
      <c r="AA1319" s="129"/>
      <c r="AB1319" s="129"/>
      <c r="AC1319" s="129"/>
      <c r="AD1319" s="129"/>
      <c r="AE1319" s="129"/>
      <c r="AG1319" s="130"/>
      <c r="AN1319" s="129"/>
      <c r="AO1319" s="129"/>
      <c r="AP1319" s="129"/>
      <c r="AQ1319" s="129"/>
      <c r="AR1319" s="129"/>
      <c r="AS1319" s="129"/>
      <c r="AT1319" s="129"/>
      <c r="AU1319" s="129"/>
    </row>
    <row r="1320" spans="27:64">
      <c r="AA1320" s="129"/>
      <c r="AB1320" s="129"/>
      <c r="AC1320" s="129"/>
      <c r="AD1320" s="129"/>
      <c r="AE1320" s="129"/>
      <c r="AG1320" s="130"/>
      <c r="AN1320" s="129"/>
      <c r="AO1320" s="129"/>
      <c r="AP1320" s="129"/>
      <c r="AQ1320" s="129"/>
      <c r="AR1320" s="129"/>
      <c r="AS1320" s="129"/>
      <c r="AT1320" s="129"/>
      <c r="AU1320" s="129"/>
    </row>
    <row r="1321" spans="27:64">
      <c r="AA1321" s="129"/>
      <c r="AB1321" s="129"/>
      <c r="AC1321" s="129"/>
      <c r="AD1321" s="129"/>
      <c r="AE1321" s="129"/>
      <c r="AG1321" s="130"/>
      <c r="AN1321" s="129"/>
      <c r="AO1321" s="129"/>
      <c r="AP1321" s="129"/>
      <c r="AQ1321" s="129"/>
      <c r="AR1321" s="129"/>
      <c r="AS1321" s="129"/>
      <c r="AT1321" s="129"/>
      <c r="AU1321" s="129"/>
    </row>
    <row r="1322" spans="27:64">
      <c r="AA1322" s="129"/>
      <c r="AB1322" s="129"/>
      <c r="AC1322" s="129"/>
      <c r="AD1322" s="129"/>
      <c r="AE1322" s="129"/>
      <c r="AG1322" s="130"/>
      <c r="AN1322" s="129"/>
      <c r="AO1322" s="129"/>
      <c r="AP1322" s="129"/>
      <c r="AQ1322" s="129"/>
      <c r="AR1322" s="129"/>
      <c r="AS1322" s="129"/>
      <c r="AT1322" s="129"/>
      <c r="AU1322" s="129"/>
    </row>
    <row r="1323" spans="27:64">
      <c r="AA1323" s="129"/>
      <c r="AB1323" s="129"/>
      <c r="AC1323" s="129"/>
      <c r="AD1323" s="129"/>
      <c r="AE1323" s="129"/>
      <c r="AG1323" s="130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</row>
    <row r="1324" spans="27:64">
      <c r="AA1324" s="129"/>
      <c r="AB1324" s="129"/>
      <c r="AC1324" s="129"/>
      <c r="AD1324" s="129"/>
      <c r="AE1324" s="129"/>
      <c r="AG1324" s="130"/>
      <c r="AN1324" s="129"/>
      <c r="AO1324" s="129"/>
      <c r="AP1324" s="129"/>
      <c r="AQ1324" s="129"/>
      <c r="AR1324" s="129"/>
      <c r="AS1324" s="129"/>
      <c r="AT1324" s="129"/>
      <c r="AU1324" s="129"/>
    </row>
    <row r="1325" spans="27:64">
      <c r="AA1325" s="129"/>
      <c r="AB1325" s="129"/>
      <c r="AC1325" s="129"/>
      <c r="AD1325" s="129"/>
      <c r="AE1325" s="129"/>
      <c r="AG1325" s="130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</row>
    <row r="1326" spans="27:64">
      <c r="AA1326" s="129"/>
      <c r="AB1326" s="129"/>
      <c r="AC1326" s="129"/>
      <c r="AD1326" s="129"/>
      <c r="AE1326" s="129"/>
      <c r="AG1326" s="130"/>
      <c r="AN1326" s="129"/>
      <c r="AO1326" s="129"/>
      <c r="AP1326" s="129"/>
      <c r="AQ1326" s="129"/>
      <c r="AR1326" s="129"/>
      <c r="AS1326" s="129"/>
      <c r="AT1326" s="129"/>
      <c r="AU1326" s="129"/>
    </row>
    <row r="1327" spans="27:64">
      <c r="AA1327" s="129"/>
      <c r="AB1327" s="129"/>
      <c r="AC1327" s="129"/>
      <c r="AD1327" s="129"/>
      <c r="AE1327" s="129"/>
      <c r="AG1327" s="130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</row>
    <row r="1328" spans="27:64">
      <c r="AA1328" s="129"/>
      <c r="AB1328" s="129"/>
      <c r="AC1328" s="129"/>
      <c r="AD1328" s="129"/>
      <c r="AE1328" s="129"/>
      <c r="AG1328" s="130"/>
      <c r="AN1328" s="129"/>
      <c r="AO1328" s="129"/>
      <c r="AP1328" s="129"/>
      <c r="AQ1328" s="129"/>
      <c r="AR1328" s="129"/>
      <c r="AS1328" s="129"/>
      <c r="AT1328" s="129"/>
      <c r="AU1328" s="129"/>
    </row>
    <row r="1329" spans="27:64">
      <c r="AA1329" s="129"/>
      <c r="AB1329" s="129"/>
      <c r="AC1329" s="129"/>
      <c r="AD1329" s="129"/>
      <c r="AE1329" s="129"/>
      <c r="AG1329" s="130"/>
      <c r="AN1329" s="129"/>
      <c r="AO1329" s="129"/>
      <c r="AP1329" s="129"/>
      <c r="AQ1329" s="129"/>
      <c r="AR1329" s="129"/>
      <c r="AS1329" s="129"/>
      <c r="AT1329" s="129"/>
      <c r="AU1329" s="129"/>
    </row>
    <row r="1330" spans="27:64">
      <c r="AA1330" s="129"/>
      <c r="AB1330" s="129"/>
      <c r="AC1330" s="129"/>
      <c r="AD1330" s="129"/>
      <c r="AE1330" s="129"/>
      <c r="AG1330" s="130"/>
      <c r="AN1330" s="129"/>
      <c r="AO1330" s="129"/>
      <c r="AP1330" s="129"/>
      <c r="AQ1330" s="129"/>
      <c r="AR1330" s="129"/>
      <c r="AS1330" s="129"/>
      <c r="AT1330" s="129"/>
      <c r="AU1330" s="129"/>
    </row>
    <row r="1331" spans="27:64">
      <c r="AA1331" s="129"/>
      <c r="AB1331" s="129"/>
      <c r="AC1331" s="129"/>
      <c r="AD1331" s="129"/>
      <c r="AE1331" s="129"/>
      <c r="AG1331" s="130"/>
      <c r="AN1331" s="129"/>
      <c r="AO1331" s="129"/>
      <c r="AP1331" s="129"/>
      <c r="AQ1331" s="129"/>
      <c r="AR1331" s="129"/>
      <c r="AS1331" s="129"/>
      <c r="AT1331" s="129"/>
      <c r="AU1331" s="129"/>
    </row>
    <row r="1332" spans="27:64">
      <c r="AA1332" s="129"/>
      <c r="AB1332" s="129"/>
      <c r="AC1332" s="129"/>
      <c r="AD1332" s="129"/>
      <c r="AE1332" s="129"/>
      <c r="AG1332" s="130"/>
      <c r="AN1332" s="129"/>
      <c r="AO1332" s="129"/>
      <c r="AP1332" s="129"/>
      <c r="AQ1332" s="129"/>
      <c r="AR1332" s="129"/>
      <c r="AS1332" s="129"/>
      <c r="AT1332" s="129"/>
      <c r="AU1332" s="129"/>
    </row>
    <row r="1333" spans="27:64">
      <c r="AA1333" s="129"/>
      <c r="AB1333" s="129"/>
      <c r="AC1333" s="129"/>
      <c r="AD1333" s="129"/>
      <c r="AE1333" s="129"/>
      <c r="AG1333" s="130"/>
      <c r="AN1333" s="129"/>
      <c r="AO1333" s="129"/>
      <c r="AP1333" s="129"/>
      <c r="AQ1333" s="129"/>
      <c r="AR1333" s="129"/>
      <c r="AS1333" s="129"/>
      <c r="AT1333" s="129"/>
      <c r="AU1333" s="129"/>
    </row>
    <row r="1334" spans="27:64">
      <c r="AA1334" s="129"/>
      <c r="AB1334" s="129"/>
      <c r="AC1334" s="129"/>
      <c r="AD1334" s="129"/>
      <c r="AE1334" s="129"/>
      <c r="AG1334" s="130"/>
      <c r="AN1334" s="129"/>
      <c r="AO1334" s="129"/>
      <c r="AP1334" s="129"/>
      <c r="AQ1334" s="129"/>
      <c r="AR1334" s="129"/>
      <c r="AS1334" s="129"/>
      <c r="AT1334" s="129"/>
      <c r="AU1334" s="129"/>
    </row>
    <row r="1335" spans="27:64">
      <c r="AA1335" s="129"/>
      <c r="AB1335" s="129"/>
      <c r="AC1335" s="129"/>
      <c r="AD1335" s="129"/>
      <c r="AE1335" s="129"/>
      <c r="AG1335" s="130"/>
      <c r="AN1335" s="129"/>
      <c r="AO1335" s="129"/>
      <c r="AP1335" s="129"/>
      <c r="AQ1335" s="129"/>
      <c r="AR1335" s="129"/>
      <c r="AS1335" s="129"/>
      <c r="AT1335" s="129"/>
      <c r="AU1335" s="129"/>
    </row>
    <row r="1336" spans="27:64">
      <c r="AA1336" s="129"/>
      <c r="AB1336" s="129"/>
      <c r="AC1336" s="129"/>
      <c r="AD1336" s="129"/>
      <c r="AE1336" s="129"/>
      <c r="AG1336" s="130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95"/>
      <c r="AX1336" s="101"/>
    </row>
    <row r="1337" spans="27:64">
      <c r="AA1337" s="129"/>
      <c r="AB1337" s="129"/>
      <c r="AC1337" s="129"/>
      <c r="AD1337" s="129"/>
      <c r="AE1337" s="129"/>
      <c r="AG1337" s="130"/>
      <c r="AN1337" s="129"/>
      <c r="AO1337" s="129"/>
      <c r="AP1337" s="129"/>
      <c r="AQ1337" s="129"/>
      <c r="AR1337" s="129"/>
      <c r="AS1337" s="129"/>
      <c r="AT1337" s="129"/>
      <c r="AU1337" s="129"/>
    </row>
    <row r="1338" spans="27:64">
      <c r="AA1338" s="129"/>
      <c r="AB1338" s="129"/>
      <c r="AC1338" s="129"/>
      <c r="AD1338" s="129"/>
      <c r="AE1338" s="129"/>
      <c r="AG1338" s="130"/>
      <c r="AN1338" s="129"/>
      <c r="AO1338" s="129"/>
      <c r="AP1338" s="129"/>
      <c r="AQ1338" s="129"/>
      <c r="AR1338" s="129"/>
      <c r="AS1338" s="129"/>
      <c r="AT1338" s="129"/>
      <c r="AU1338" s="129"/>
      <c r="AV1338" s="129"/>
    </row>
    <row r="1339" spans="27:64">
      <c r="AA1339" s="129"/>
      <c r="AB1339" s="129"/>
      <c r="AC1339" s="129"/>
      <c r="AD1339" s="129"/>
      <c r="AE1339" s="129"/>
      <c r="AG1339" s="130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</row>
    <row r="1340" spans="27:64">
      <c r="AA1340" s="129"/>
      <c r="AB1340" s="129"/>
      <c r="AC1340" s="129"/>
      <c r="AD1340" s="129"/>
      <c r="AE1340" s="129"/>
      <c r="AG1340" s="130"/>
      <c r="AN1340" s="129"/>
      <c r="AO1340" s="129"/>
      <c r="AP1340" s="129"/>
      <c r="AQ1340" s="129"/>
      <c r="AR1340" s="129"/>
      <c r="AS1340" s="129"/>
      <c r="AT1340" s="129"/>
      <c r="AU1340" s="129"/>
    </row>
    <row r="1341" spans="27:64">
      <c r="AA1341" s="129"/>
      <c r="AB1341" s="129"/>
      <c r="AC1341" s="129"/>
      <c r="AD1341" s="129"/>
      <c r="AE1341" s="129"/>
      <c r="AG1341" s="130"/>
      <c r="AN1341" s="129"/>
      <c r="AO1341" s="129"/>
      <c r="AP1341" s="129"/>
      <c r="AQ1341" s="129"/>
      <c r="AR1341" s="129"/>
      <c r="AS1341" s="129"/>
      <c r="AT1341" s="129"/>
      <c r="AU1341" s="129"/>
    </row>
    <row r="1342" spans="27:64">
      <c r="AA1342" s="129"/>
      <c r="AB1342" s="129"/>
      <c r="AC1342" s="129"/>
      <c r="AD1342" s="129"/>
      <c r="AE1342" s="129"/>
      <c r="AG1342" s="130"/>
      <c r="AN1342" s="129"/>
      <c r="AO1342" s="129"/>
      <c r="AP1342" s="129"/>
      <c r="AQ1342" s="129"/>
      <c r="AR1342" s="129"/>
      <c r="AS1342" s="129"/>
      <c r="AT1342" s="129"/>
      <c r="AU1342" s="129"/>
    </row>
    <row r="1343" spans="27:64">
      <c r="AA1343" s="129"/>
      <c r="AB1343" s="129"/>
      <c r="AC1343" s="129"/>
      <c r="AD1343" s="129"/>
      <c r="AE1343" s="129"/>
      <c r="AG1343" s="130"/>
      <c r="AN1343" s="129"/>
      <c r="AO1343" s="129"/>
      <c r="AP1343" s="129"/>
      <c r="AQ1343" s="129"/>
      <c r="AR1343" s="129"/>
      <c r="AS1343" s="129"/>
      <c r="AT1343" s="129"/>
      <c r="AU1343" s="129"/>
    </row>
    <row r="1344" spans="27:64">
      <c r="AA1344" s="129"/>
      <c r="AB1344" s="129"/>
      <c r="AC1344" s="129"/>
      <c r="AD1344" s="129"/>
      <c r="AE1344" s="129"/>
      <c r="AG1344" s="130"/>
      <c r="AN1344" s="129"/>
      <c r="AO1344" s="129"/>
      <c r="AP1344" s="129"/>
      <c r="AQ1344" s="129"/>
      <c r="AR1344" s="129"/>
      <c r="AS1344" s="129"/>
      <c r="AT1344" s="129"/>
      <c r="AU1344" s="129"/>
    </row>
    <row r="1345" spans="27:64">
      <c r="AA1345" s="129"/>
      <c r="AB1345" s="129"/>
      <c r="AC1345" s="129"/>
      <c r="AD1345" s="129"/>
      <c r="AE1345" s="129"/>
      <c r="AG1345" s="130"/>
      <c r="AN1345" s="129"/>
      <c r="AO1345" s="129"/>
      <c r="AP1345" s="129"/>
      <c r="AQ1345" s="129"/>
      <c r="AR1345" s="129"/>
      <c r="AS1345" s="129"/>
      <c r="AT1345" s="129"/>
      <c r="AU1345" s="129"/>
    </row>
    <row r="1346" spans="27:64">
      <c r="AA1346" s="129"/>
      <c r="AB1346" s="129"/>
      <c r="AC1346" s="129"/>
      <c r="AD1346" s="129"/>
      <c r="AE1346" s="129"/>
      <c r="AG1346" s="130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</row>
    <row r="1347" spans="27:64">
      <c r="AA1347" s="129"/>
      <c r="AB1347" s="129"/>
      <c r="AC1347" s="129"/>
      <c r="AD1347" s="129"/>
      <c r="AE1347" s="129"/>
      <c r="AG1347" s="130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95"/>
      <c r="AX1347" s="131"/>
    </row>
    <row r="1348" spans="27:64">
      <c r="AA1348" s="129"/>
      <c r="AB1348" s="129"/>
      <c r="AC1348" s="129"/>
      <c r="AD1348" s="129"/>
      <c r="AE1348" s="129"/>
      <c r="AG1348" s="130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31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</row>
    <row r="1349" spans="27:64">
      <c r="AA1349" s="129"/>
      <c r="AB1349" s="129"/>
      <c r="AC1349" s="129"/>
      <c r="AD1349" s="129"/>
      <c r="AE1349" s="129"/>
      <c r="AG1349" s="130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</row>
    <row r="1350" spans="27:64">
      <c r="AA1350" s="129"/>
      <c r="AB1350" s="129"/>
      <c r="AC1350" s="129"/>
      <c r="AD1350" s="129"/>
      <c r="AE1350" s="129"/>
      <c r="AG1350" s="130"/>
      <c r="AN1350" s="129"/>
      <c r="AO1350" s="129"/>
      <c r="AP1350" s="129"/>
      <c r="AQ1350" s="129"/>
      <c r="AR1350" s="129"/>
      <c r="AS1350" s="129"/>
      <c r="AT1350" s="129"/>
      <c r="AU1350" s="129"/>
    </row>
    <row r="1351" spans="27:64">
      <c r="AA1351" s="129"/>
      <c r="AB1351" s="129"/>
      <c r="AC1351" s="129"/>
      <c r="AD1351" s="129"/>
      <c r="AE1351" s="129"/>
      <c r="AG1351" s="130"/>
      <c r="AN1351" s="129"/>
      <c r="AO1351" s="129"/>
      <c r="AP1351" s="129"/>
      <c r="AQ1351" s="129"/>
      <c r="AR1351" s="129"/>
      <c r="AS1351" s="129"/>
      <c r="AT1351" s="129"/>
      <c r="AU1351" s="129"/>
    </row>
    <row r="1352" spans="27:64">
      <c r="AA1352" s="129"/>
      <c r="AB1352" s="129"/>
      <c r="AC1352" s="129"/>
      <c r="AD1352" s="129"/>
      <c r="AE1352" s="129"/>
      <c r="AG1352" s="130"/>
      <c r="AN1352" s="129"/>
      <c r="AO1352" s="129"/>
      <c r="AP1352" s="129"/>
      <c r="AQ1352" s="129"/>
      <c r="AR1352" s="129"/>
      <c r="AS1352" s="129"/>
      <c r="AT1352" s="129"/>
      <c r="AU1352" s="129"/>
    </row>
    <row r="1353" spans="27:64">
      <c r="AA1353" s="129"/>
      <c r="AB1353" s="129"/>
      <c r="AC1353" s="129"/>
      <c r="AD1353" s="129"/>
      <c r="AE1353" s="129"/>
      <c r="AG1353" s="130"/>
      <c r="AN1353" s="129"/>
      <c r="AO1353" s="129"/>
      <c r="AP1353" s="129"/>
      <c r="AQ1353" s="129"/>
      <c r="AR1353" s="129"/>
      <c r="AS1353" s="129"/>
      <c r="AT1353" s="129"/>
      <c r="AU1353" s="129"/>
    </row>
    <row r="1354" spans="27:64">
      <c r="AA1354" s="129"/>
      <c r="AB1354" s="129"/>
      <c r="AC1354" s="129"/>
      <c r="AD1354" s="129"/>
      <c r="AE1354" s="129"/>
      <c r="AG1354" s="130"/>
      <c r="AN1354" s="129"/>
      <c r="AO1354" s="129"/>
      <c r="AP1354" s="129"/>
      <c r="AQ1354" s="129"/>
      <c r="AR1354" s="129"/>
      <c r="AS1354" s="129"/>
      <c r="AT1354" s="129"/>
      <c r="AU1354" s="129"/>
    </row>
    <row r="1355" spans="27:64">
      <c r="AA1355" s="129"/>
      <c r="AB1355" s="129"/>
      <c r="AC1355" s="129"/>
      <c r="AD1355" s="129"/>
      <c r="AE1355" s="129"/>
      <c r="AG1355" s="130"/>
      <c r="AN1355" s="129"/>
      <c r="AO1355" s="129"/>
      <c r="AP1355" s="129"/>
      <c r="AQ1355" s="129"/>
      <c r="AR1355" s="129"/>
      <c r="AS1355" s="129"/>
      <c r="AT1355" s="129"/>
      <c r="AU1355" s="129"/>
    </row>
    <row r="1356" spans="27:64">
      <c r="AA1356" s="129"/>
      <c r="AB1356" s="129"/>
      <c r="AC1356" s="129"/>
      <c r="AD1356" s="129"/>
      <c r="AE1356" s="129"/>
      <c r="AG1356" s="130"/>
      <c r="AN1356" s="129"/>
      <c r="AO1356" s="129"/>
      <c r="AP1356" s="129"/>
      <c r="AQ1356" s="129"/>
      <c r="AR1356" s="129"/>
      <c r="AS1356" s="129"/>
      <c r="AT1356" s="129"/>
      <c r="AU1356" s="129"/>
    </row>
    <row r="1357" spans="27:64">
      <c r="AA1357" s="129"/>
      <c r="AB1357" s="129"/>
      <c r="AC1357" s="129"/>
      <c r="AD1357" s="129"/>
      <c r="AE1357" s="129"/>
      <c r="AG1357" s="130"/>
      <c r="AN1357" s="129"/>
      <c r="AO1357" s="129"/>
      <c r="AP1357" s="129"/>
      <c r="AQ1357" s="129"/>
      <c r="AR1357" s="129"/>
      <c r="AS1357" s="129"/>
      <c r="AT1357" s="129"/>
      <c r="AU1357" s="129"/>
    </row>
    <row r="1358" spans="27:64">
      <c r="AA1358" s="129"/>
      <c r="AB1358" s="129"/>
      <c r="AC1358" s="129"/>
      <c r="AD1358" s="129"/>
      <c r="AE1358" s="129"/>
      <c r="AG1358" s="130"/>
      <c r="AN1358" s="129"/>
      <c r="AO1358" s="129"/>
      <c r="AP1358" s="129"/>
      <c r="AQ1358" s="129"/>
      <c r="AR1358" s="129"/>
      <c r="AS1358" s="129"/>
      <c r="AT1358" s="129"/>
      <c r="AU1358" s="129"/>
    </row>
    <row r="1359" spans="27:64">
      <c r="AA1359" s="129"/>
      <c r="AB1359" s="129"/>
      <c r="AC1359" s="129"/>
      <c r="AD1359" s="129"/>
      <c r="AE1359" s="129"/>
      <c r="AG1359" s="130"/>
      <c r="AN1359" s="129"/>
      <c r="AO1359" s="129"/>
      <c r="AP1359" s="129"/>
      <c r="AQ1359" s="129"/>
      <c r="AR1359" s="129"/>
      <c r="AS1359" s="129"/>
      <c r="AT1359" s="129"/>
      <c r="AU1359" s="129"/>
    </row>
    <row r="1360" spans="27:64">
      <c r="AA1360" s="129"/>
      <c r="AB1360" s="129"/>
      <c r="AC1360" s="129"/>
      <c r="AD1360" s="129"/>
      <c r="AE1360" s="129"/>
      <c r="AG1360" s="130"/>
      <c r="AN1360" s="129"/>
      <c r="AO1360" s="129"/>
      <c r="AP1360" s="129"/>
      <c r="AQ1360" s="129"/>
      <c r="AR1360" s="129"/>
      <c r="AS1360" s="129"/>
      <c r="AT1360" s="129"/>
      <c r="AU1360" s="129"/>
    </row>
    <row r="1361" spans="27:64">
      <c r="AA1361" s="129"/>
      <c r="AB1361" s="129"/>
      <c r="AC1361" s="129"/>
      <c r="AD1361" s="129"/>
      <c r="AE1361" s="129"/>
      <c r="AG1361" s="130"/>
      <c r="AN1361" s="129"/>
      <c r="AO1361" s="129"/>
      <c r="AP1361" s="129"/>
      <c r="AQ1361" s="129"/>
      <c r="AR1361" s="129"/>
      <c r="AS1361" s="129"/>
      <c r="AT1361" s="129"/>
      <c r="AU1361" s="129"/>
    </row>
    <row r="1362" spans="27:64">
      <c r="AA1362" s="129"/>
      <c r="AB1362" s="129"/>
      <c r="AC1362" s="129"/>
      <c r="AD1362" s="129"/>
      <c r="AE1362" s="129"/>
      <c r="AG1362" s="130"/>
      <c r="AN1362" s="129"/>
      <c r="AO1362" s="129"/>
      <c r="AP1362" s="129"/>
      <c r="AQ1362" s="129"/>
      <c r="AR1362" s="129"/>
      <c r="AS1362" s="129"/>
      <c r="AT1362" s="129"/>
      <c r="AU1362" s="129"/>
    </row>
    <row r="1363" spans="27:64">
      <c r="AA1363" s="129"/>
      <c r="AB1363" s="129"/>
      <c r="AC1363" s="129"/>
      <c r="AD1363" s="129"/>
      <c r="AE1363" s="129"/>
      <c r="AG1363" s="130"/>
      <c r="AN1363" s="129"/>
      <c r="AO1363" s="129"/>
      <c r="AP1363" s="129"/>
      <c r="AQ1363" s="129"/>
      <c r="AR1363" s="129"/>
      <c r="AS1363" s="129"/>
      <c r="AT1363" s="129"/>
      <c r="AU1363" s="129"/>
    </row>
    <row r="1364" spans="27:64">
      <c r="AA1364" s="129"/>
      <c r="AB1364" s="129"/>
      <c r="AC1364" s="129"/>
      <c r="AD1364" s="129"/>
      <c r="AE1364" s="129"/>
      <c r="AG1364" s="130"/>
      <c r="AN1364" s="129"/>
      <c r="AO1364" s="129"/>
      <c r="AP1364" s="129"/>
      <c r="AQ1364" s="129"/>
      <c r="AR1364" s="129"/>
      <c r="AS1364" s="129"/>
      <c r="AT1364" s="129"/>
      <c r="AU1364" s="129"/>
    </row>
    <row r="1365" spans="27:64">
      <c r="AA1365" s="129"/>
      <c r="AB1365" s="129"/>
      <c r="AC1365" s="129"/>
      <c r="AD1365" s="129"/>
      <c r="AE1365" s="129"/>
      <c r="AG1365" s="130"/>
      <c r="AN1365" s="129"/>
      <c r="AO1365" s="129"/>
      <c r="AP1365" s="129"/>
      <c r="AQ1365" s="129"/>
      <c r="AR1365" s="129"/>
      <c r="AS1365" s="129"/>
      <c r="AT1365" s="129"/>
      <c r="AU1365" s="129"/>
    </row>
    <row r="1366" spans="27:64">
      <c r="AA1366" s="129"/>
      <c r="AB1366" s="129"/>
      <c r="AC1366" s="129"/>
      <c r="AD1366" s="129"/>
      <c r="AE1366" s="129"/>
      <c r="AG1366" s="130"/>
      <c r="AN1366" s="129"/>
      <c r="AO1366" s="129"/>
      <c r="AP1366" s="129"/>
      <c r="AQ1366" s="129"/>
      <c r="AR1366" s="129"/>
      <c r="AS1366" s="129"/>
      <c r="AT1366" s="129"/>
      <c r="AU1366" s="129"/>
    </row>
    <row r="1367" spans="27:64">
      <c r="AA1367" s="129"/>
      <c r="AB1367" s="129"/>
      <c r="AC1367" s="129"/>
      <c r="AD1367" s="129"/>
      <c r="AE1367" s="129"/>
      <c r="AG1367" s="130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95"/>
      <c r="AX1367" s="131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</row>
    <row r="1368" spans="27:64">
      <c r="AA1368" s="129"/>
      <c r="AB1368" s="129"/>
      <c r="AC1368" s="129"/>
      <c r="AD1368" s="129"/>
      <c r="AE1368" s="129"/>
      <c r="AG1368" s="130"/>
      <c r="AN1368" s="129"/>
      <c r="AO1368" s="129"/>
      <c r="AP1368" s="129"/>
      <c r="AQ1368" s="129"/>
      <c r="AR1368" s="129"/>
      <c r="AS1368" s="129"/>
      <c r="AT1368" s="129"/>
      <c r="AU1368" s="129"/>
    </row>
    <row r="1369" spans="27:64">
      <c r="AA1369" s="129"/>
      <c r="AB1369" s="129"/>
      <c r="AC1369" s="129"/>
      <c r="AD1369" s="129"/>
      <c r="AE1369" s="129"/>
      <c r="AG1369" s="130"/>
      <c r="AN1369" s="129"/>
      <c r="AO1369" s="129"/>
      <c r="AP1369" s="129"/>
      <c r="AQ1369" s="129"/>
      <c r="AR1369" s="129"/>
      <c r="AS1369" s="129"/>
      <c r="AT1369" s="129"/>
      <c r="AU1369" s="129"/>
    </row>
    <row r="1370" spans="27:64">
      <c r="AA1370" s="129"/>
      <c r="AB1370" s="129"/>
      <c r="AC1370" s="129"/>
      <c r="AD1370" s="129"/>
      <c r="AE1370" s="129"/>
      <c r="AG1370" s="130"/>
      <c r="AN1370" s="129"/>
      <c r="AO1370" s="129"/>
      <c r="AP1370" s="129"/>
      <c r="AQ1370" s="129"/>
      <c r="AR1370" s="129"/>
      <c r="AS1370" s="129"/>
      <c r="AT1370" s="129"/>
      <c r="AU1370" s="129"/>
    </row>
    <row r="1371" spans="27:64">
      <c r="AA1371" s="129"/>
      <c r="AB1371" s="129"/>
      <c r="AC1371" s="129"/>
      <c r="AD1371" s="129"/>
      <c r="AE1371" s="129"/>
      <c r="AG1371" s="130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95"/>
      <c r="AX1371" s="131"/>
    </row>
    <row r="1372" spans="27:64">
      <c r="AA1372" s="129"/>
      <c r="AB1372" s="129"/>
      <c r="AC1372" s="129"/>
      <c r="AD1372" s="129"/>
      <c r="AE1372" s="129"/>
      <c r="AG1372" s="130"/>
      <c r="AN1372" s="129"/>
      <c r="AO1372" s="129"/>
      <c r="AP1372" s="129"/>
      <c r="AQ1372" s="129"/>
      <c r="AR1372" s="129"/>
      <c r="AS1372" s="129"/>
      <c r="AT1372" s="129"/>
      <c r="AU1372" s="129"/>
    </row>
    <row r="1373" spans="27:64">
      <c r="AA1373" s="129"/>
      <c r="AB1373" s="129"/>
      <c r="AC1373" s="129"/>
      <c r="AD1373" s="129"/>
      <c r="AE1373" s="129"/>
      <c r="AG1373" s="130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95"/>
      <c r="AX1373" s="131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</row>
    <row r="1374" spans="27:64">
      <c r="AA1374" s="129"/>
      <c r="AB1374" s="129"/>
      <c r="AC1374" s="129"/>
      <c r="AD1374" s="129"/>
      <c r="AE1374" s="129"/>
      <c r="AG1374" s="130"/>
      <c r="AN1374" s="129"/>
      <c r="AO1374" s="129"/>
      <c r="AP1374" s="129"/>
      <c r="AQ1374" s="129"/>
      <c r="AR1374" s="129"/>
      <c r="AS1374" s="129"/>
      <c r="AT1374" s="129"/>
      <c r="AU1374" s="129"/>
    </row>
    <row r="1375" spans="27:64">
      <c r="AA1375" s="129"/>
      <c r="AB1375" s="129"/>
      <c r="AC1375" s="129"/>
      <c r="AD1375" s="129"/>
      <c r="AE1375" s="129"/>
      <c r="AG1375" s="130"/>
      <c r="AN1375" s="129"/>
      <c r="AO1375" s="129"/>
      <c r="AP1375" s="129"/>
      <c r="AQ1375" s="129"/>
      <c r="AR1375" s="129"/>
      <c r="AS1375" s="129"/>
      <c r="AT1375" s="129"/>
      <c r="AU1375" s="129"/>
    </row>
    <row r="1376" spans="27:64">
      <c r="AA1376" s="129"/>
      <c r="AB1376" s="129"/>
      <c r="AC1376" s="129"/>
      <c r="AD1376" s="129"/>
      <c r="AE1376" s="129"/>
      <c r="AG1376" s="130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95"/>
      <c r="AX1376" s="101"/>
    </row>
    <row r="1377" spans="27:64">
      <c r="AA1377" s="129"/>
      <c r="AB1377" s="129"/>
      <c r="AC1377" s="129"/>
      <c r="AD1377" s="129"/>
      <c r="AE1377" s="129"/>
      <c r="AG1377" s="130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95"/>
      <c r="AX1377" s="101"/>
    </row>
    <row r="1378" spans="27:64">
      <c r="AA1378" s="129"/>
      <c r="AB1378" s="129"/>
      <c r="AC1378" s="129"/>
      <c r="AD1378" s="129"/>
      <c r="AE1378" s="129"/>
      <c r="AG1378" s="130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</row>
    <row r="1379" spans="27:64">
      <c r="AA1379" s="129"/>
      <c r="AB1379" s="129"/>
      <c r="AC1379" s="129"/>
      <c r="AD1379" s="129"/>
      <c r="AE1379" s="129"/>
      <c r="AG1379" s="130"/>
      <c r="AN1379" s="129"/>
      <c r="AO1379" s="129"/>
      <c r="AP1379" s="129"/>
      <c r="AQ1379" s="129"/>
      <c r="AR1379" s="129"/>
      <c r="AS1379" s="129"/>
      <c r="AT1379" s="129"/>
      <c r="AU1379" s="129"/>
    </row>
    <row r="1380" spans="27:64">
      <c r="AA1380" s="129"/>
      <c r="AB1380" s="129"/>
      <c r="AC1380" s="129"/>
      <c r="AD1380" s="129"/>
      <c r="AE1380" s="129"/>
      <c r="AG1380" s="130"/>
      <c r="AN1380" s="129"/>
      <c r="AO1380" s="129"/>
      <c r="AP1380" s="129"/>
      <c r="AQ1380" s="129"/>
      <c r="AR1380" s="129"/>
      <c r="AS1380" s="129"/>
      <c r="AT1380" s="129"/>
      <c r="AU1380" s="129"/>
    </row>
    <row r="1381" spans="27:64">
      <c r="AA1381" s="129"/>
      <c r="AB1381" s="129"/>
      <c r="AC1381" s="129"/>
      <c r="AD1381" s="129"/>
      <c r="AE1381" s="129"/>
      <c r="AG1381" s="130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95"/>
      <c r="AX1381" s="131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</row>
    <row r="1382" spans="27:64">
      <c r="AA1382" s="129"/>
      <c r="AB1382" s="129"/>
      <c r="AC1382" s="129"/>
      <c r="AD1382" s="129"/>
      <c r="AE1382" s="129"/>
      <c r="AG1382" s="130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</row>
    <row r="1383" spans="27:64">
      <c r="AA1383" s="129"/>
      <c r="AB1383" s="129"/>
      <c r="AC1383" s="129"/>
      <c r="AD1383" s="129"/>
      <c r="AE1383" s="129"/>
      <c r="AG1383" s="130"/>
      <c r="AN1383" s="129"/>
      <c r="AO1383" s="129"/>
      <c r="AP1383" s="129"/>
      <c r="AQ1383" s="129"/>
      <c r="AR1383" s="129"/>
      <c r="AS1383" s="129"/>
      <c r="AT1383" s="129"/>
      <c r="AU1383" s="129"/>
    </row>
    <row r="1384" spans="27:64">
      <c r="AA1384" s="129"/>
      <c r="AB1384" s="129"/>
      <c r="AC1384" s="129"/>
      <c r="AD1384" s="129"/>
      <c r="AE1384" s="129"/>
      <c r="AG1384" s="130"/>
      <c r="AN1384" s="129"/>
      <c r="AO1384" s="129"/>
      <c r="AP1384" s="129"/>
      <c r="AQ1384" s="129"/>
      <c r="AR1384" s="129"/>
      <c r="AS1384" s="129"/>
      <c r="AT1384" s="129"/>
      <c r="AU1384" s="129"/>
    </row>
    <row r="1385" spans="27:64">
      <c r="AA1385" s="129"/>
      <c r="AB1385" s="129"/>
      <c r="AC1385" s="129"/>
      <c r="AD1385" s="129"/>
      <c r="AE1385" s="129"/>
      <c r="AG1385" s="130"/>
      <c r="AN1385" s="129"/>
      <c r="AO1385" s="129"/>
      <c r="AP1385" s="129"/>
      <c r="AQ1385" s="129"/>
      <c r="AR1385" s="129"/>
      <c r="AS1385" s="129"/>
      <c r="AT1385" s="129"/>
      <c r="AU1385" s="129"/>
    </row>
    <row r="1386" spans="27:64">
      <c r="AA1386" s="129"/>
      <c r="AB1386" s="129"/>
      <c r="AC1386" s="129"/>
      <c r="AD1386" s="129"/>
      <c r="AE1386" s="129"/>
      <c r="AG1386" s="130"/>
      <c r="AN1386" s="129"/>
      <c r="AO1386" s="129"/>
      <c r="AP1386" s="129"/>
      <c r="AQ1386" s="129"/>
      <c r="AR1386" s="129"/>
      <c r="AS1386" s="129"/>
      <c r="AT1386" s="129"/>
      <c r="AU1386" s="129"/>
    </row>
    <row r="1387" spans="27:64">
      <c r="AA1387" s="129"/>
      <c r="AB1387" s="129"/>
      <c r="AC1387" s="129"/>
      <c r="AD1387" s="129"/>
      <c r="AE1387" s="129"/>
      <c r="AG1387" s="130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95"/>
      <c r="AX1387" s="131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</row>
    <row r="1388" spans="27:64">
      <c r="AA1388" s="129"/>
      <c r="AB1388" s="129"/>
      <c r="AC1388" s="129"/>
      <c r="AD1388" s="129"/>
      <c r="AE1388" s="129"/>
      <c r="AG1388" s="130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95"/>
      <c r="AX1388" s="131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</row>
    <row r="1389" spans="27:64">
      <c r="AA1389" s="129"/>
      <c r="AB1389" s="129"/>
      <c r="AC1389" s="129"/>
      <c r="AD1389" s="129"/>
      <c r="AE1389" s="129"/>
      <c r="AG1389" s="130"/>
      <c r="AN1389" s="129"/>
      <c r="AO1389" s="129"/>
      <c r="AP1389" s="129"/>
      <c r="AQ1389" s="129"/>
      <c r="AR1389" s="129"/>
      <c r="AS1389" s="129"/>
      <c r="AT1389" s="129"/>
      <c r="AU1389" s="129"/>
    </row>
    <row r="1390" spans="27:64">
      <c r="AA1390" s="129"/>
      <c r="AB1390" s="129"/>
      <c r="AC1390" s="129"/>
      <c r="AD1390" s="129"/>
      <c r="AE1390" s="129"/>
      <c r="AG1390" s="130"/>
      <c r="AN1390" s="129"/>
      <c r="AO1390" s="129"/>
      <c r="AP1390" s="129"/>
      <c r="AQ1390" s="129"/>
      <c r="AR1390" s="129"/>
      <c r="AS1390" s="129"/>
      <c r="AT1390" s="129"/>
      <c r="AU1390" s="129"/>
    </row>
    <row r="1391" spans="27:64">
      <c r="AA1391" s="129"/>
      <c r="AB1391" s="129"/>
      <c r="AC1391" s="129"/>
      <c r="AD1391" s="129"/>
      <c r="AE1391" s="129"/>
      <c r="AG1391" s="130"/>
      <c r="AN1391" s="129"/>
      <c r="AO1391" s="129"/>
      <c r="AP1391" s="129"/>
      <c r="AQ1391" s="129"/>
      <c r="AR1391" s="129"/>
      <c r="AS1391" s="129"/>
      <c r="AT1391" s="129"/>
      <c r="AU1391" s="129"/>
    </row>
    <row r="1392" spans="27:64">
      <c r="AA1392" s="129"/>
      <c r="AB1392" s="129"/>
      <c r="AC1392" s="129"/>
      <c r="AD1392" s="129"/>
      <c r="AE1392" s="129"/>
      <c r="AG1392" s="130"/>
      <c r="AN1392" s="129"/>
      <c r="AO1392" s="129"/>
      <c r="AP1392" s="129"/>
      <c r="AQ1392" s="129"/>
      <c r="AR1392" s="129"/>
      <c r="AS1392" s="129"/>
      <c r="AT1392" s="129"/>
      <c r="AU1392" s="129"/>
    </row>
    <row r="1393" spans="27:64">
      <c r="AA1393" s="129"/>
      <c r="AB1393" s="129"/>
      <c r="AC1393" s="129"/>
      <c r="AD1393" s="129"/>
      <c r="AE1393" s="129"/>
      <c r="AG1393" s="130"/>
      <c r="AN1393" s="129"/>
      <c r="AO1393" s="129"/>
      <c r="AP1393" s="129"/>
      <c r="AQ1393" s="129"/>
      <c r="AR1393" s="129"/>
      <c r="AS1393" s="129"/>
      <c r="AT1393" s="129"/>
      <c r="AU1393" s="129"/>
    </row>
    <row r="1394" spans="27:64">
      <c r="AA1394" s="129"/>
      <c r="AB1394" s="129"/>
      <c r="AC1394" s="129"/>
      <c r="AD1394" s="129"/>
      <c r="AE1394" s="129"/>
      <c r="AG1394" s="130"/>
      <c r="AN1394" s="129"/>
      <c r="AO1394" s="129"/>
      <c r="AP1394" s="129"/>
      <c r="AQ1394" s="129"/>
      <c r="AR1394" s="129"/>
      <c r="AS1394" s="129"/>
      <c r="AT1394" s="129"/>
      <c r="AU1394" s="129"/>
    </row>
    <row r="1395" spans="27:64">
      <c r="AA1395" s="129"/>
      <c r="AB1395" s="129"/>
      <c r="AC1395" s="129"/>
      <c r="AD1395" s="129"/>
      <c r="AE1395" s="129"/>
      <c r="AG1395" s="130"/>
      <c r="AN1395" s="129"/>
      <c r="AO1395" s="129"/>
      <c r="AP1395" s="129"/>
      <c r="AQ1395" s="129"/>
      <c r="AR1395" s="129"/>
      <c r="AS1395" s="129"/>
      <c r="AT1395" s="129"/>
      <c r="AU1395" s="129"/>
    </row>
    <row r="1396" spans="27:64">
      <c r="AA1396" s="129"/>
      <c r="AB1396" s="129"/>
      <c r="AC1396" s="129"/>
      <c r="AD1396" s="129"/>
      <c r="AE1396" s="129"/>
      <c r="AG1396" s="130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95"/>
      <c r="AX1396" s="131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</row>
    <row r="1397" spans="27:64">
      <c r="AA1397" s="129"/>
      <c r="AB1397" s="129"/>
      <c r="AC1397" s="129"/>
      <c r="AD1397" s="129"/>
      <c r="AE1397" s="129"/>
      <c r="AG1397" s="130"/>
      <c r="AN1397" s="129"/>
      <c r="AO1397" s="129"/>
      <c r="AP1397" s="129"/>
      <c r="AQ1397" s="129"/>
      <c r="AR1397" s="129"/>
      <c r="AS1397" s="129"/>
      <c r="AT1397" s="129"/>
      <c r="AU1397" s="129"/>
    </row>
    <row r="1398" spans="27:64">
      <c r="AA1398" s="129"/>
      <c r="AB1398" s="129"/>
      <c r="AC1398" s="129"/>
      <c r="AD1398" s="129"/>
      <c r="AE1398" s="129"/>
      <c r="AG1398" s="130"/>
      <c r="AN1398" s="129"/>
      <c r="AO1398" s="129"/>
      <c r="AP1398" s="129"/>
      <c r="AQ1398" s="129"/>
      <c r="AR1398" s="129"/>
      <c r="AS1398" s="129"/>
      <c r="AT1398" s="129"/>
      <c r="AU1398" s="129"/>
    </row>
    <row r="1399" spans="27:64">
      <c r="AA1399" s="129"/>
      <c r="AB1399" s="129"/>
      <c r="AC1399" s="129"/>
      <c r="AD1399" s="129"/>
      <c r="AE1399" s="129"/>
      <c r="AG1399" s="130"/>
      <c r="AN1399" s="129"/>
      <c r="AO1399" s="129"/>
      <c r="AP1399" s="129"/>
      <c r="AQ1399" s="129"/>
      <c r="AR1399" s="129"/>
      <c r="AS1399" s="129"/>
      <c r="AT1399" s="129"/>
      <c r="AU1399" s="129"/>
    </row>
    <row r="1400" spans="27:64">
      <c r="AA1400" s="129"/>
      <c r="AB1400" s="129"/>
      <c r="AC1400" s="129"/>
      <c r="AD1400" s="129"/>
      <c r="AE1400" s="129"/>
      <c r="AG1400" s="130"/>
      <c r="AN1400" s="129"/>
      <c r="AO1400" s="129"/>
      <c r="AP1400" s="129"/>
      <c r="AQ1400" s="129"/>
      <c r="AR1400" s="129"/>
      <c r="AS1400" s="129"/>
      <c r="AT1400" s="129"/>
      <c r="AU1400" s="129"/>
    </row>
    <row r="1401" spans="27:64">
      <c r="AA1401" s="129"/>
      <c r="AB1401" s="129"/>
      <c r="AC1401" s="129"/>
      <c r="AD1401" s="129"/>
      <c r="AE1401" s="129"/>
      <c r="AG1401" s="130"/>
      <c r="AN1401" s="129"/>
      <c r="AO1401" s="129"/>
      <c r="AP1401" s="129"/>
      <c r="AQ1401" s="129"/>
      <c r="AR1401" s="129"/>
      <c r="AS1401" s="129"/>
      <c r="AT1401" s="129"/>
      <c r="AU1401" s="129"/>
    </row>
    <row r="1402" spans="27:64">
      <c r="AA1402" s="129"/>
      <c r="AB1402" s="129"/>
      <c r="AC1402" s="129"/>
      <c r="AD1402" s="129"/>
      <c r="AE1402" s="129"/>
      <c r="AG1402" s="130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</row>
    <row r="1403" spans="27:64">
      <c r="AA1403" s="129"/>
      <c r="AB1403" s="129"/>
      <c r="AC1403" s="129"/>
      <c r="AD1403" s="129"/>
      <c r="AE1403" s="129"/>
      <c r="AG1403" s="130"/>
      <c r="AN1403" s="129"/>
      <c r="AO1403" s="129"/>
      <c r="AP1403" s="129"/>
      <c r="AQ1403" s="129"/>
      <c r="AR1403" s="129"/>
      <c r="AS1403" s="129"/>
      <c r="AT1403" s="129"/>
      <c r="AU1403" s="129"/>
    </row>
    <row r="1404" spans="27:64">
      <c r="AA1404" s="129"/>
      <c r="AB1404" s="129"/>
      <c r="AC1404" s="129"/>
      <c r="AD1404" s="129"/>
      <c r="AE1404" s="129"/>
      <c r="AG1404" s="130"/>
      <c r="AN1404" s="129"/>
      <c r="AO1404" s="129"/>
      <c r="AP1404" s="129"/>
      <c r="AQ1404" s="129"/>
      <c r="AR1404" s="129"/>
      <c r="AS1404" s="129"/>
      <c r="AT1404" s="129"/>
      <c r="AU1404" s="129"/>
    </row>
    <row r="1405" spans="27:64">
      <c r="AA1405" s="129"/>
      <c r="AB1405" s="129"/>
      <c r="AC1405" s="129"/>
      <c r="AD1405" s="129"/>
      <c r="AE1405" s="129"/>
      <c r="AG1405" s="130"/>
      <c r="AN1405" s="129"/>
      <c r="AO1405" s="129"/>
      <c r="AP1405" s="129"/>
      <c r="AQ1405" s="129"/>
      <c r="AR1405" s="129"/>
      <c r="AS1405" s="129"/>
      <c r="AT1405" s="129"/>
      <c r="AU1405" s="129"/>
    </row>
    <row r="1406" spans="27:64">
      <c r="AA1406" s="129"/>
      <c r="AB1406" s="129"/>
      <c r="AC1406" s="129"/>
      <c r="AD1406" s="129"/>
      <c r="AE1406" s="129"/>
      <c r="AG1406" s="130"/>
      <c r="AN1406" s="129"/>
      <c r="AO1406" s="129"/>
      <c r="AP1406" s="129"/>
      <c r="AQ1406" s="129"/>
      <c r="AR1406" s="129"/>
      <c r="AS1406" s="129"/>
      <c r="AT1406" s="129"/>
      <c r="AU1406" s="129"/>
    </row>
    <row r="1407" spans="27:64">
      <c r="AA1407" s="129"/>
      <c r="AB1407" s="129"/>
      <c r="AC1407" s="129"/>
      <c r="AD1407" s="129"/>
      <c r="AE1407" s="129"/>
      <c r="AG1407" s="130"/>
      <c r="AN1407" s="129"/>
      <c r="AO1407" s="129"/>
      <c r="AP1407" s="129"/>
      <c r="AQ1407" s="129"/>
      <c r="AR1407" s="129"/>
      <c r="AS1407" s="129"/>
      <c r="AT1407" s="129"/>
      <c r="AU1407" s="129"/>
    </row>
    <row r="1408" spans="27:64">
      <c r="AA1408" s="129"/>
      <c r="AB1408" s="129"/>
      <c r="AC1408" s="129"/>
      <c r="AD1408" s="129"/>
      <c r="AE1408" s="129"/>
      <c r="AG1408" s="130"/>
      <c r="AN1408" s="129"/>
      <c r="AO1408" s="129"/>
      <c r="AP1408" s="129"/>
      <c r="AQ1408" s="129"/>
      <c r="AR1408" s="129"/>
      <c r="AS1408" s="129"/>
      <c r="AT1408" s="129"/>
      <c r="AU1408" s="129"/>
    </row>
    <row r="1409" spans="27:64">
      <c r="AA1409" s="129"/>
      <c r="AB1409" s="129"/>
      <c r="AC1409" s="129"/>
      <c r="AD1409" s="129"/>
      <c r="AE1409" s="129"/>
      <c r="AG1409" s="130"/>
      <c r="AN1409" s="129"/>
      <c r="AO1409" s="129"/>
      <c r="AP1409" s="129"/>
      <c r="AQ1409" s="129"/>
      <c r="AR1409" s="129"/>
      <c r="AS1409" s="129"/>
      <c r="AT1409" s="129"/>
      <c r="AU1409" s="129"/>
    </row>
    <row r="1410" spans="27:64">
      <c r="AA1410" s="129"/>
      <c r="AB1410" s="129"/>
      <c r="AC1410" s="129"/>
      <c r="AD1410" s="129"/>
      <c r="AE1410" s="129"/>
      <c r="AG1410" s="130"/>
      <c r="AN1410" s="129"/>
      <c r="AO1410" s="129"/>
      <c r="AP1410" s="129"/>
      <c r="AQ1410" s="129"/>
      <c r="AR1410" s="129"/>
      <c r="AS1410" s="129"/>
      <c r="AT1410" s="129"/>
      <c r="AU1410" s="129"/>
    </row>
    <row r="1411" spans="27:64">
      <c r="AA1411" s="129"/>
      <c r="AB1411" s="129"/>
      <c r="AC1411" s="129"/>
      <c r="AD1411" s="129"/>
      <c r="AE1411" s="129"/>
      <c r="AG1411" s="130"/>
      <c r="AN1411" s="129"/>
      <c r="AO1411" s="129"/>
      <c r="AP1411" s="129"/>
      <c r="AQ1411" s="129"/>
      <c r="AR1411" s="129"/>
      <c r="AS1411" s="129"/>
      <c r="AT1411" s="129"/>
      <c r="AU1411" s="129"/>
    </row>
    <row r="1412" spans="27:64">
      <c r="AA1412" s="129"/>
      <c r="AB1412" s="129"/>
      <c r="AC1412" s="129"/>
      <c r="AD1412" s="129"/>
      <c r="AE1412" s="129"/>
      <c r="AG1412" s="130"/>
      <c r="AN1412" s="129"/>
      <c r="AO1412" s="129"/>
      <c r="AP1412" s="129"/>
      <c r="AQ1412" s="129"/>
      <c r="AR1412" s="129"/>
      <c r="AS1412" s="129"/>
      <c r="AT1412" s="129"/>
      <c r="AU1412" s="129"/>
    </row>
    <row r="1413" spans="27:64">
      <c r="AA1413" s="129"/>
      <c r="AB1413" s="129"/>
      <c r="AC1413" s="129"/>
      <c r="AD1413" s="129"/>
      <c r="AE1413" s="129"/>
      <c r="AG1413" s="130"/>
      <c r="AN1413" s="129"/>
      <c r="AO1413" s="129"/>
      <c r="AP1413" s="129"/>
      <c r="AQ1413" s="129"/>
      <c r="AR1413" s="129"/>
      <c r="AS1413" s="129"/>
      <c r="AT1413" s="129"/>
      <c r="AU1413" s="129"/>
    </row>
    <row r="1414" spans="27:64">
      <c r="AA1414" s="129"/>
      <c r="AB1414" s="129"/>
      <c r="AC1414" s="129"/>
      <c r="AD1414" s="129"/>
      <c r="AE1414" s="129"/>
      <c r="AG1414" s="130"/>
      <c r="AN1414" s="129"/>
      <c r="AO1414" s="129"/>
      <c r="AP1414" s="129"/>
      <c r="AQ1414" s="129"/>
      <c r="AR1414" s="129"/>
      <c r="AS1414" s="129"/>
      <c r="AT1414" s="129"/>
      <c r="AU1414" s="129"/>
    </row>
    <row r="1415" spans="27:64">
      <c r="AA1415" s="129"/>
      <c r="AB1415" s="129"/>
      <c r="AC1415" s="129"/>
      <c r="AD1415" s="129"/>
      <c r="AE1415" s="129"/>
      <c r="AG1415" s="130"/>
      <c r="AN1415" s="129"/>
      <c r="AO1415" s="129"/>
      <c r="AP1415" s="129"/>
      <c r="AQ1415" s="129"/>
      <c r="AR1415" s="129"/>
      <c r="AS1415" s="129"/>
      <c r="AT1415" s="129"/>
      <c r="AU1415" s="129"/>
    </row>
    <row r="1416" spans="27:64">
      <c r="AA1416" s="129"/>
      <c r="AB1416" s="129"/>
      <c r="AC1416" s="129"/>
      <c r="AD1416" s="129"/>
      <c r="AE1416" s="129"/>
      <c r="AG1416" s="130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</row>
    <row r="1417" spans="27:64">
      <c r="AA1417" s="129"/>
      <c r="AB1417" s="129"/>
      <c r="AC1417" s="129"/>
      <c r="AD1417" s="129"/>
      <c r="AE1417" s="129"/>
      <c r="AG1417" s="130"/>
      <c r="AN1417" s="129"/>
      <c r="AO1417" s="129"/>
      <c r="AP1417" s="129"/>
      <c r="AQ1417" s="129"/>
      <c r="AR1417" s="129"/>
      <c r="AS1417" s="129"/>
      <c r="AT1417" s="129"/>
      <c r="AU1417" s="129"/>
    </row>
    <row r="1418" spans="27:64">
      <c r="AA1418" s="129"/>
      <c r="AB1418" s="129"/>
      <c r="AC1418" s="129"/>
      <c r="AD1418" s="129"/>
      <c r="AE1418" s="129"/>
      <c r="AG1418" s="130"/>
      <c r="AN1418" s="129"/>
      <c r="AO1418" s="129"/>
      <c r="AP1418" s="129"/>
      <c r="AQ1418" s="129"/>
      <c r="AR1418" s="129"/>
      <c r="AS1418" s="129"/>
      <c r="AT1418" s="129"/>
      <c r="AU1418" s="129"/>
    </row>
    <row r="1419" spans="27:64">
      <c r="AA1419" s="129"/>
      <c r="AB1419" s="129"/>
      <c r="AC1419" s="129"/>
      <c r="AD1419" s="129"/>
      <c r="AE1419" s="129"/>
      <c r="AG1419" s="130"/>
      <c r="AN1419" s="129"/>
      <c r="AO1419" s="129"/>
      <c r="AP1419" s="129"/>
      <c r="AQ1419" s="129"/>
      <c r="AR1419" s="129"/>
      <c r="AS1419" s="129"/>
      <c r="AT1419" s="129"/>
      <c r="AU1419" s="129"/>
    </row>
    <row r="1420" spans="27:64">
      <c r="AA1420" s="129"/>
      <c r="AB1420" s="129"/>
      <c r="AC1420" s="129"/>
      <c r="AD1420" s="129"/>
      <c r="AE1420" s="129"/>
      <c r="AG1420" s="130"/>
      <c r="AN1420" s="129"/>
      <c r="AO1420" s="129"/>
      <c r="AP1420" s="129"/>
      <c r="AQ1420" s="129"/>
      <c r="AR1420" s="129"/>
      <c r="AS1420" s="129"/>
      <c r="AT1420" s="129"/>
      <c r="AU1420" s="129"/>
    </row>
    <row r="1421" spans="27:64">
      <c r="AA1421" s="129"/>
      <c r="AB1421" s="129"/>
      <c r="AC1421" s="129"/>
      <c r="AD1421" s="129"/>
      <c r="AE1421" s="129"/>
      <c r="AG1421" s="130"/>
      <c r="AN1421" s="129"/>
      <c r="AO1421" s="129"/>
      <c r="AP1421" s="129"/>
      <c r="AQ1421" s="129"/>
      <c r="AR1421" s="129"/>
      <c r="AS1421" s="129"/>
      <c r="AT1421" s="129"/>
      <c r="AU1421" s="129"/>
    </row>
    <row r="1422" spans="27:64">
      <c r="AA1422" s="129"/>
      <c r="AB1422" s="129"/>
      <c r="AC1422" s="129"/>
      <c r="AD1422" s="129"/>
      <c r="AE1422" s="129"/>
      <c r="AG1422" s="130"/>
      <c r="AN1422" s="129"/>
      <c r="AO1422" s="129"/>
      <c r="AP1422" s="129"/>
      <c r="AQ1422" s="129"/>
      <c r="AR1422" s="129"/>
      <c r="AS1422" s="129"/>
      <c r="AT1422" s="129"/>
      <c r="AU1422" s="129"/>
    </row>
    <row r="1423" spans="27:64">
      <c r="AA1423" s="129"/>
      <c r="AB1423" s="129"/>
      <c r="AC1423" s="129"/>
      <c r="AD1423" s="129"/>
      <c r="AE1423" s="129"/>
      <c r="AG1423" s="130"/>
      <c r="AN1423" s="129"/>
      <c r="AO1423" s="129"/>
      <c r="AP1423" s="129"/>
      <c r="AQ1423" s="129"/>
      <c r="AR1423" s="129"/>
      <c r="AS1423" s="129"/>
      <c r="AT1423" s="129"/>
      <c r="AU1423" s="129"/>
    </row>
    <row r="1424" spans="27:64">
      <c r="AA1424" s="129"/>
      <c r="AB1424" s="129"/>
      <c r="AC1424" s="129"/>
      <c r="AD1424" s="129"/>
      <c r="AE1424" s="129"/>
      <c r="AG1424" s="130"/>
      <c r="AN1424" s="129"/>
      <c r="AO1424" s="129"/>
      <c r="AP1424" s="129"/>
      <c r="AQ1424" s="129"/>
      <c r="AR1424" s="129"/>
      <c r="AS1424" s="129"/>
      <c r="AT1424" s="129"/>
      <c r="AU1424" s="129"/>
    </row>
    <row r="1425" spans="27:64">
      <c r="AA1425" s="129"/>
      <c r="AB1425" s="129"/>
      <c r="AC1425" s="129"/>
      <c r="AD1425" s="129"/>
      <c r="AE1425" s="129"/>
      <c r="AG1425" s="130"/>
      <c r="AN1425" s="129"/>
      <c r="AO1425" s="129"/>
      <c r="AP1425" s="129"/>
      <c r="AQ1425" s="129"/>
      <c r="AR1425" s="129"/>
      <c r="AS1425" s="129"/>
      <c r="AT1425" s="129"/>
      <c r="AU1425" s="129"/>
    </row>
    <row r="1426" spans="27:64">
      <c r="AA1426" s="129"/>
      <c r="AB1426" s="129"/>
      <c r="AC1426" s="129"/>
      <c r="AD1426" s="129"/>
      <c r="AE1426" s="129"/>
      <c r="AG1426" s="130"/>
      <c r="AN1426" s="129"/>
      <c r="AO1426" s="129"/>
      <c r="AP1426" s="129"/>
      <c r="AQ1426" s="129"/>
      <c r="AR1426" s="129"/>
      <c r="AS1426" s="129"/>
      <c r="AT1426" s="129"/>
      <c r="AU1426" s="129"/>
    </row>
    <row r="1427" spans="27:64">
      <c r="AA1427" s="129"/>
      <c r="AB1427" s="129"/>
      <c r="AC1427" s="129"/>
      <c r="AD1427" s="129"/>
      <c r="AE1427" s="129"/>
      <c r="AG1427" s="130"/>
      <c r="AN1427" s="129"/>
      <c r="AO1427" s="129"/>
      <c r="AP1427" s="129"/>
      <c r="AQ1427" s="129"/>
      <c r="AR1427" s="129"/>
      <c r="AS1427" s="129"/>
      <c r="AT1427" s="129"/>
      <c r="AU1427" s="129"/>
    </row>
    <row r="1428" spans="27:64">
      <c r="AA1428" s="129"/>
      <c r="AB1428" s="129"/>
      <c r="AC1428" s="129"/>
      <c r="AD1428" s="129"/>
      <c r="AE1428" s="129"/>
      <c r="AG1428" s="130"/>
      <c r="AN1428" s="129"/>
      <c r="AO1428" s="129"/>
      <c r="AP1428" s="129"/>
      <c r="AQ1428" s="129"/>
      <c r="AR1428" s="129"/>
      <c r="AS1428" s="129"/>
      <c r="AT1428" s="129"/>
      <c r="AU1428" s="129"/>
    </row>
    <row r="1429" spans="27:64">
      <c r="AA1429" s="129"/>
      <c r="AB1429" s="129"/>
      <c r="AC1429" s="129"/>
      <c r="AD1429" s="129"/>
      <c r="AE1429" s="129"/>
      <c r="AG1429" s="130"/>
      <c r="AN1429" s="129"/>
      <c r="AO1429" s="129"/>
      <c r="AP1429" s="129"/>
      <c r="AQ1429" s="129"/>
      <c r="AR1429" s="129"/>
      <c r="AS1429" s="129"/>
      <c r="AT1429" s="129"/>
      <c r="AU1429" s="129"/>
    </row>
    <row r="1430" spans="27:64">
      <c r="AA1430" s="129"/>
      <c r="AB1430" s="129"/>
      <c r="AC1430" s="129"/>
      <c r="AD1430" s="129"/>
      <c r="AE1430" s="129"/>
      <c r="AG1430" s="130"/>
      <c r="AN1430" s="129"/>
      <c r="AO1430" s="129"/>
      <c r="AP1430" s="129"/>
      <c r="AQ1430" s="129"/>
      <c r="AR1430" s="129"/>
      <c r="AS1430" s="129"/>
      <c r="AT1430" s="129"/>
      <c r="AU1430" s="129"/>
    </row>
    <row r="1431" spans="27:64">
      <c r="AA1431" s="129"/>
      <c r="AB1431" s="129"/>
      <c r="AC1431" s="129"/>
      <c r="AD1431" s="129"/>
      <c r="AE1431" s="129"/>
      <c r="AG1431" s="130"/>
      <c r="AN1431" s="129"/>
      <c r="AO1431" s="129"/>
      <c r="AP1431" s="129"/>
      <c r="AQ1431" s="129"/>
      <c r="AR1431" s="129"/>
      <c r="AS1431" s="129"/>
      <c r="AT1431" s="129"/>
      <c r="AU1431" s="129"/>
    </row>
    <row r="1432" spans="27:64">
      <c r="AA1432" s="129"/>
      <c r="AB1432" s="129"/>
      <c r="AC1432" s="129"/>
      <c r="AD1432" s="129"/>
      <c r="AE1432" s="129"/>
      <c r="AG1432" s="130"/>
      <c r="AN1432" s="129"/>
      <c r="AO1432" s="129"/>
      <c r="AP1432" s="129"/>
      <c r="AQ1432" s="129"/>
      <c r="AR1432" s="129"/>
      <c r="AS1432" s="129"/>
      <c r="AT1432" s="129"/>
      <c r="AU1432" s="129"/>
    </row>
    <row r="1433" spans="27:64">
      <c r="AA1433" s="129"/>
      <c r="AB1433" s="129"/>
      <c r="AC1433" s="129"/>
      <c r="AD1433" s="129"/>
      <c r="AE1433" s="129"/>
      <c r="AG1433" s="130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</row>
    <row r="1434" spans="27:64">
      <c r="AA1434" s="129"/>
      <c r="AB1434" s="129"/>
      <c r="AC1434" s="129"/>
      <c r="AD1434" s="129"/>
      <c r="AE1434" s="129"/>
      <c r="AG1434" s="130"/>
      <c r="AN1434" s="129"/>
      <c r="AO1434" s="129"/>
      <c r="AP1434" s="129"/>
      <c r="AQ1434" s="129"/>
      <c r="AR1434" s="129"/>
      <c r="AS1434" s="129"/>
      <c r="AT1434" s="129"/>
      <c r="AU1434" s="129"/>
    </row>
    <row r="1435" spans="27:64">
      <c r="AA1435" s="129"/>
      <c r="AB1435" s="129"/>
      <c r="AC1435" s="129"/>
      <c r="AD1435" s="129"/>
      <c r="AE1435" s="129"/>
      <c r="AG1435" s="130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95"/>
      <c r="AX1435" s="101"/>
    </row>
    <row r="1436" spans="27:64">
      <c r="AA1436" s="129"/>
      <c r="AB1436" s="129"/>
      <c r="AC1436" s="129"/>
      <c r="AD1436" s="129"/>
      <c r="AE1436" s="129"/>
      <c r="AG1436" s="130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95"/>
      <c r="AX1436" s="101"/>
    </row>
    <row r="1437" spans="27:64">
      <c r="AA1437" s="129"/>
      <c r="AB1437" s="129"/>
      <c r="AC1437" s="129"/>
      <c r="AD1437" s="129"/>
      <c r="AE1437" s="129"/>
      <c r="AG1437" s="130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95"/>
      <c r="AX1437" s="101"/>
    </row>
    <row r="1438" spans="27:64">
      <c r="AA1438" s="129"/>
      <c r="AB1438" s="129"/>
      <c r="AC1438" s="129"/>
      <c r="AD1438" s="129"/>
      <c r="AE1438" s="129"/>
      <c r="AG1438" s="130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95"/>
      <c r="AX1438" s="131"/>
    </row>
    <row r="1439" spans="27:64">
      <c r="AA1439" s="129"/>
      <c r="AB1439" s="129"/>
      <c r="AC1439" s="129"/>
      <c r="AD1439" s="129"/>
      <c r="AE1439" s="129"/>
      <c r="AG1439" s="130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95"/>
      <c r="AX1439" s="131"/>
    </row>
    <row r="1440" spans="27:64">
      <c r="AA1440" s="129"/>
      <c r="AB1440" s="129"/>
      <c r="AC1440" s="129"/>
      <c r="AD1440" s="129"/>
      <c r="AE1440" s="129"/>
      <c r="AG1440" s="130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31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</row>
    <row r="1441" spans="27:64">
      <c r="AA1441" s="129"/>
      <c r="AB1441" s="129"/>
      <c r="AC1441" s="129"/>
      <c r="AD1441" s="129"/>
      <c r="AE1441" s="129"/>
      <c r="AG1441" s="130"/>
      <c r="AN1441" s="129"/>
      <c r="AO1441" s="129"/>
      <c r="AP1441" s="129"/>
      <c r="AQ1441" s="129"/>
      <c r="AR1441" s="129"/>
      <c r="AS1441" s="129"/>
      <c r="AT1441" s="129"/>
      <c r="AU1441" s="129"/>
    </row>
    <row r="1442" spans="27:64">
      <c r="AA1442" s="129"/>
      <c r="AB1442" s="129"/>
      <c r="AC1442" s="129"/>
      <c r="AD1442" s="129"/>
      <c r="AE1442" s="129"/>
      <c r="AG1442" s="130"/>
      <c r="AN1442" s="129"/>
      <c r="AO1442" s="129"/>
      <c r="AP1442" s="129"/>
      <c r="AQ1442" s="129"/>
      <c r="AR1442" s="129"/>
      <c r="AS1442" s="129"/>
      <c r="AT1442" s="129"/>
      <c r="AU1442" s="129"/>
    </row>
    <row r="1443" spans="27:64">
      <c r="AA1443" s="129"/>
      <c r="AB1443" s="129"/>
      <c r="AC1443" s="129"/>
      <c r="AD1443" s="129"/>
      <c r="AE1443" s="129"/>
      <c r="AG1443" s="130"/>
      <c r="AN1443" s="129"/>
      <c r="AO1443" s="129"/>
      <c r="AP1443" s="129"/>
      <c r="AQ1443" s="129"/>
      <c r="AR1443" s="129"/>
      <c r="AS1443" s="129"/>
      <c r="AT1443" s="129"/>
      <c r="AU1443" s="129"/>
    </row>
    <row r="1444" spans="27:64">
      <c r="AA1444" s="129"/>
      <c r="AB1444" s="129"/>
      <c r="AC1444" s="129"/>
      <c r="AD1444" s="129"/>
      <c r="AE1444" s="129"/>
      <c r="AG1444" s="130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31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</row>
    <row r="1445" spans="27:64">
      <c r="AA1445" s="129"/>
      <c r="AB1445" s="129"/>
      <c r="AC1445" s="129"/>
      <c r="AD1445" s="129"/>
      <c r="AE1445" s="129"/>
      <c r="AG1445" s="130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95"/>
      <c r="AX1445" s="131"/>
    </row>
    <row r="1446" spans="27:64">
      <c r="AA1446" s="129"/>
      <c r="AB1446" s="129"/>
      <c r="AC1446" s="129"/>
      <c r="AD1446" s="129"/>
      <c r="AE1446" s="129"/>
      <c r="AG1446" s="130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95"/>
      <c r="AX1446" s="131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</row>
    <row r="1447" spans="27:64">
      <c r="AA1447" s="129"/>
      <c r="AB1447" s="129"/>
      <c r="AC1447" s="129"/>
      <c r="AD1447" s="129"/>
      <c r="AE1447" s="129"/>
      <c r="AG1447" s="130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</row>
    <row r="1448" spans="27:64">
      <c r="AA1448" s="129"/>
      <c r="AB1448" s="129"/>
      <c r="AC1448" s="129"/>
      <c r="AD1448" s="129"/>
      <c r="AE1448" s="129"/>
      <c r="AG1448" s="130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</row>
    <row r="1449" spans="27:64">
      <c r="AA1449" s="129"/>
      <c r="AB1449" s="129"/>
      <c r="AC1449" s="129"/>
      <c r="AD1449" s="129"/>
      <c r="AE1449" s="129"/>
      <c r="AG1449" s="130"/>
      <c r="AN1449" s="129"/>
      <c r="AO1449" s="129"/>
      <c r="AP1449" s="129"/>
      <c r="AQ1449" s="129"/>
      <c r="AR1449" s="129"/>
      <c r="AS1449" s="129"/>
      <c r="AT1449" s="129"/>
      <c r="AU1449" s="129"/>
      <c r="AV1449" s="129"/>
    </row>
    <row r="1450" spans="27:64">
      <c r="AA1450" s="129"/>
      <c r="AB1450" s="129"/>
      <c r="AC1450" s="129"/>
      <c r="AD1450" s="129"/>
      <c r="AE1450" s="129"/>
      <c r="AG1450" s="130"/>
      <c r="AN1450" s="129"/>
      <c r="AO1450" s="129"/>
      <c r="AP1450" s="129"/>
      <c r="AQ1450" s="129"/>
      <c r="AR1450" s="129"/>
      <c r="AS1450" s="129"/>
      <c r="AT1450" s="129"/>
      <c r="AU1450" s="129"/>
    </row>
    <row r="1451" spans="27:64">
      <c r="AA1451" s="129"/>
      <c r="AB1451" s="129"/>
      <c r="AC1451" s="129"/>
      <c r="AD1451" s="129"/>
      <c r="AE1451" s="129"/>
      <c r="AG1451" s="130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95"/>
      <c r="AX1451" s="131"/>
    </row>
    <row r="1452" spans="27:64">
      <c r="AA1452" s="129"/>
      <c r="AB1452" s="129"/>
      <c r="AC1452" s="129"/>
      <c r="AD1452" s="129"/>
      <c r="AE1452" s="129"/>
      <c r="AG1452" s="130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95"/>
      <c r="AX1452" s="131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</row>
    <row r="1453" spans="27:64">
      <c r="AA1453" s="129"/>
      <c r="AB1453" s="129"/>
      <c r="AC1453" s="129"/>
      <c r="AD1453" s="129"/>
      <c r="AE1453" s="129"/>
      <c r="AG1453" s="130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31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</row>
    <row r="1454" spans="27:64">
      <c r="AA1454" s="129"/>
      <c r="AB1454" s="129"/>
      <c r="AC1454" s="129"/>
      <c r="AD1454" s="129"/>
      <c r="AE1454" s="129"/>
      <c r="AG1454" s="130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31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</row>
    <row r="1455" spans="27:64">
      <c r="AA1455" s="129"/>
      <c r="AB1455" s="129"/>
      <c r="AC1455" s="129"/>
      <c r="AD1455" s="129"/>
      <c r="AE1455" s="129"/>
      <c r="AG1455" s="130"/>
      <c r="AN1455" s="129"/>
      <c r="AO1455" s="129"/>
      <c r="AP1455" s="129"/>
      <c r="AQ1455" s="129"/>
      <c r="AR1455" s="129"/>
      <c r="AS1455" s="129"/>
      <c r="AT1455" s="129"/>
      <c r="AU1455" s="129"/>
    </row>
    <row r="1456" spans="27:64">
      <c r="AA1456" s="129"/>
      <c r="AB1456" s="129"/>
      <c r="AC1456" s="129"/>
      <c r="AD1456" s="129"/>
      <c r="AE1456" s="129"/>
      <c r="AG1456" s="130"/>
      <c r="AN1456" s="129"/>
      <c r="AO1456" s="129"/>
      <c r="AP1456" s="129"/>
      <c r="AQ1456" s="129"/>
      <c r="AR1456" s="129"/>
      <c r="AS1456" s="129"/>
      <c r="AT1456" s="129"/>
      <c r="AU1456" s="129"/>
    </row>
    <row r="1457" spans="27:64">
      <c r="AA1457" s="129"/>
      <c r="AB1457" s="129"/>
      <c r="AC1457" s="129"/>
      <c r="AD1457" s="129"/>
      <c r="AE1457" s="129"/>
      <c r="AG1457" s="130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95"/>
      <c r="AX1457" s="131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</row>
    <row r="1458" spans="27:64">
      <c r="AA1458" s="129"/>
      <c r="AB1458" s="129"/>
      <c r="AC1458" s="129"/>
      <c r="AD1458" s="129"/>
      <c r="AE1458" s="129"/>
      <c r="AG1458" s="130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</row>
    <row r="1459" spans="27:64">
      <c r="AA1459" s="129"/>
      <c r="AB1459" s="129"/>
      <c r="AC1459" s="129"/>
      <c r="AD1459" s="129"/>
      <c r="AE1459" s="129"/>
      <c r="AG1459" s="130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31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</row>
    <row r="1460" spans="27:64">
      <c r="AA1460" s="129"/>
      <c r="AB1460" s="129"/>
      <c r="AC1460" s="129"/>
      <c r="AD1460" s="129"/>
      <c r="AE1460" s="129"/>
      <c r="AG1460" s="130"/>
      <c r="AN1460" s="129"/>
      <c r="AO1460" s="129"/>
      <c r="AP1460" s="129"/>
      <c r="AQ1460" s="129"/>
      <c r="AR1460" s="129"/>
      <c r="AS1460" s="129"/>
      <c r="AT1460" s="129"/>
      <c r="AU1460" s="129"/>
    </row>
    <row r="1461" spans="27:64">
      <c r="AA1461" s="129"/>
      <c r="AB1461" s="129"/>
      <c r="AC1461" s="129"/>
      <c r="AD1461" s="129"/>
      <c r="AE1461" s="129"/>
      <c r="AG1461" s="130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</row>
    <row r="1462" spans="27:64">
      <c r="AA1462" s="129"/>
      <c r="AB1462" s="129"/>
      <c r="AC1462" s="129"/>
      <c r="AD1462" s="129"/>
      <c r="AE1462" s="129"/>
      <c r="AG1462" s="130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95"/>
      <c r="AX1462" s="101"/>
    </row>
    <row r="1463" spans="27:64">
      <c r="AA1463" s="129"/>
      <c r="AB1463" s="129"/>
      <c r="AC1463" s="129"/>
      <c r="AD1463" s="129"/>
      <c r="AE1463" s="129"/>
      <c r="AG1463" s="130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95"/>
      <c r="AX1463" s="101"/>
    </row>
    <row r="1464" spans="27:64">
      <c r="AA1464" s="129"/>
      <c r="AB1464" s="129"/>
      <c r="AC1464" s="129"/>
      <c r="AD1464" s="129"/>
      <c r="AE1464" s="129"/>
      <c r="AG1464" s="130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95"/>
      <c r="AX1464" s="101"/>
    </row>
    <row r="1465" spans="27:64">
      <c r="AA1465" s="129"/>
      <c r="AB1465" s="129"/>
      <c r="AC1465" s="129"/>
      <c r="AD1465" s="129"/>
      <c r="AE1465" s="129"/>
      <c r="AG1465" s="130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</row>
    <row r="1466" spans="27:64">
      <c r="AA1466" s="129"/>
      <c r="AB1466" s="129"/>
      <c r="AC1466" s="129"/>
      <c r="AD1466" s="129"/>
      <c r="AE1466" s="129"/>
      <c r="AG1466" s="130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</row>
    <row r="1467" spans="27:64">
      <c r="AA1467" s="129"/>
      <c r="AB1467" s="129"/>
      <c r="AC1467" s="129"/>
      <c r="AD1467" s="129"/>
      <c r="AE1467" s="129"/>
      <c r="AG1467" s="130"/>
      <c r="AN1467" s="129"/>
      <c r="AO1467" s="129"/>
      <c r="AP1467" s="129"/>
      <c r="AQ1467" s="129"/>
      <c r="AR1467" s="129"/>
      <c r="AS1467" s="129"/>
      <c r="AT1467" s="129"/>
      <c r="AU1467" s="129"/>
    </row>
    <row r="1468" spans="27:64">
      <c r="AA1468" s="129"/>
      <c r="AB1468" s="129"/>
      <c r="AC1468" s="129"/>
      <c r="AD1468" s="129"/>
      <c r="AE1468" s="129"/>
      <c r="AG1468" s="130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</row>
    <row r="1469" spans="27:64">
      <c r="AA1469" s="129"/>
      <c r="AB1469" s="129"/>
      <c r="AC1469" s="129"/>
      <c r="AD1469" s="129"/>
      <c r="AE1469" s="129"/>
      <c r="AG1469" s="130"/>
      <c r="AN1469" s="129"/>
      <c r="AO1469" s="129"/>
      <c r="AP1469" s="129"/>
      <c r="AQ1469" s="129"/>
      <c r="AR1469" s="129"/>
      <c r="AS1469" s="129"/>
      <c r="AT1469" s="129"/>
      <c r="AU1469" s="129"/>
      <c r="AV1469" s="129"/>
    </row>
    <row r="1470" spans="27:64">
      <c r="AA1470" s="129"/>
      <c r="AB1470" s="129"/>
      <c r="AC1470" s="129"/>
      <c r="AD1470" s="129"/>
      <c r="AE1470" s="129"/>
      <c r="AG1470" s="130"/>
      <c r="AN1470" s="129"/>
      <c r="AO1470" s="129"/>
      <c r="AP1470" s="129"/>
      <c r="AQ1470" s="129"/>
      <c r="AR1470" s="129"/>
      <c r="AS1470" s="129"/>
      <c r="AT1470" s="129"/>
      <c r="AU1470" s="129"/>
      <c r="AV1470" s="129"/>
    </row>
    <row r="1471" spans="27:64">
      <c r="AA1471" s="129"/>
      <c r="AB1471" s="129"/>
      <c r="AC1471" s="129"/>
      <c r="AD1471" s="129"/>
      <c r="AE1471" s="129"/>
      <c r="AG1471" s="130"/>
      <c r="AN1471" s="129"/>
      <c r="AO1471" s="129"/>
      <c r="AP1471" s="129"/>
      <c r="AQ1471" s="129"/>
      <c r="AR1471" s="129"/>
      <c r="AS1471" s="129"/>
      <c r="AT1471" s="129"/>
      <c r="AU1471" s="129"/>
    </row>
    <row r="1472" spans="27:64">
      <c r="AA1472" s="129"/>
      <c r="AB1472" s="129"/>
      <c r="AC1472" s="129"/>
      <c r="AD1472" s="129"/>
      <c r="AE1472" s="129"/>
      <c r="AG1472" s="130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95"/>
      <c r="AX1472" s="131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</row>
    <row r="1473" spans="27:64">
      <c r="AA1473" s="129"/>
      <c r="AB1473" s="129"/>
      <c r="AC1473" s="129"/>
      <c r="AD1473" s="129"/>
      <c r="AE1473" s="129"/>
      <c r="AG1473" s="130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95"/>
      <c r="AX1473" s="131"/>
    </row>
    <row r="1474" spans="27:64">
      <c r="AA1474" s="129"/>
      <c r="AB1474" s="129"/>
      <c r="AC1474" s="129"/>
      <c r="AD1474" s="129"/>
      <c r="AE1474" s="129"/>
      <c r="AG1474" s="130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95"/>
      <c r="AX1474" s="131"/>
    </row>
    <row r="1475" spans="27:64">
      <c r="AA1475" s="129"/>
      <c r="AB1475" s="129"/>
      <c r="AC1475" s="129"/>
      <c r="AD1475" s="129"/>
      <c r="AE1475" s="129"/>
      <c r="AG1475" s="130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31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</row>
    <row r="1476" spans="27:64">
      <c r="AA1476" s="129"/>
      <c r="AB1476" s="129"/>
      <c r="AC1476" s="129"/>
      <c r="AD1476" s="129"/>
      <c r="AE1476" s="129"/>
      <c r="AG1476" s="130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</row>
    <row r="1477" spans="27:64">
      <c r="AA1477" s="129"/>
      <c r="AB1477" s="129"/>
      <c r="AC1477" s="129"/>
      <c r="AD1477" s="129"/>
      <c r="AE1477" s="129"/>
      <c r="AG1477" s="130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</row>
    <row r="1478" spans="27:64">
      <c r="AA1478" s="129"/>
      <c r="AB1478" s="129"/>
      <c r="AC1478" s="129"/>
      <c r="AD1478" s="129"/>
      <c r="AE1478" s="129"/>
      <c r="AG1478" s="130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</row>
    <row r="1479" spans="27:64">
      <c r="AA1479" s="129"/>
      <c r="AB1479" s="129"/>
      <c r="AC1479" s="129"/>
      <c r="AD1479" s="129"/>
      <c r="AE1479" s="129"/>
      <c r="AG1479" s="130"/>
      <c r="AN1479" s="129"/>
      <c r="AO1479" s="129"/>
      <c r="AP1479" s="129"/>
      <c r="AQ1479" s="129"/>
      <c r="AR1479" s="129"/>
      <c r="AS1479" s="129"/>
      <c r="AT1479" s="129"/>
      <c r="AU1479" s="129"/>
      <c r="AV1479" s="129"/>
    </row>
    <row r="1480" spans="27:64">
      <c r="AA1480" s="129"/>
      <c r="AB1480" s="129"/>
      <c r="AC1480" s="129"/>
      <c r="AD1480" s="129"/>
      <c r="AE1480" s="129"/>
      <c r="AG1480" s="130"/>
      <c r="AN1480" s="129"/>
      <c r="AO1480" s="129"/>
      <c r="AP1480" s="129"/>
      <c r="AQ1480" s="129"/>
      <c r="AR1480" s="129"/>
      <c r="AS1480" s="129"/>
      <c r="AT1480" s="129"/>
      <c r="AU1480" s="129"/>
    </row>
    <row r="1481" spans="27:64">
      <c r="AA1481" s="129"/>
      <c r="AB1481" s="129"/>
      <c r="AC1481" s="129"/>
      <c r="AD1481" s="129"/>
      <c r="AE1481" s="129"/>
      <c r="AG1481" s="130"/>
      <c r="AN1481" s="129"/>
      <c r="AO1481" s="129"/>
      <c r="AP1481" s="129"/>
      <c r="AQ1481" s="129"/>
      <c r="AR1481" s="129"/>
      <c r="AS1481" s="129"/>
      <c r="AT1481" s="129"/>
      <c r="AU1481" s="129"/>
    </row>
    <row r="1482" spans="27:64">
      <c r="AA1482" s="129"/>
      <c r="AB1482" s="129"/>
      <c r="AC1482" s="129"/>
      <c r="AD1482" s="129"/>
      <c r="AE1482" s="129"/>
      <c r="AG1482" s="130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95"/>
      <c r="AX1482" s="101"/>
    </row>
    <row r="1483" spans="27:64">
      <c r="AA1483" s="129"/>
      <c r="AB1483" s="129"/>
      <c r="AC1483" s="129"/>
      <c r="AD1483" s="129"/>
      <c r="AE1483" s="129"/>
      <c r="AG1483" s="130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</row>
    <row r="1484" spans="27:64">
      <c r="AA1484" s="129"/>
      <c r="AB1484" s="129"/>
      <c r="AC1484" s="129"/>
      <c r="AD1484" s="129"/>
      <c r="AE1484" s="129"/>
      <c r="AG1484" s="130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</row>
    <row r="1485" spans="27:64">
      <c r="AA1485" s="129"/>
      <c r="AB1485" s="129"/>
      <c r="AC1485" s="129"/>
      <c r="AD1485" s="129"/>
      <c r="AE1485" s="129"/>
      <c r="AG1485" s="130"/>
      <c r="AN1485" s="129"/>
      <c r="AO1485" s="129"/>
      <c r="AP1485" s="129"/>
      <c r="AQ1485" s="129"/>
      <c r="AR1485" s="129"/>
      <c r="AS1485" s="129"/>
      <c r="AT1485" s="129"/>
      <c r="AU1485" s="129"/>
    </row>
    <row r="1486" spans="27:64">
      <c r="AA1486" s="129"/>
      <c r="AB1486" s="129"/>
      <c r="AC1486" s="129"/>
      <c r="AD1486" s="129"/>
      <c r="AE1486" s="129"/>
      <c r="AG1486" s="130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95"/>
      <c r="AX1486" s="131"/>
    </row>
    <row r="1487" spans="27:64">
      <c r="AA1487" s="129"/>
      <c r="AB1487" s="129"/>
      <c r="AC1487" s="129"/>
      <c r="AD1487" s="129"/>
      <c r="AE1487" s="129"/>
      <c r="AG1487" s="130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95"/>
      <c r="AX1487" s="101"/>
    </row>
    <row r="1488" spans="27:64">
      <c r="AA1488" s="129"/>
      <c r="AB1488" s="129"/>
      <c r="AC1488" s="129"/>
      <c r="AD1488" s="129"/>
      <c r="AE1488" s="129"/>
      <c r="AG1488" s="130"/>
      <c r="AN1488" s="129"/>
      <c r="AO1488" s="129"/>
      <c r="AP1488" s="129"/>
      <c r="AQ1488" s="129"/>
      <c r="AR1488" s="129"/>
      <c r="AS1488" s="129"/>
      <c r="AT1488" s="129"/>
      <c r="AU1488" s="129"/>
    </row>
    <row r="1489" spans="27:64">
      <c r="AA1489" s="129"/>
      <c r="AB1489" s="129"/>
      <c r="AC1489" s="129"/>
      <c r="AD1489" s="129"/>
      <c r="AE1489" s="129"/>
      <c r="AG1489" s="130"/>
      <c r="AN1489" s="129"/>
      <c r="AO1489" s="129"/>
      <c r="AP1489" s="129"/>
      <c r="AQ1489" s="129"/>
      <c r="AR1489" s="129"/>
      <c r="AS1489" s="129"/>
      <c r="AT1489" s="129"/>
      <c r="AU1489" s="129"/>
    </row>
    <row r="1490" spans="27:64">
      <c r="AA1490" s="129"/>
      <c r="AB1490" s="129"/>
      <c r="AC1490" s="129"/>
      <c r="AD1490" s="129"/>
      <c r="AE1490" s="129"/>
      <c r="AG1490" s="130"/>
      <c r="AN1490" s="129"/>
      <c r="AO1490" s="129"/>
      <c r="AP1490" s="129"/>
      <c r="AQ1490" s="129"/>
      <c r="AR1490" s="129"/>
      <c r="AS1490" s="129"/>
      <c r="AT1490" s="129"/>
      <c r="AU1490" s="129"/>
    </row>
    <row r="1491" spans="27:64">
      <c r="AA1491" s="129"/>
      <c r="AB1491" s="129"/>
      <c r="AC1491" s="129"/>
      <c r="AD1491" s="129"/>
      <c r="AE1491" s="129"/>
      <c r="AG1491" s="130"/>
      <c r="AN1491" s="129"/>
      <c r="AO1491" s="129"/>
      <c r="AP1491" s="129"/>
      <c r="AQ1491" s="129"/>
      <c r="AR1491" s="129"/>
      <c r="AS1491" s="129"/>
      <c r="AT1491" s="129"/>
      <c r="AU1491" s="129"/>
    </row>
    <row r="1492" spans="27:64">
      <c r="AA1492" s="129"/>
      <c r="AB1492" s="129"/>
      <c r="AC1492" s="129"/>
      <c r="AD1492" s="129"/>
      <c r="AE1492" s="129"/>
      <c r="AG1492" s="130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31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</row>
    <row r="1493" spans="27:64">
      <c r="AA1493" s="129"/>
      <c r="AB1493" s="129"/>
      <c r="AC1493" s="129"/>
      <c r="AD1493" s="129"/>
      <c r="AE1493" s="129"/>
      <c r="AG1493" s="130"/>
      <c r="AN1493" s="129"/>
      <c r="AO1493" s="129"/>
      <c r="AP1493" s="129"/>
      <c r="AQ1493" s="129"/>
      <c r="AR1493" s="129"/>
      <c r="AS1493" s="129"/>
      <c r="AT1493" s="129"/>
      <c r="AU1493" s="129"/>
    </row>
    <row r="1494" spans="27:64">
      <c r="AA1494" s="129"/>
      <c r="AB1494" s="129"/>
      <c r="AC1494" s="129"/>
      <c r="AD1494" s="129"/>
      <c r="AE1494" s="129"/>
      <c r="AG1494" s="130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31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</row>
    <row r="1495" spans="27:64">
      <c r="AA1495" s="129"/>
      <c r="AB1495" s="129"/>
      <c r="AC1495" s="129"/>
      <c r="AD1495" s="129"/>
      <c r="AE1495" s="129"/>
      <c r="AG1495" s="130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95"/>
      <c r="AX1495" s="131"/>
    </row>
    <row r="1496" spans="27:64">
      <c r="AA1496" s="129"/>
      <c r="AB1496" s="129"/>
      <c r="AC1496" s="129"/>
      <c r="AD1496" s="129"/>
      <c r="AE1496" s="129"/>
      <c r="AG1496" s="130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95"/>
      <c r="AX1496" s="101"/>
    </row>
    <row r="1497" spans="27:64">
      <c r="AA1497" s="129"/>
      <c r="AB1497" s="129"/>
      <c r="AC1497" s="129"/>
      <c r="AD1497" s="129"/>
      <c r="AE1497" s="129"/>
      <c r="AG1497" s="130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95"/>
      <c r="AX1497" s="101"/>
    </row>
    <row r="1498" spans="27:64">
      <c r="AA1498" s="129"/>
      <c r="AB1498" s="129"/>
      <c r="AC1498" s="129"/>
      <c r="AD1498" s="129"/>
      <c r="AE1498" s="129"/>
      <c r="AG1498" s="130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95"/>
      <c r="AX1498" s="131"/>
    </row>
    <row r="1499" spans="27:64">
      <c r="AA1499" s="129"/>
      <c r="AB1499" s="129"/>
      <c r="AC1499" s="129"/>
      <c r="AD1499" s="129"/>
      <c r="AE1499" s="129"/>
      <c r="AG1499" s="130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</row>
    <row r="1500" spans="27:64">
      <c r="AA1500" s="129"/>
      <c r="AB1500" s="129"/>
      <c r="AC1500" s="129"/>
      <c r="AD1500" s="129"/>
      <c r="AE1500" s="129"/>
      <c r="AG1500" s="130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95"/>
      <c r="AX1500" s="101"/>
    </row>
    <row r="1501" spans="27:64">
      <c r="AA1501" s="129"/>
      <c r="AB1501" s="129"/>
      <c r="AC1501" s="129"/>
      <c r="AD1501" s="129"/>
      <c r="AE1501" s="129"/>
      <c r="AG1501" s="130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95"/>
      <c r="AX1501" s="131"/>
    </row>
    <row r="1502" spans="27:64">
      <c r="AA1502" s="129"/>
      <c r="AB1502" s="129"/>
      <c r="AC1502" s="129"/>
      <c r="AD1502" s="129"/>
      <c r="AE1502" s="129"/>
      <c r="AG1502" s="130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</row>
    <row r="1503" spans="27:64">
      <c r="AA1503" s="129"/>
      <c r="AB1503" s="129"/>
      <c r="AC1503" s="129"/>
      <c r="AD1503" s="129"/>
      <c r="AE1503" s="129"/>
      <c r="AG1503" s="130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95"/>
      <c r="AX1503" s="101"/>
    </row>
    <row r="1504" spans="27:64">
      <c r="AA1504" s="129"/>
      <c r="AB1504" s="129"/>
      <c r="AC1504" s="129"/>
      <c r="AD1504" s="129"/>
      <c r="AE1504" s="129"/>
      <c r="AG1504" s="130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95"/>
      <c r="AX1504" s="101"/>
    </row>
    <row r="1505" spans="27:64">
      <c r="AA1505" s="129"/>
      <c r="AB1505" s="129"/>
      <c r="AC1505" s="129"/>
      <c r="AD1505" s="129"/>
      <c r="AE1505" s="129"/>
      <c r="AG1505" s="130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95"/>
      <c r="AX1505" s="131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</row>
    <row r="1506" spans="27:64">
      <c r="AA1506" s="129"/>
      <c r="AB1506" s="129"/>
      <c r="AC1506" s="129"/>
      <c r="AD1506" s="129"/>
      <c r="AE1506" s="129"/>
      <c r="AG1506" s="130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95"/>
      <c r="AX1506" s="101"/>
    </row>
    <row r="1507" spans="27:64">
      <c r="AA1507" s="129"/>
      <c r="AB1507" s="129"/>
      <c r="AC1507" s="129"/>
      <c r="AD1507" s="129"/>
      <c r="AE1507" s="129"/>
      <c r="AG1507" s="130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95"/>
      <c r="AX1507" s="131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</row>
    <row r="1508" spans="27:64">
      <c r="AA1508" s="129"/>
      <c r="AB1508" s="129"/>
      <c r="AC1508" s="129"/>
      <c r="AD1508" s="129"/>
      <c r="AE1508" s="129"/>
      <c r="AG1508" s="130"/>
      <c r="AN1508" s="129"/>
      <c r="AO1508" s="129"/>
      <c r="AP1508" s="129"/>
      <c r="AQ1508" s="129"/>
      <c r="AR1508" s="129"/>
      <c r="AS1508" s="129"/>
      <c r="AT1508" s="129"/>
      <c r="AU1508" s="129"/>
    </row>
    <row r="1509" spans="27:64">
      <c r="AA1509" s="129"/>
      <c r="AB1509" s="129"/>
      <c r="AC1509" s="129"/>
      <c r="AD1509" s="129"/>
      <c r="AE1509" s="129"/>
      <c r="AG1509" s="130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95"/>
      <c r="AX1509" s="131"/>
    </row>
    <row r="1510" spans="27:64">
      <c r="AA1510" s="129"/>
      <c r="AB1510" s="129"/>
      <c r="AC1510" s="129"/>
      <c r="AD1510" s="129"/>
      <c r="AE1510" s="129"/>
      <c r="AG1510" s="130"/>
      <c r="AN1510" s="129"/>
      <c r="AO1510" s="129"/>
      <c r="AP1510" s="129"/>
      <c r="AQ1510" s="129"/>
      <c r="AR1510" s="129"/>
      <c r="AS1510" s="129"/>
      <c r="AT1510" s="129"/>
      <c r="AU1510" s="129"/>
    </row>
    <row r="1511" spans="27:64">
      <c r="AA1511" s="129"/>
      <c r="AB1511" s="129"/>
      <c r="AC1511" s="129"/>
      <c r="AD1511" s="129"/>
      <c r="AE1511" s="129"/>
      <c r="AG1511" s="130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95"/>
      <c r="AX1511" s="101"/>
    </row>
    <row r="1512" spans="27:64">
      <c r="AA1512" s="129"/>
      <c r="AB1512" s="129"/>
      <c r="AC1512" s="129"/>
      <c r="AD1512" s="129"/>
      <c r="AE1512" s="129"/>
      <c r="AG1512" s="130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</row>
    <row r="1513" spans="27:64">
      <c r="AA1513" s="129"/>
      <c r="AB1513" s="129"/>
      <c r="AC1513" s="129"/>
      <c r="AD1513" s="129"/>
      <c r="AE1513" s="129"/>
      <c r="AG1513" s="130"/>
      <c r="AN1513" s="129"/>
      <c r="AO1513" s="129"/>
      <c r="AP1513" s="129"/>
      <c r="AQ1513" s="129"/>
      <c r="AR1513" s="129"/>
      <c r="AS1513" s="129"/>
      <c r="AT1513" s="129"/>
      <c r="AU1513" s="129"/>
    </row>
    <row r="1514" spans="27:64">
      <c r="AA1514" s="129"/>
      <c r="AB1514" s="129"/>
      <c r="AC1514" s="129"/>
      <c r="AD1514" s="129"/>
      <c r="AE1514" s="129"/>
      <c r="AG1514" s="130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95"/>
      <c r="AX1514" s="131"/>
    </row>
    <row r="1515" spans="27:64">
      <c r="AA1515" s="129"/>
      <c r="AB1515" s="129"/>
      <c r="AC1515" s="129"/>
      <c r="AD1515" s="129"/>
      <c r="AE1515" s="129"/>
      <c r="AG1515" s="130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</row>
    <row r="1516" spans="27:64">
      <c r="AA1516" s="129"/>
      <c r="AB1516" s="129"/>
      <c r="AC1516" s="129"/>
      <c r="AD1516" s="129"/>
      <c r="AE1516" s="129"/>
      <c r="AG1516" s="130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31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</row>
    <row r="1517" spans="27:64">
      <c r="AA1517" s="129"/>
      <c r="AB1517" s="129"/>
      <c r="AC1517" s="129"/>
      <c r="AD1517" s="129"/>
      <c r="AE1517" s="129"/>
      <c r="AG1517" s="130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</row>
    <row r="1518" spans="27:64">
      <c r="AA1518" s="129"/>
      <c r="AB1518" s="129"/>
      <c r="AC1518" s="129"/>
      <c r="AD1518" s="129"/>
      <c r="AE1518" s="129"/>
      <c r="AG1518" s="130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95"/>
      <c r="AX1518" s="101"/>
    </row>
    <row r="1519" spans="27:64">
      <c r="AA1519" s="129"/>
      <c r="AB1519" s="129"/>
      <c r="AC1519" s="129"/>
      <c r="AD1519" s="129"/>
      <c r="AE1519" s="129"/>
      <c r="AG1519" s="130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95"/>
      <c r="AX1519" s="101"/>
    </row>
    <row r="1520" spans="27:64">
      <c r="AA1520" s="129"/>
      <c r="AB1520" s="129"/>
      <c r="AC1520" s="129"/>
      <c r="AD1520" s="129"/>
      <c r="AE1520" s="129"/>
      <c r="AG1520" s="130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95"/>
      <c r="AX1520" s="131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</row>
    <row r="1521" spans="27:64">
      <c r="AA1521" s="129"/>
      <c r="AB1521" s="129"/>
      <c r="AC1521" s="129"/>
      <c r="AD1521" s="129"/>
      <c r="AE1521" s="129"/>
      <c r="AG1521" s="130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95"/>
      <c r="AX1521" s="101"/>
    </row>
    <row r="1522" spans="27:64">
      <c r="AA1522" s="129"/>
      <c r="AB1522" s="129"/>
      <c r="AC1522" s="129"/>
      <c r="AD1522" s="129"/>
      <c r="AE1522" s="129"/>
      <c r="AG1522" s="130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95"/>
      <c r="AX1522" s="131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</row>
    <row r="1523" spans="27:64">
      <c r="AA1523" s="129"/>
      <c r="AB1523" s="129"/>
      <c r="AC1523" s="129"/>
      <c r="AD1523" s="129"/>
      <c r="AE1523" s="129"/>
      <c r="AG1523" s="130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95"/>
      <c r="AX1523" s="101"/>
    </row>
    <row r="1524" spans="27:64">
      <c r="AA1524" s="129"/>
      <c r="AB1524" s="129"/>
      <c r="AC1524" s="129"/>
      <c r="AD1524" s="129"/>
      <c r="AE1524" s="129"/>
      <c r="AG1524" s="130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95"/>
      <c r="AX1524" s="101"/>
    </row>
    <row r="1525" spans="27:64">
      <c r="AA1525" s="129"/>
      <c r="AB1525" s="129"/>
      <c r="AC1525" s="129"/>
      <c r="AD1525" s="129"/>
      <c r="AE1525" s="129"/>
      <c r="AG1525" s="130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95"/>
      <c r="AX1525" s="131"/>
    </row>
    <row r="1526" spans="27:64">
      <c r="AA1526" s="129"/>
      <c r="AB1526" s="129"/>
      <c r="AC1526" s="129"/>
      <c r="AD1526" s="129"/>
      <c r="AE1526" s="129"/>
      <c r="AG1526" s="130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95"/>
      <c r="AX1526" s="101"/>
    </row>
    <row r="1527" spans="27:64">
      <c r="AA1527" s="129"/>
      <c r="AB1527" s="129"/>
      <c r="AC1527" s="129"/>
      <c r="AD1527" s="129"/>
      <c r="AE1527" s="129"/>
      <c r="AG1527" s="130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95"/>
      <c r="AX1527" s="131"/>
    </row>
    <row r="1528" spans="27:64">
      <c r="AA1528" s="129"/>
      <c r="AB1528" s="129"/>
      <c r="AC1528" s="129"/>
      <c r="AD1528" s="129"/>
      <c r="AE1528" s="129"/>
      <c r="AG1528" s="130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95"/>
      <c r="AX1528" s="101"/>
    </row>
    <row r="1529" spans="27:64">
      <c r="AA1529" s="129"/>
      <c r="AB1529" s="129"/>
      <c r="AC1529" s="129"/>
      <c r="AD1529" s="129"/>
      <c r="AE1529" s="129"/>
      <c r="AG1529" s="130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95"/>
      <c r="AX1529" s="101"/>
    </row>
    <row r="1530" spans="27:64">
      <c r="AA1530" s="129"/>
      <c r="AB1530" s="129"/>
      <c r="AC1530" s="129"/>
      <c r="AD1530" s="129"/>
      <c r="AE1530" s="129"/>
      <c r="AG1530" s="130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95"/>
      <c r="AX1530" s="101"/>
    </row>
    <row r="1531" spans="27:64">
      <c r="AA1531" s="129"/>
      <c r="AB1531" s="129"/>
      <c r="AC1531" s="129"/>
      <c r="AD1531" s="129"/>
      <c r="AE1531" s="129"/>
      <c r="AG1531" s="130"/>
      <c r="AN1531" s="129"/>
      <c r="AO1531" s="129"/>
      <c r="AP1531" s="129"/>
      <c r="AQ1531" s="129"/>
      <c r="AR1531" s="129"/>
      <c r="AS1531" s="129"/>
      <c r="AT1531" s="129"/>
      <c r="AU1531" s="129"/>
    </row>
    <row r="1532" spans="27:64">
      <c r="AA1532" s="129"/>
      <c r="AB1532" s="129"/>
      <c r="AC1532" s="129"/>
      <c r="AD1532" s="129"/>
      <c r="AE1532" s="129"/>
      <c r="AG1532" s="130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95"/>
      <c r="AX1532" s="101"/>
    </row>
    <row r="1533" spans="27:64">
      <c r="AA1533" s="129"/>
      <c r="AB1533" s="129"/>
      <c r="AC1533" s="129"/>
      <c r="AD1533" s="129"/>
      <c r="AE1533" s="129"/>
      <c r="AG1533" s="130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</row>
    <row r="1534" spans="27:64">
      <c r="AA1534" s="129"/>
      <c r="AB1534" s="129"/>
      <c r="AC1534" s="129"/>
      <c r="AD1534" s="129"/>
      <c r="AE1534" s="129"/>
      <c r="AG1534" s="130"/>
      <c r="AN1534" s="129"/>
      <c r="AO1534" s="129"/>
      <c r="AP1534" s="129"/>
      <c r="AQ1534" s="129"/>
      <c r="AR1534" s="129"/>
      <c r="AS1534" s="129"/>
      <c r="AT1534" s="129"/>
      <c r="AU1534" s="129"/>
    </row>
    <row r="1535" spans="27:64">
      <c r="AA1535" s="129"/>
      <c r="AB1535" s="129"/>
      <c r="AC1535" s="129"/>
      <c r="AD1535" s="129"/>
      <c r="AE1535" s="129"/>
      <c r="AG1535" s="130"/>
      <c r="AN1535" s="129"/>
      <c r="AO1535" s="129"/>
      <c r="AP1535" s="129"/>
      <c r="AQ1535" s="129"/>
      <c r="AR1535" s="129"/>
      <c r="AS1535" s="129"/>
      <c r="AT1535" s="129"/>
      <c r="AU1535" s="129"/>
    </row>
    <row r="1536" spans="27:64">
      <c r="AA1536" s="129"/>
      <c r="AB1536" s="129"/>
      <c r="AC1536" s="129"/>
      <c r="AD1536" s="129"/>
      <c r="AE1536" s="129"/>
      <c r="AG1536" s="130"/>
      <c r="AN1536" s="129"/>
      <c r="AO1536" s="129"/>
      <c r="AP1536" s="129"/>
      <c r="AQ1536" s="129"/>
      <c r="AR1536" s="129"/>
      <c r="AS1536" s="129"/>
      <c r="AT1536" s="129"/>
      <c r="AU1536" s="129"/>
    </row>
    <row r="1537" spans="27:64">
      <c r="AA1537" s="129"/>
      <c r="AB1537" s="129"/>
      <c r="AC1537" s="129"/>
      <c r="AD1537" s="129"/>
      <c r="AE1537" s="129"/>
      <c r="AG1537" s="130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95"/>
      <c r="AX1537" s="101"/>
    </row>
    <row r="1538" spans="27:64">
      <c r="AA1538" s="129"/>
      <c r="AB1538" s="129"/>
      <c r="AC1538" s="129"/>
      <c r="AD1538" s="129"/>
      <c r="AE1538" s="129"/>
      <c r="AG1538" s="130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95"/>
      <c r="AX1538" s="101"/>
    </row>
    <row r="1539" spans="27:64">
      <c r="AA1539" s="129"/>
      <c r="AB1539" s="129"/>
      <c r="AC1539" s="129"/>
      <c r="AD1539" s="129"/>
      <c r="AE1539" s="129"/>
      <c r="AG1539" s="130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95"/>
      <c r="AX1539" s="101"/>
    </row>
    <row r="1540" spans="27:64">
      <c r="AA1540" s="129"/>
      <c r="AB1540" s="129"/>
      <c r="AC1540" s="129"/>
      <c r="AD1540" s="129"/>
      <c r="AE1540" s="129"/>
      <c r="AG1540" s="130"/>
      <c r="AN1540" s="129"/>
      <c r="AO1540" s="129"/>
      <c r="AP1540" s="129"/>
      <c r="AQ1540" s="129"/>
      <c r="AR1540" s="129"/>
      <c r="AS1540" s="129"/>
      <c r="AT1540" s="129"/>
      <c r="AU1540" s="129"/>
    </row>
    <row r="1541" spans="27:64">
      <c r="AA1541" s="129"/>
      <c r="AB1541" s="129"/>
      <c r="AC1541" s="129"/>
      <c r="AD1541" s="129"/>
      <c r="AE1541" s="129"/>
      <c r="AG1541" s="130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31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</row>
    <row r="1542" spans="27:64">
      <c r="AA1542" s="129"/>
      <c r="AB1542" s="129"/>
      <c r="AC1542" s="129"/>
      <c r="AD1542" s="129"/>
      <c r="AE1542" s="129"/>
      <c r="AG1542" s="130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95"/>
      <c r="AX1542" s="131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</row>
    <row r="1543" spans="27:64">
      <c r="AA1543" s="129"/>
      <c r="AB1543" s="129"/>
      <c r="AC1543" s="129"/>
      <c r="AD1543" s="129"/>
      <c r="AE1543" s="129"/>
      <c r="AG1543" s="130"/>
      <c r="AN1543" s="129"/>
      <c r="AO1543" s="129"/>
      <c r="AP1543" s="129"/>
      <c r="AQ1543" s="129"/>
      <c r="AR1543" s="129"/>
      <c r="AS1543" s="129"/>
      <c r="AT1543" s="129"/>
      <c r="AU1543" s="129"/>
    </row>
    <row r="1544" spans="27:64">
      <c r="AA1544" s="129"/>
      <c r="AB1544" s="129"/>
      <c r="AC1544" s="129"/>
      <c r="AD1544" s="129"/>
      <c r="AE1544" s="129"/>
      <c r="AG1544" s="130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95"/>
      <c r="AX1544" s="101"/>
    </row>
    <row r="1545" spans="27:64">
      <c r="AA1545" s="129"/>
      <c r="AB1545" s="129"/>
      <c r="AC1545" s="129"/>
      <c r="AD1545" s="129"/>
      <c r="AE1545" s="129"/>
      <c r="AG1545" s="130"/>
      <c r="AN1545" s="129"/>
      <c r="AO1545" s="129"/>
      <c r="AP1545" s="129"/>
      <c r="AQ1545" s="129"/>
      <c r="AR1545" s="129"/>
      <c r="AS1545" s="129"/>
      <c r="AT1545" s="129"/>
      <c r="AU1545" s="129"/>
    </row>
    <row r="1546" spans="27:64">
      <c r="AA1546" s="129"/>
      <c r="AB1546" s="129"/>
      <c r="AC1546" s="129"/>
      <c r="AD1546" s="129"/>
      <c r="AE1546" s="129"/>
      <c r="AG1546" s="130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</row>
    <row r="1547" spans="27:64">
      <c r="AA1547" s="129"/>
      <c r="AB1547" s="129"/>
      <c r="AC1547" s="129"/>
      <c r="AD1547" s="129"/>
      <c r="AE1547" s="129"/>
      <c r="AG1547" s="130"/>
      <c r="AN1547" s="129"/>
      <c r="AO1547" s="129"/>
      <c r="AP1547" s="129"/>
      <c r="AQ1547" s="129"/>
      <c r="AR1547" s="129"/>
      <c r="AS1547" s="129"/>
      <c r="AT1547" s="129"/>
      <c r="AU1547" s="129"/>
    </row>
    <row r="1548" spans="27:64">
      <c r="AA1548" s="129"/>
      <c r="AB1548" s="129"/>
      <c r="AC1548" s="129"/>
      <c r="AD1548" s="129"/>
      <c r="AE1548" s="129"/>
      <c r="AG1548" s="130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95"/>
      <c r="AX1548" s="131"/>
    </row>
    <row r="1549" spans="27:64">
      <c r="AA1549" s="129"/>
      <c r="AB1549" s="129"/>
      <c r="AC1549" s="129"/>
      <c r="AD1549" s="129"/>
      <c r="AE1549" s="129"/>
      <c r="AG1549" s="130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95"/>
      <c r="AX1549" s="131"/>
    </row>
    <row r="1550" spans="27:64">
      <c r="AA1550" s="129"/>
      <c r="AB1550" s="129"/>
      <c r="AC1550" s="129"/>
      <c r="AD1550" s="129"/>
      <c r="AE1550" s="129"/>
      <c r="AG1550" s="130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95"/>
      <c r="AX1550" s="131"/>
    </row>
    <row r="1551" spans="27:64">
      <c r="AA1551" s="129"/>
      <c r="AB1551" s="129"/>
      <c r="AC1551" s="129"/>
      <c r="AD1551" s="129"/>
      <c r="AE1551" s="129"/>
      <c r="AG1551" s="130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95"/>
      <c r="AX1551" s="101"/>
    </row>
    <row r="1552" spans="27:64">
      <c r="AA1552" s="129"/>
      <c r="AB1552" s="129"/>
      <c r="AC1552" s="129"/>
      <c r="AD1552" s="129"/>
      <c r="AE1552" s="129"/>
      <c r="AG1552" s="130"/>
      <c r="AN1552" s="129"/>
      <c r="AO1552" s="129"/>
      <c r="AP1552" s="129"/>
      <c r="AQ1552" s="129"/>
      <c r="AR1552" s="129"/>
      <c r="AS1552" s="129"/>
      <c r="AT1552" s="129"/>
      <c r="AU1552" s="129"/>
    </row>
    <row r="1553" spans="27:64">
      <c r="AA1553" s="129"/>
      <c r="AB1553" s="129"/>
      <c r="AC1553" s="129"/>
      <c r="AD1553" s="129"/>
      <c r="AE1553" s="129"/>
      <c r="AG1553" s="130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95"/>
      <c r="AX1553" s="101"/>
    </row>
    <row r="1554" spans="27:64">
      <c r="AA1554" s="129"/>
      <c r="AB1554" s="129"/>
      <c r="AC1554" s="129"/>
      <c r="AD1554" s="129"/>
      <c r="AE1554" s="129"/>
      <c r="AG1554" s="130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95"/>
      <c r="AX1554" s="101"/>
    </row>
    <row r="1555" spans="27:64">
      <c r="AA1555" s="129"/>
      <c r="AB1555" s="129"/>
      <c r="AC1555" s="129"/>
      <c r="AD1555" s="129"/>
      <c r="AE1555" s="129"/>
      <c r="AG1555" s="130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31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</row>
    <row r="1556" spans="27:64">
      <c r="AA1556" s="129"/>
      <c r="AB1556" s="129"/>
      <c r="AC1556" s="129"/>
      <c r="AD1556" s="129"/>
      <c r="AE1556" s="129"/>
      <c r="AG1556" s="130"/>
      <c r="AN1556" s="129"/>
      <c r="AO1556" s="129"/>
      <c r="AP1556" s="129"/>
      <c r="AQ1556" s="129"/>
      <c r="AR1556" s="129"/>
      <c r="AS1556" s="129"/>
      <c r="AT1556" s="129"/>
      <c r="AU1556" s="129"/>
    </row>
    <row r="1557" spans="27:64">
      <c r="AA1557" s="129"/>
      <c r="AB1557" s="129"/>
      <c r="AC1557" s="129"/>
      <c r="AD1557" s="129"/>
      <c r="AE1557" s="129"/>
      <c r="AG1557" s="130"/>
      <c r="AN1557" s="129"/>
      <c r="AO1557" s="129"/>
      <c r="AP1557" s="129"/>
      <c r="AQ1557" s="129"/>
      <c r="AR1557" s="129"/>
      <c r="AS1557" s="129"/>
      <c r="AT1557" s="129"/>
      <c r="AU1557" s="129"/>
    </row>
    <row r="1558" spans="27:64">
      <c r="AA1558" s="129"/>
      <c r="AB1558" s="129"/>
      <c r="AC1558" s="129"/>
      <c r="AD1558" s="129"/>
      <c r="AE1558" s="129"/>
      <c r="AG1558" s="130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</row>
    <row r="1559" spans="27:64">
      <c r="AA1559" s="129"/>
      <c r="AB1559" s="129"/>
      <c r="AC1559" s="129"/>
      <c r="AD1559" s="129"/>
      <c r="AE1559" s="129"/>
      <c r="AG1559" s="130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95"/>
      <c r="AX1559" s="131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</row>
    <row r="1560" spans="27:64">
      <c r="AA1560" s="129"/>
      <c r="AB1560" s="129"/>
      <c r="AC1560" s="129"/>
      <c r="AD1560" s="129"/>
      <c r="AE1560" s="129"/>
      <c r="AG1560" s="130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95"/>
      <c r="AX1560" s="131"/>
    </row>
    <row r="1561" spans="27:64">
      <c r="AA1561" s="129"/>
      <c r="AB1561" s="129"/>
      <c r="AC1561" s="129"/>
      <c r="AD1561" s="129"/>
      <c r="AE1561" s="129"/>
      <c r="AG1561" s="130"/>
      <c r="AN1561" s="129"/>
      <c r="AO1561" s="129"/>
      <c r="AP1561" s="129"/>
      <c r="AQ1561" s="129"/>
      <c r="AR1561" s="129"/>
      <c r="AS1561" s="129"/>
      <c r="AT1561" s="129"/>
      <c r="AU1561" s="129"/>
    </row>
    <row r="1562" spans="27:64">
      <c r="AA1562" s="129"/>
      <c r="AB1562" s="129"/>
      <c r="AC1562" s="129"/>
      <c r="AD1562" s="129"/>
      <c r="AE1562" s="129"/>
      <c r="AG1562" s="130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95"/>
      <c r="AX1562" s="101"/>
    </row>
    <row r="1563" spans="27:64">
      <c r="AA1563" s="129"/>
      <c r="AB1563" s="129"/>
      <c r="AC1563" s="129"/>
      <c r="AD1563" s="129"/>
      <c r="AE1563" s="129"/>
      <c r="AG1563" s="130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95"/>
      <c r="AX1563" s="101"/>
    </row>
    <row r="1564" spans="27:64">
      <c r="AA1564" s="129"/>
      <c r="AB1564" s="129"/>
      <c r="AC1564" s="129"/>
      <c r="AD1564" s="129"/>
      <c r="AE1564" s="129"/>
      <c r="AG1564" s="130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95"/>
      <c r="AX1564" s="131"/>
    </row>
    <row r="1565" spans="27:64">
      <c r="AA1565" s="129"/>
      <c r="AB1565" s="129"/>
      <c r="AC1565" s="129"/>
      <c r="AD1565" s="129"/>
      <c r="AE1565" s="129"/>
      <c r="AG1565" s="130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95"/>
      <c r="AX1565" s="131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</row>
    <row r="1566" spans="27:64">
      <c r="AA1566" s="129"/>
      <c r="AB1566" s="129"/>
      <c r="AC1566" s="129"/>
      <c r="AD1566" s="129"/>
      <c r="AE1566" s="129"/>
      <c r="AG1566" s="130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95"/>
      <c r="AX1566" s="101"/>
    </row>
    <row r="1567" spans="27:64">
      <c r="AA1567" s="129"/>
      <c r="AB1567" s="129"/>
      <c r="AC1567" s="129"/>
      <c r="AD1567" s="129"/>
      <c r="AE1567" s="129"/>
      <c r="AG1567" s="130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95"/>
      <c r="AX1567" s="101"/>
    </row>
    <row r="1568" spans="27:64">
      <c r="AA1568" s="129"/>
      <c r="AB1568" s="129"/>
      <c r="AC1568" s="129"/>
      <c r="AD1568" s="129"/>
      <c r="AE1568" s="129"/>
      <c r="AG1568" s="130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95"/>
      <c r="AX1568" s="101"/>
    </row>
    <row r="1569" spans="27:64">
      <c r="AA1569" s="129"/>
      <c r="AB1569" s="129"/>
      <c r="AC1569" s="129"/>
      <c r="AD1569" s="129"/>
      <c r="AE1569" s="129"/>
      <c r="AG1569" s="130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95"/>
      <c r="AX1569" s="131"/>
    </row>
    <row r="1570" spans="27:64">
      <c r="AA1570" s="129"/>
      <c r="AB1570" s="129"/>
      <c r="AC1570" s="129"/>
      <c r="AD1570" s="129"/>
      <c r="AE1570" s="129"/>
      <c r="AG1570" s="130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95"/>
      <c r="AX1570" s="131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</row>
    <row r="1571" spans="27:64">
      <c r="AA1571" s="129"/>
      <c r="AB1571" s="129"/>
      <c r="AC1571" s="129"/>
      <c r="AD1571" s="129"/>
      <c r="AE1571" s="129"/>
      <c r="AG1571" s="130"/>
      <c r="AN1571" s="129"/>
      <c r="AO1571" s="129"/>
      <c r="AP1571" s="129"/>
      <c r="AQ1571" s="129"/>
      <c r="AR1571" s="129"/>
      <c r="AS1571" s="129"/>
      <c r="AT1571" s="129"/>
      <c r="AU1571" s="129"/>
    </row>
    <row r="1572" spans="27:64">
      <c r="AA1572" s="129"/>
      <c r="AB1572" s="129"/>
      <c r="AC1572" s="129"/>
      <c r="AD1572" s="129"/>
      <c r="AE1572" s="129"/>
      <c r="AG1572" s="130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95"/>
      <c r="AX1572" s="101"/>
    </row>
    <row r="1573" spans="27:64">
      <c r="AA1573" s="129"/>
      <c r="AB1573" s="129"/>
      <c r="AC1573" s="129"/>
      <c r="AD1573" s="129"/>
      <c r="AE1573" s="129"/>
      <c r="AG1573" s="130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95"/>
      <c r="AX1573" s="101"/>
    </row>
    <row r="1574" spans="27:64">
      <c r="AA1574" s="129"/>
      <c r="AB1574" s="129"/>
      <c r="AC1574" s="129"/>
      <c r="AD1574" s="129"/>
      <c r="AE1574" s="129"/>
      <c r="AG1574" s="130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95"/>
      <c r="AX1574" s="131"/>
    </row>
    <row r="1575" spans="27:64">
      <c r="AA1575" s="129"/>
      <c r="AB1575" s="129"/>
      <c r="AC1575" s="129"/>
      <c r="AD1575" s="129"/>
      <c r="AE1575" s="129"/>
      <c r="AG1575" s="130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95"/>
      <c r="AX1575" s="101"/>
    </row>
    <row r="1576" spans="27:64">
      <c r="AA1576" s="129"/>
      <c r="AB1576" s="129"/>
      <c r="AC1576" s="129"/>
      <c r="AD1576" s="129"/>
      <c r="AE1576" s="129"/>
      <c r="AG1576" s="130"/>
      <c r="AN1576" s="129"/>
      <c r="AO1576" s="129"/>
      <c r="AP1576" s="129"/>
      <c r="AQ1576" s="129"/>
      <c r="AR1576" s="129"/>
      <c r="AS1576" s="129"/>
      <c r="AT1576" s="129"/>
      <c r="AU1576" s="129"/>
    </row>
    <row r="1577" spans="27:64">
      <c r="AA1577" s="129"/>
      <c r="AB1577" s="129"/>
      <c r="AC1577" s="129"/>
      <c r="AD1577" s="129"/>
      <c r="AE1577" s="129"/>
      <c r="AG1577" s="130"/>
      <c r="AN1577" s="129"/>
      <c r="AO1577" s="129"/>
      <c r="AP1577" s="129"/>
      <c r="AQ1577" s="129"/>
      <c r="AR1577" s="129"/>
      <c r="AS1577" s="129"/>
      <c r="AT1577" s="129"/>
      <c r="AU1577" s="129"/>
    </row>
    <row r="1578" spans="27:64">
      <c r="AA1578" s="129"/>
      <c r="AB1578" s="129"/>
      <c r="AC1578" s="129"/>
      <c r="AD1578" s="129"/>
      <c r="AE1578" s="129"/>
      <c r="AG1578" s="130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31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</row>
    <row r="1579" spans="27:64">
      <c r="AA1579" s="129"/>
      <c r="AB1579" s="129"/>
      <c r="AC1579" s="129"/>
      <c r="AD1579" s="129"/>
      <c r="AE1579" s="129"/>
      <c r="AG1579" s="130"/>
      <c r="AN1579" s="129"/>
      <c r="AO1579" s="129"/>
      <c r="AP1579" s="129"/>
      <c r="AQ1579" s="129"/>
      <c r="AR1579" s="129"/>
      <c r="AS1579" s="129"/>
      <c r="AT1579" s="129"/>
      <c r="AU1579" s="129"/>
    </row>
    <row r="1580" spans="27:64">
      <c r="AA1580" s="129"/>
      <c r="AB1580" s="129"/>
      <c r="AC1580" s="129"/>
      <c r="AD1580" s="129"/>
      <c r="AE1580" s="129"/>
      <c r="AG1580" s="130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31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</row>
    <row r="1581" spans="27:64">
      <c r="AA1581" s="129"/>
      <c r="AB1581" s="129"/>
      <c r="AC1581" s="129"/>
      <c r="AD1581" s="129"/>
      <c r="AE1581" s="129"/>
      <c r="AG1581" s="130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95"/>
      <c r="AX1581" s="131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</row>
    <row r="1582" spans="27:64">
      <c r="AA1582" s="129"/>
      <c r="AB1582" s="129"/>
      <c r="AC1582" s="129"/>
      <c r="AD1582" s="129"/>
      <c r="AE1582" s="129"/>
      <c r="AG1582" s="130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</row>
    <row r="1583" spans="27:64">
      <c r="AA1583" s="129"/>
      <c r="AB1583" s="129"/>
      <c r="AC1583" s="129"/>
      <c r="AD1583" s="129"/>
      <c r="AE1583" s="129"/>
      <c r="AG1583" s="130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95"/>
      <c r="AX1583" s="131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</row>
    <row r="1584" spans="27:64">
      <c r="AA1584" s="129"/>
      <c r="AB1584" s="129"/>
      <c r="AC1584" s="129"/>
      <c r="AD1584" s="129"/>
      <c r="AE1584" s="129"/>
      <c r="AG1584" s="130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</row>
    <row r="1585" spans="27:64">
      <c r="AA1585" s="129"/>
      <c r="AB1585" s="129"/>
      <c r="AC1585" s="129"/>
      <c r="AD1585" s="129"/>
      <c r="AE1585" s="129"/>
      <c r="AG1585" s="130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95"/>
      <c r="AX1585" s="131"/>
    </row>
    <row r="1586" spans="27:64">
      <c r="AA1586" s="129"/>
      <c r="AB1586" s="129"/>
      <c r="AC1586" s="129"/>
      <c r="AD1586" s="129"/>
      <c r="AE1586" s="129"/>
      <c r="AG1586" s="130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</row>
    <row r="1587" spans="27:64">
      <c r="AA1587" s="129"/>
      <c r="AB1587" s="129"/>
      <c r="AC1587" s="129"/>
      <c r="AD1587" s="129"/>
      <c r="AE1587" s="129"/>
      <c r="AG1587" s="130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95"/>
      <c r="AX1587" s="131"/>
    </row>
    <row r="1588" spans="27:64">
      <c r="AA1588" s="129"/>
      <c r="AB1588" s="129"/>
      <c r="AC1588" s="129"/>
      <c r="AD1588" s="129"/>
      <c r="AE1588" s="129"/>
      <c r="AG1588" s="130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31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</row>
    <row r="1589" spans="27:64">
      <c r="AA1589" s="129"/>
      <c r="AB1589" s="129"/>
      <c r="AC1589" s="129"/>
      <c r="AD1589" s="129"/>
      <c r="AE1589" s="129"/>
      <c r="AG1589" s="130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31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</row>
    <row r="1590" spans="27:64">
      <c r="AA1590" s="129"/>
      <c r="AB1590" s="129"/>
      <c r="AC1590" s="129"/>
      <c r="AD1590" s="129"/>
      <c r="AE1590" s="129"/>
      <c r="AG1590" s="130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</row>
    <row r="1591" spans="27:64">
      <c r="AA1591" s="129"/>
      <c r="AB1591" s="129"/>
      <c r="AC1591" s="129"/>
      <c r="AD1591" s="129"/>
      <c r="AE1591" s="129"/>
      <c r="AG1591" s="130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</row>
    <row r="1592" spans="27:64">
      <c r="AA1592" s="129"/>
      <c r="AB1592" s="129"/>
      <c r="AC1592" s="129"/>
      <c r="AD1592" s="129"/>
      <c r="AE1592" s="129"/>
      <c r="AG1592" s="130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95"/>
      <c r="AX1592" s="131"/>
    </row>
    <row r="1593" spans="27:64">
      <c r="AA1593" s="129"/>
      <c r="AB1593" s="129"/>
      <c r="AC1593" s="129"/>
      <c r="AD1593" s="129"/>
      <c r="AE1593" s="129"/>
      <c r="AG1593" s="130"/>
      <c r="AN1593" s="129"/>
      <c r="AO1593" s="129"/>
      <c r="AP1593" s="129"/>
      <c r="AQ1593" s="129"/>
      <c r="AR1593" s="129"/>
      <c r="AS1593" s="129"/>
      <c r="AT1593" s="129"/>
      <c r="AU1593" s="129"/>
    </row>
    <row r="1594" spans="27:64">
      <c r="AA1594" s="129"/>
      <c r="AB1594" s="129"/>
      <c r="AC1594" s="129"/>
      <c r="AD1594" s="129"/>
      <c r="AE1594" s="129"/>
      <c r="AG1594" s="130"/>
      <c r="AN1594" s="129"/>
      <c r="AO1594" s="129"/>
      <c r="AP1594" s="129"/>
      <c r="AQ1594" s="129"/>
      <c r="AR1594" s="129"/>
      <c r="AS1594" s="129"/>
      <c r="AT1594" s="129"/>
      <c r="AU1594" s="129"/>
    </row>
    <row r="1595" spans="27:64">
      <c r="AA1595" s="129"/>
      <c r="AB1595" s="129"/>
      <c r="AC1595" s="129"/>
      <c r="AD1595" s="129"/>
      <c r="AE1595" s="129"/>
      <c r="AG1595" s="130"/>
      <c r="AN1595" s="129"/>
      <c r="AO1595" s="129"/>
      <c r="AP1595" s="129"/>
      <c r="AQ1595" s="129"/>
      <c r="AR1595" s="129"/>
      <c r="AS1595" s="129"/>
      <c r="AT1595" s="129"/>
      <c r="AU1595" s="129"/>
    </row>
    <row r="1596" spans="27:64">
      <c r="AA1596" s="129"/>
      <c r="AB1596" s="129"/>
      <c r="AC1596" s="129"/>
      <c r="AD1596" s="129"/>
      <c r="AE1596" s="129"/>
      <c r="AG1596" s="130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95"/>
      <c r="AX1596" s="101"/>
    </row>
    <row r="1597" spans="27:64">
      <c r="AA1597" s="129"/>
      <c r="AB1597" s="129"/>
      <c r="AC1597" s="129"/>
      <c r="AD1597" s="129"/>
      <c r="AE1597" s="129"/>
      <c r="AG1597" s="130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95"/>
      <c r="AX1597" s="131"/>
    </row>
    <row r="1598" spans="27:64">
      <c r="AA1598" s="129"/>
      <c r="AB1598" s="129"/>
      <c r="AC1598" s="129"/>
      <c r="AD1598" s="129"/>
      <c r="AE1598" s="129"/>
      <c r="AG1598" s="130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31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</row>
    <row r="1599" spans="27:64">
      <c r="AA1599" s="129"/>
      <c r="AB1599" s="129"/>
      <c r="AC1599" s="129"/>
      <c r="AD1599" s="129"/>
      <c r="AE1599" s="129"/>
      <c r="AG1599" s="130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95"/>
      <c r="AX1599" s="101"/>
    </row>
    <row r="1600" spans="27:64">
      <c r="AA1600" s="129"/>
      <c r="AB1600" s="129"/>
      <c r="AC1600" s="129"/>
      <c r="AD1600" s="129"/>
      <c r="AE1600" s="129"/>
      <c r="AG1600" s="130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95"/>
      <c r="AX1600" s="131"/>
    </row>
    <row r="1601" spans="27:64">
      <c r="AA1601" s="129"/>
      <c r="AB1601" s="129"/>
      <c r="AC1601" s="129"/>
      <c r="AD1601" s="129"/>
      <c r="AE1601" s="129"/>
      <c r="AG1601" s="130"/>
      <c r="AN1601" s="129"/>
      <c r="AO1601" s="129"/>
      <c r="AP1601" s="129"/>
      <c r="AQ1601" s="129"/>
      <c r="AR1601" s="129"/>
      <c r="AS1601" s="129"/>
      <c r="AT1601" s="129"/>
      <c r="AU1601" s="129"/>
    </row>
    <row r="1602" spans="27:64">
      <c r="AA1602" s="129"/>
      <c r="AB1602" s="129"/>
      <c r="AC1602" s="129"/>
      <c r="AD1602" s="129"/>
      <c r="AE1602" s="129"/>
      <c r="AG1602" s="130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95"/>
      <c r="AX1602" s="131"/>
    </row>
    <row r="1603" spans="27:64">
      <c r="AA1603" s="129"/>
      <c r="AB1603" s="129"/>
      <c r="AC1603" s="129"/>
      <c r="AD1603" s="129"/>
      <c r="AE1603" s="129"/>
      <c r="AG1603" s="130"/>
      <c r="AN1603" s="129"/>
      <c r="AO1603" s="129"/>
      <c r="AP1603" s="129"/>
      <c r="AQ1603" s="129"/>
      <c r="AR1603" s="129"/>
      <c r="AS1603" s="129"/>
      <c r="AT1603" s="129"/>
      <c r="AU1603" s="129"/>
    </row>
    <row r="1604" spans="27:64">
      <c r="AA1604" s="129"/>
      <c r="AB1604" s="129"/>
      <c r="AC1604" s="129"/>
      <c r="AD1604" s="129"/>
      <c r="AE1604" s="129"/>
      <c r="AG1604" s="130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95"/>
      <c r="AX1604" s="101"/>
    </row>
    <row r="1605" spans="27:64">
      <c r="AA1605" s="129"/>
      <c r="AB1605" s="129"/>
      <c r="AC1605" s="129"/>
      <c r="AD1605" s="129"/>
      <c r="AE1605" s="129"/>
      <c r="AG1605" s="130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</row>
    <row r="1606" spans="27:64">
      <c r="AA1606" s="129"/>
      <c r="AB1606" s="129"/>
      <c r="AC1606" s="129"/>
      <c r="AD1606" s="129"/>
      <c r="AE1606" s="129"/>
      <c r="AG1606" s="130"/>
      <c r="AN1606" s="129"/>
      <c r="AO1606" s="129"/>
      <c r="AP1606" s="129"/>
      <c r="AQ1606" s="129"/>
      <c r="AR1606" s="129"/>
      <c r="AS1606" s="129"/>
      <c r="AT1606" s="129"/>
      <c r="AU1606" s="129"/>
    </row>
    <row r="1607" spans="27:64">
      <c r="AA1607" s="129"/>
      <c r="AB1607" s="129"/>
      <c r="AC1607" s="129"/>
      <c r="AD1607" s="129"/>
      <c r="AE1607" s="129"/>
      <c r="AG1607" s="130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95"/>
      <c r="AX1607" s="101"/>
    </row>
    <row r="1608" spans="27:64">
      <c r="AA1608" s="129"/>
      <c r="AB1608" s="129"/>
      <c r="AC1608" s="129"/>
      <c r="AD1608" s="129"/>
      <c r="AE1608" s="129"/>
      <c r="AG1608" s="130"/>
      <c r="AN1608" s="129"/>
      <c r="AO1608" s="129"/>
      <c r="AP1608" s="129"/>
      <c r="AQ1608" s="129"/>
      <c r="AR1608" s="129"/>
      <c r="AS1608" s="129"/>
      <c r="AT1608" s="129"/>
      <c r="AU1608" s="129"/>
    </row>
    <row r="1609" spans="27:64">
      <c r="AA1609" s="129"/>
      <c r="AB1609" s="129"/>
      <c r="AC1609" s="129"/>
      <c r="AD1609" s="129"/>
      <c r="AE1609" s="129"/>
      <c r="AG1609" s="130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95"/>
      <c r="AX1609" s="131"/>
    </row>
    <row r="1610" spans="27:64">
      <c r="AA1610" s="129"/>
      <c r="AB1610" s="129"/>
      <c r="AC1610" s="129"/>
      <c r="AD1610" s="129"/>
      <c r="AE1610" s="129"/>
      <c r="AG1610" s="130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95"/>
      <c r="AX1610" s="101"/>
    </row>
    <row r="1611" spans="27:64">
      <c r="AA1611" s="129"/>
      <c r="AB1611" s="129"/>
      <c r="AC1611" s="129"/>
      <c r="AD1611" s="129"/>
      <c r="AE1611" s="129"/>
      <c r="AG1611" s="130"/>
      <c r="AN1611" s="129"/>
      <c r="AO1611" s="129"/>
      <c r="AP1611" s="129"/>
      <c r="AQ1611" s="129"/>
      <c r="AR1611" s="129"/>
      <c r="AS1611" s="129"/>
      <c r="AT1611" s="129"/>
      <c r="AU1611" s="129"/>
    </row>
    <row r="1612" spans="27:64">
      <c r="AA1612" s="129"/>
      <c r="AB1612" s="129"/>
      <c r="AC1612" s="129"/>
      <c r="AD1612" s="129"/>
      <c r="AE1612" s="129"/>
      <c r="AG1612" s="130"/>
      <c r="AN1612" s="129"/>
      <c r="AO1612" s="129"/>
      <c r="AP1612" s="129"/>
      <c r="AQ1612" s="129"/>
      <c r="AR1612" s="129"/>
      <c r="AS1612" s="129"/>
      <c r="AT1612" s="129"/>
      <c r="AU1612" s="129"/>
    </row>
    <row r="1613" spans="27:64">
      <c r="AA1613" s="129"/>
      <c r="AB1613" s="129"/>
      <c r="AC1613" s="129"/>
      <c r="AD1613" s="129"/>
      <c r="AE1613" s="129"/>
      <c r="AG1613" s="130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95"/>
      <c r="AX1613" s="131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</row>
    <row r="1614" spans="27:64">
      <c r="AA1614" s="129"/>
      <c r="AB1614" s="129"/>
      <c r="AC1614" s="129"/>
      <c r="AD1614" s="129"/>
      <c r="AE1614" s="129"/>
      <c r="AG1614" s="130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95"/>
      <c r="AX1614" s="101"/>
    </row>
    <row r="1615" spans="27:64">
      <c r="AA1615" s="129"/>
      <c r="AB1615" s="129"/>
      <c r="AC1615" s="129"/>
      <c r="AD1615" s="129"/>
      <c r="AE1615" s="129"/>
      <c r="AG1615" s="130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95"/>
      <c r="AX1615" s="101"/>
    </row>
    <row r="1616" spans="27:64">
      <c r="AA1616" s="129"/>
      <c r="AB1616" s="129"/>
      <c r="AC1616" s="129"/>
      <c r="AD1616" s="129"/>
      <c r="AE1616" s="129"/>
      <c r="AG1616" s="130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95"/>
      <c r="AX1616" s="101"/>
    </row>
    <row r="1617" spans="27:64">
      <c r="AA1617" s="129"/>
      <c r="AB1617" s="129"/>
      <c r="AC1617" s="129"/>
      <c r="AD1617" s="129"/>
      <c r="AE1617" s="129"/>
      <c r="AG1617" s="130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95"/>
      <c r="AX1617" s="131"/>
    </row>
    <row r="1618" spans="27:64">
      <c r="AA1618" s="129"/>
      <c r="AB1618" s="129"/>
      <c r="AC1618" s="129"/>
      <c r="AD1618" s="129"/>
      <c r="AE1618" s="129"/>
      <c r="AG1618" s="130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95"/>
      <c r="AX1618" s="101"/>
    </row>
    <row r="1619" spans="27:64">
      <c r="AA1619" s="129"/>
      <c r="AB1619" s="129"/>
      <c r="AC1619" s="129"/>
      <c r="AD1619" s="129"/>
      <c r="AE1619" s="129"/>
      <c r="AG1619" s="130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95"/>
      <c r="AX1619" s="101"/>
    </row>
    <row r="1620" spans="27:64">
      <c r="AA1620" s="129"/>
      <c r="AB1620" s="129"/>
      <c r="AC1620" s="129"/>
      <c r="AD1620" s="129"/>
      <c r="AE1620" s="129"/>
      <c r="AG1620" s="130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</row>
    <row r="1621" spans="27:64">
      <c r="AA1621" s="129"/>
      <c r="AB1621" s="129"/>
      <c r="AC1621" s="129"/>
      <c r="AD1621" s="129"/>
      <c r="AE1621" s="129"/>
      <c r="AG1621" s="130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95"/>
      <c r="AX1621" s="131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</row>
    <row r="1622" spans="27:64">
      <c r="AA1622" s="129"/>
      <c r="AB1622" s="129"/>
      <c r="AC1622" s="129"/>
      <c r="AD1622" s="129"/>
      <c r="AE1622" s="129"/>
      <c r="AG1622" s="130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95"/>
      <c r="AX1622" s="131"/>
    </row>
    <row r="1623" spans="27:64">
      <c r="AA1623" s="129"/>
      <c r="AB1623" s="129"/>
      <c r="AC1623" s="129"/>
      <c r="AD1623" s="129"/>
      <c r="AE1623" s="129"/>
      <c r="AG1623" s="130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31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</row>
    <row r="1624" spans="27:64">
      <c r="AA1624" s="129"/>
      <c r="AB1624" s="129"/>
      <c r="AC1624" s="129"/>
      <c r="AD1624" s="129"/>
      <c r="AE1624" s="129"/>
      <c r="AG1624" s="130"/>
      <c r="AN1624" s="129"/>
      <c r="AO1624" s="129"/>
      <c r="AP1624" s="129"/>
      <c r="AQ1624" s="129"/>
      <c r="AR1624" s="129"/>
      <c r="AS1624" s="129"/>
      <c r="AT1624" s="129"/>
      <c r="AU1624" s="129"/>
    </row>
    <row r="1625" spans="27:64">
      <c r="AA1625" s="129"/>
      <c r="AB1625" s="129"/>
      <c r="AC1625" s="129"/>
      <c r="AD1625" s="129"/>
      <c r="AE1625" s="129"/>
      <c r="AG1625" s="130"/>
      <c r="AN1625" s="129"/>
      <c r="AO1625" s="129"/>
      <c r="AP1625" s="129"/>
      <c r="AQ1625" s="129"/>
      <c r="AR1625" s="129"/>
      <c r="AS1625" s="129"/>
      <c r="AT1625" s="129"/>
      <c r="AU1625" s="129"/>
    </row>
    <row r="1626" spans="27:64">
      <c r="AA1626" s="129"/>
      <c r="AB1626" s="129"/>
      <c r="AC1626" s="129"/>
      <c r="AD1626" s="129"/>
      <c r="AE1626" s="129"/>
      <c r="AG1626" s="130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95"/>
      <c r="AX1626" s="131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</row>
    <row r="1627" spans="27:64">
      <c r="AA1627" s="129"/>
      <c r="AB1627" s="129"/>
      <c r="AC1627" s="129"/>
      <c r="AD1627" s="129"/>
      <c r="AE1627" s="129"/>
      <c r="AG1627" s="130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95"/>
      <c r="AX1627" s="101"/>
    </row>
    <row r="1628" spans="27:64">
      <c r="AA1628" s="129"/>
      <c r="AB1628" s="129"/>
      <c r="AC1628" s="129"/>
      <c r="AD1628" s="129"/>
      <c r="AE1628" s="129"/>
      <c r="AG1628" s="130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</row>
    <row r="1629" spans="27:64">
      <c r="AA1629" s="129"/>
      <c r="AB1629" s="129"/>
      <c r="AC1629" s="129"/>
      <c r="AD1629" s="129"/>
      <c r="AE1629" s="129"/>
      <c r="AG1629" s="130"/>
      <c r="AN1629" s="129"/>
      <c r="AO1629" s="129"/>
      <c r="AP1629" s="129"/>
      <c r="AQ1629" s="129"/>
      <c r="AR1629" s="129"/>
      <c r="AS1629" s="129"/>
      <c r="AT1629" s="129"/>
      <c r="AU1629" s="129"/>
    </row>
    <row r="1630" spans="27:64">
      <c r="AA1630" s="129"/>
      <c r="AB1630" s="129"/>
      <c r="AC1630" s="129"/>
      <c r="AD1630" s="129"/>
      <c r="AE1630" s="129"/>
      <c r="AG1630" s="130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</row>
    <row r="1631" spans="27:64">
      <c r="AA1631" s="129"/>
      <c r="AB1631" s="129"/>
      <c r="AC1631" s="129"/>
      <c r="AD1631" s="129"/>
      <c r="AE1631" s="129"/>
      <c r="AG1631" s="130"/>
      <c r="AN1631" s="129"/>
      <c r="AO1631" s="129"/>
      <c r="AP1631" s="129"/>
      <c r="AQ1631" s="129"/>
      <c r="AR1631" s="129"/>
      <c r="AS1631" s="129"/>
      <c r="AT1631" s="129"/>
      <c r="AU1631" s="129"/>
    </row>
    <row r="1632" spans="27:64">
      <c r="AA1632" s="129"/>
      <c r="AB1632" s="129"/>
      <c r="AC1632" s="129"/>
      <c r="AD1632" s="129"/>
      <c r="AE1632" s="129"/>
      <c r="AG1632" s="130"/>
      <c r="AN1632" s="129"/>
      <c r="AO1632" s="129"/>
      <c r="AP1632" s="129"/>
      <c r="AQ1632" s="129"/>
      <c r="AR1632" s="129"/>
      <c r="AS1632" s="129"/>
      <c r="AT1632" s="129"/>
      <c r="AU1632" s="129"/>
    </row>
    <row r="1633" spans="27:64">
      <c r="AA1633" s="129"/>
      <c r="AB1633" s="129"/>
      <c r="AC1633" s="129"/>
      <c r="AD1633" s="129"/>
      <c r="AE1633" s="129"/>
      <c r="AG1633" s="130"/>
      <c r="AN1633" s="129"/>
      <c r="AO1633" s="129"/>
      <c r="AP1633" s="129"/>
      <c r="AQ1633" s="129"/>
      <c r="AR1633" s="129"/>
      <c r="AS1633" s="129"/>
      <c r="AT1633" s="129"/>
      <c r="AU1633" s="129"/>
    </row>
    <row r="1634" spans="27:64">
      <c r="AA1634" s="129"/>
      <c r="AB1634" s="129"/>
      <c r="AC1634" s="129"/>
      <c r="AD1634" s="129"/>
      <c r="AE1634" s="129"/>
      <c r="AG1634" s="130"/>
      <c r="AN1634" s="129"/>
      <c r="AO1634" s="129"/>
      <c r="AP1634" s="129"/>
      <c r="AQ1634" s="129"/>
      <c r="AR1634" s="129"/>
      <c r="AS1634" s="129"/>
      <c r="AT1634" s="129"/>
      <c r="AU1634" s="129"/>
    </row>
    <row r="1635" spans="27:64">
      <c r="AA1635" s="129"/>
      <c r="AB1635" s="129"/>
      <c r="AC1635" s="129"/>
      <c r="AD1635" s="129"/>
      <c r="AE1635" s="129"/>
      <c r="AG1635" s="130"/>
      <c r="AN1635" s="129"/>
      <c r="AO1635" s="129"/>
      <c r="AP1635" s="129"/>
      <c r="AQ1635" s="129"/>
      <c r="AR1635" s="129"/>
      <c r="AS1635" s="129"/>
      <c r="AT1635" s="129"/>
      <c r="AU1635" s="129"/>
    </row>
    <row r="1636" spans="27:64">
      <c r="AA1636" s="129"/>
      <c r="AB1636" s="129"/>
      <c r="AC1636" s="129"/>
      <c r="AD1636" s="129"/>
      <c r="AE1636" s="129"/>
      <c r="AG1636" s="130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95"/>
      <c r="AX1636" s="131"/>
    </row>
    <row r="1637" spans="27:64">
      <c r="AA1637" s="129"/>
      <c r="AB1637" s="129"/>
      <c r="AC1637" s="129"/>
      <c r="AD1637" s="129"/>
      <c r="AE1637" s="129"/>
      <c r="AG1637" s="130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95"/>
      <c r="AX1637" s="131"/>
    </row>
    <row r="1638" spans="27:64">
      <c r="AA1638" s="129"/>
      <c r="AB1638" s="129"/>
      <c r="AC1638" s="129"/>
      <c r="AD1638" s="129"/>
      <c r="AE1638" s="129"/>
      <c r="AG1638" s="130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</row>
    <row r="1639" spans="27:64">
      <c r="AA1639" s="129"/>
      <c r="AB1639" s="129"/>
      <c r="AC1639" s="129"/>
      <c r="AD1639" s="129"/>
      <c r="AE1639" s="129"/>
      <c r="AG1639" s="130"/>
      <c r="AN1639" s="129"/>
      <c r="AO1639" s="129"/>
      <c r="AP1639" s="129"/>
      <c r="AQ1639" s="129"/>
      <c r="AR1639" s="129"/>
      <c r="AS1639" s="129"/>
      <c r="AT1639" s="129"/>
      <c r="AU1639" s="129"/>
    </row>
    <row r="1640" spans="27:64">
      <c r="AA1640" s="129"/>
      <c r="AB1640" s="129"/>
      <c r="AC1640" s="129"/>
      <c r="AD1640" s="129"/>
      <c r="AE1640" s="129"/>
      <c r="AG1640" s="130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95"/>
      <c r="AX1640" s="131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</row>
    <row r="1641" spans="27:64">
      <c r="AA1641" s="129"/>
      <c r="AB1641" s="129"/>
      <c r="AC1641" s="129"/>
      <c r="AD1641" s="129"/>
      <c r="AE1641" s="129"/>
      <c r="AG1641" s="130"/>
      <c r="AN1641" s="129"/>
      <c r="AO1641" s="129"/>
      <c r="AP1641" s="129"/>
      <c r="AQ1641" s="129"/>
      <c r="AR1641" s="129"/>
      <c r="AS1641" s="129"/>
      <c r="AT1641" s="129"/>
      <c r="AU1641" s="129"/>
      <c r="AV1641" s="7"/>
      <c r="AW1641" s="95"/>
      <c r="AX1641" s="101"/>
    </row>
    <row r="1642" spans="27:64">
      <c r="AA1642" s="129"/>
      <c r="AB1642" s="129"/>
      <c r="AC1642" s="129"/>
      <c r="AD1642" s="129"/>
      <c r="AE1642" s="129"/>
      <c r="AG1642" s="130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95"/>
      <c r="AX1642" s="101"/>
    </row>
    <row r="1643" spans="27:64">
      <c r="AA1643" s="129"/>
      <c r="AB1643" s="129"/>
      <c r="AC1643" s="129"/>
      <c r="AD1643" s="129"/>
      <c r="AE1643" s="129"/>
      <c r="AG1643" s="130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95"/>
      <c r="AX1643" s="131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</row>
    <row r="1644" spans="27:64">
      <c r="AA1644" s="129"/>
      <c r="AB1644" s="129"/>
      <c r="AC1644" s="129"/>
      <c r="AD1644" s="129"/>
      <c r="AE1644" s="129"/>
      <c r="AG1644" s="130"/>
      <c r="AN1644" s="129"/>
      <c r="AO1644" s="129"/>
      <c r="AP1644" s="129"/>
      <c r="AQ1644" s="129"/>
      <c r="AR1644" s="129"/>
      <c r="AS1644" s="129"/>
      <c r="AT1644" s="129"/>
      <c r="AU1644" s="129"/>
      <c r="AV1644" s="129"/>
    </row>
    <row r="1645" spans="27:64">
      <c r="AA1645" s="129"/>
      <c r="AB1645" s="129"/>
      <c r="AC1645" s="129"/>
      <c r="AD1645" s="129"/>
      <c r="AE1645" s="129"/>
      <c r="AG1645" s="130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95"/>
      <c r="AX1645" s="101"/>
    </row>
    <row r="1646" spans="27:64">
      <c r="AA1646" s="129"/>
      <c r="AB1646" s="129"/>
      <c r="AC1646" s="129"/>
      <c r="AD1646" s="129"/>
      <c r="AE1646" s="129"/>
      <c r="AG1646" s="130"/>
      <c r="AN1646" s="129"/>
      <c r="AO1646" s="129"/>
      <c r="AP1646" s="129"/>
      <c r="AQ1646" s="129"/>
      <c r="AR1646" s="129"/>
      <c r="AS1646" s="129"/>
      <c r="AT1646" s="129"/>
      <c r="AU1646" s="129"/>
    </row>
    <row r="1647" spans="27:64">
      <c r="AA1647" s="129"/>
      <c r="AB1647" s="129"/>
      <c r="AC1647" s="129"/>
      <c r="AD1647" s="129"/>
      <c r="AE1647" s="129"/>
      <c r="AG1647" s="130"/>
      <c r="AN1647" s="129"/>
      <c r="AO1647" s="129"/>
      <c r="AP1647" s="129"/>
      <c r="AQ1647" s="129"/>
      <c r="AR1647" s="129"/>
      <c r="AS1647" s="129"/>
      <c r="AT1647" s="129"/>
      <c r="AU1647" s="129"/>
    </row>
    <row r="1648" spans="27:64">
      <c r="AA1648" s="129"/>
      <c r="AB1648" s="129"/>
      <c r="AC1648" s="129"/>
      <c r="AD1648" s="129"/>
      <c r="AE1648" s="129"/>
      <c r="AG1648" s="130"/>
      <c r="AN1648" s="129"/>
      <c r="AO1648" s="129"/>
      <c r="AP1648" s="129"/>
      <c r="AQ1648" s="129"/>
      <c r="AR1648" s="129"/>
      <c r="AS1648" s="129"/>
      <c r="AT1648" s="129"/>
      <c r="AU1648" s="129"/>
    </row>
    <row r="1649" spans="27:64">
      <c r="AA1649" s="129"/>
      <c r="AB1649" s="129"/>
      <c r="AC1649" s="129"/>
      <c r="AD1649" s="129"/>
      <c r="AE1649" s="129"/>
      <c r="AG1649" s="130"/>
      <c r="AN1649" s="129"/>
      <c r="AO1649" s="129"/>
      <c r="AP1649" s="129"/>
      <c r="AQ1649" s="129"/>
      <c r="AR1649" s="129"/>
      <c r="AS1649" s="129"/>
      <c r="AT1649" s="129"/>
      <c r="AU1649" s="129"/>
    </row>
    <row r="1650" spans="27:64">
      <c r="AA1650" s="129"/>
      <c r="AB1650" s="129"/>
      <c r="AC1650" s="129"/>
      <c r="AD1650" s="129"/>
      <c r="AE1650" s="129"/>
      <c r="AG1650" s="130"/>
      <c r="AN1650" s="129"/>
      <c r="AO1650" s="129"/>
      <c r="AP1650" s="129"/>
      <c r="AQ1650" s="129"/>
      <c r="AR1650" s="129"/>
      <c r="AS1650" s="129"/>
      <c r="AT1650" s="129"/>
      <c r="AU1650" s="129"/>
    </row>
    <row r="1651" spans="27:64">
      <c r="AA1651" s="129"/>
      <c r="AB1651" s="129"/>
      <c r="AC1651" s="129"/>
      <c r="AD1651" s="129"/>
      <c r="AE1651" s="129"/>
      <c r="AG1651" s="130"/>
      <c r="AN1651" s="129"/>
      <c r="AO1651" s="129"/>
      <c r="AP1651" s="129"/>
      <c r="AQ1651" s="129"/>
      <c r="AR1651" s="129"/>
      <c r="AS1651" s="129"/>
      <c r="AT1651" s="129"/>
      <c r="AU1651" s="129"/>
    </row>
    <row r="1652" spans="27:64">
      <c r="AA1652" s="129"/>
      <c r="AB1652" s="129"/>
      <c r="AC1652" s="129"/>
      <c r="AD1652" s="129"/>
      <c r="AE1652" s="129"/>
      <c r="AG1652" s="130"/>
      <c r="AN1652" s="129"/>
      <c r="AO1652" s="129"/>
      <c r="AP1652" s="129"/>
      <c r="AQ1652" s="129"/>
      <c r="AR1652" s="129"/>
      <c r="AS1652" s="129"/>
      <c r="AT1652" s="129"/>
      <c r="AU1652" s="129"/>
    </row>
    <row r="1653" spans="27:64">
      <c r="AA1653" s="129"/>
      <c r="AB1653" s="129"/>
      <c r="AC1653" s="129"/>
      <c r="AD1653" s="129"/>
      <c r="AE1653" s="129"/>
      <c r="AG1653" s="130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95"/>
      <c r="AX1653" s="101"/>
    </row>
    <row r="1654" spans="27:64">
      <c r="AA1654" s="129"/>
      <c r="AB1654" s="129"/>
      <c r="AC1654" s="129"/>
      <c r="AD1654" s="129"/>
      <c r="AE1654" s="129"/>
      <c r="AG1654" s="130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</row>
    <row r="1655" spans="27:64">
      <c r="AA1655" s="129"/>
      <c r="AB1655" s="129"/>
      <c r="AC1655" s="129"/>
      <c r="AD1655" s="129"/>
      <c r="AE1655" s="129"/>
      <c r="AG1655" s="130"/>
      <c r="AN1655" s="129"/>
      <c r="AO1655" s="129"/>
      <c r="AP1655" s="129"/>
      <c r="AQ1655" s="129"/>
      <c r="AR1655" s="129"/>
      <c r="AS1655" s="129"/>
      <c r="AT1655" s="129"/>
      <c r="AU1655" s="129"/>
    </row>
    <row r="1656" spans="27:64">
      <c r="AA1656" s="129"/>
      <c r="AB1656" s="129"/>
      <c r="AC1656" s="129"/>
      <c r="AD1656" s="129"/>
      <c r="AE1656" s="129"/>
      <c r="AG1656" s="130"/>
      <c r="AN1656" s="129"/>
      <c r="AO1656" s="129"/>
      <c r="AP1656" s="129"/>
      <c r="AQ1656" s="129"/>
      <c r="AR1656" s="129"/>
      <c r="AS1656" s="129"/>
      <c r="AT1656" s="129"/>
      <c r="AU1656" s="129"/>
    </row>
    <row r="1657" spans="27:64">
      <c r="AA1657" s="129"/>
      <c r="AB1657" s="129"/>
      <c r="AC1657" s="129"/>
      <c r="AD1657" s="129"/>
      <c r="AE1657" s="129"/>
      <c r="AG1657" s="130"/>
      <c r="AN1657" s="129"/>
      <c r="AO1657" s="129"/>
      <c r="AP1657" s="129"/>
      <c r="AQ1657" s="129"/>
      <c r="AR1657" s="129"/>
      <c r="AS1657" s="129"/>
      <c r="AT1657" s="129"/>
      <c r="AU1657" s="129"/>
    </row>
    <row r="1658" spans="27:64">
      <c r="AA1658" s="129"/>
      <c r="AB1658" s="129"/>
      <c r="AC1658" s="129"/>
      <c r="AD1658" s="129"/>
      <c r="AE1658" s="129"/>
      <c r="AG1658" s="130"/>
      <c r="AN1658" s="129"/>
      <c r="AO1658" s="129"/>
      <c r="AP1658" s="129"/>
      <c r="AQ1658" s="129"/>
      <c r="AR1658" s="129"/>
      <c r="AS1658" s="129"/>
      <c r="AT1658" s="129"/>
      <c r="AU1658" s="129"/>
    </row>
    <row r="1659" spans="27:64">
      <c r="AA1659" s="129"/>
      <c r="AB1659" s="129"/>
      <c r="AC1659" s="129"/>
      <c r="AD1659" s="129"/>
      <c r="AE1659" s="129"/>
      <c r="AG1659" s="130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31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</row>
    <row r="1660" spans="27:64">
      <c r="AA1660" s="129"/>
      <c r="AB1660" s="129"/>
      <c r="AC1660" s="129"/>
      <c r="AD1660" s="129"/>
      <c r="AE1660" s="129"/>
      <c r="AG1660" s="130"/>
      <c r="AN1660" s="129"/>
      <c r="AO1660" s="129"/>
      <c r="AP1660" s="129"/>
      <c r="AQ1660" s="129"/>
      <c r="AR1660" s="129"/>
      <c r="AS1660" s="129"/>
      <c r="AT1660" s="129"/>
      <c r="AU1660" s="129"/>
    </row>
    <row r="1661" spans="27:64">
      <c r="AA1661" s="129"/>
      <c r="AB1661" s="129"/>
      <c r="AC1661" s="129"/>
      <c r="AD1661" s="129"/>
      <c r="AE1661" s="129"/>
      <c r="AG1661" s="130"/>
      <c r="AN1661" s="129"/>
      <c r="AO1661" s="129"/>
      <c r="AP1661" s="129"/>
      <c r="AQ1661" s="129"/>
      <c r="AR1661" s="129"/>
      <c r="AS1661" s="129"/>
      <c r="AT1661" s="129"/>
      <c r="AU1661" s="129"/>
    </row>
    <row r="1662" spans="27:64">
      <c r="AA1662" s="129"/>
      <c r="AB1662" s="129"/>
      <c r="AC1662" s="129"/>
      <c r="AD1662" s="129"/>
      <c r="AE1662" s="129"/>
      <c r="AG1662" s="130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95"/>
      <c r="AX1662" s="131"/>
    </row>
    <row r="1663" spans="27:64">
      <c r="AA1663" s="129"/>
      <c r="AB1663" s="129"/>
      <c r="AC1663" s="129"/>
      <c r="AD1663" s="129"/>
      <c r="AE1663" s="129"/>
      <c r="AG1663" s="130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95"/>
      <c r="AX1663" s="131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</row>
    <row r="1664" spans="27:64">
      <c r="AA1664" s="129"/>
      <c r="AB1664" s="129"/>
      <c r="AC1664" s="129"/>
      <c r="AD1664" s="129"/>
      <c r="AE1664" s="129"/>
      <c r="AG1664" s="130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</row>
    <row r="1665" spans="27:64">
      <c r="AA1665" s="129"/>
      <c r="AB1665" s="129"/>
      <c r="AC1665" s="129"/>
      <c r="AD1665" s="129"/>
      <c r="AE1665" s="129"/>
      <c r="AG1665" s="130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95"/>
      <c r="AX1665" s="101"/>
    </row>
    <row r="1666" spans="27:64">
      <c r="AA1666" s="129"/>
      <c r="AB1666" s="129"/>
      <c r="AC1666" s="129"/>
      <c r="AD1666" s="129"/>
      <c r="AE1666" s="129"/>
      <c r="AG1666" s="130"/>
      <c r="AN1666" s="129"/>
      <c r="AO1666" s="129"/>
      <c r="AP1666" s="129"/>
      <c r="AQ1666" s="129"/>
      <c r="AR1666" s="129"/>
      <c r="AS1666" s="129"/>
      <c r="AT1666" s="129"/>
      <c r="AU1666" s="129"/>
    </row>
    <row r="1667" spans="27:64">
      <c r="AA1667" s="129"/>
      <c r="AB1667" s="129"/>
      <c r="AC1667" s="129"/>
      <c r="AD1667" s="129"/>
      <c r="AE1667" s="129"/>
      <c r="AG1667" s="130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95"/>
      <c r="AX1667" s="101"/>
    </row>
    <row r="1668" spans="27:64">
      <c r="AA1668" s="129"/>
      <c r="AB1668" s="129"/>
      <c r="AC1668" s="129"/>
      <c r="AD1668" s="129"/>
      <c r="AE1668" s="129"/>
      <c r="AG1668" s="130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95"/>
      <c r="AX1668" s="101"/>
    </row>
    <row r="1669" spans="27:64">
      <c r="AA1669" s="129"/>
      <c r="AB1669" s="129"/>
      <c r="AC1669" s="129"/>
      <c r="AD1669" s="129"/>
      <c r="AE1669" s="129"/>
      <c r="AG1669" s="130"/>
      <c r="AN1669" s="129"/>
      <c r="AO1669" s="129"/>
      <c r="AP1669" s="129"/>
      <c r="AQ1669" s="129"/>
      <c r="AR1669" s="129"/>
      <c r="AS1669" s="129"/>
      <c r="AT1669" s="129"/>
      <c r="AU1669" s="129"/>
    </row>
    <row r="1670" spans="27:64">
      <c r="AA1670" s="129"/>
      <c r="AB1670" s="129"/>
      <c r="AC1670" s="129"/>
      <c r="AD1670" s="129"/>
      <c r="AE1670" s="129"/>
      <c r="AG1670" s="130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95"/>
      <c r="AX1670" s="131"/>
    </row>
    <row r="1671" spans="27:64">
      <c r="AA1671" s="129"/>
      <c r="AB1671" s="129"/>
      <c r="AC1671" s="129"/>
      <c r="AD1671" s="129"/>
      <c r="AE1671" s="129"/>
      <c r="AG1671" s="130"/>
      <c r="AN1671" s="129"/>
      <c r="AO1671" s="129"/>
      <c r="AP1671" s="129"/>
      <c r="AQ1671" s="129"/>
      <c r="AR1671" s="129"/>
      <c r="AS1671" s="129"/>
      <c r="AT1671" s="129"/>
      <c r="AU1671" s="129"/>
    </row>
    <row r="1672" spans="27:64">
      <c r="AA1672" s="129"/>
      <c r="AB1672" s="129"/>
      <c r="AC1672" s="129"/>
      <c r="AD1672" s="129"/>
      <c r="AE1672" s="129"/>
      <c r="AG1672" s="130"/>
      <c r="AN1672" s="129"/>
      <c r="AO1672" s="129"/>
      <c r="AP1672" s="129"/>
      <c r="AQ1672" s="129"/>
      <c r="AR1672" s="129"/>
      <c r="AS1672" s="129"/>
      <c r="AT1672" s="129"/>
      <c r="AU1672" s="129"/>
    </row>
    <row r="1673" spans="27:64">
      <c r="AA1673" s="129"/>
      <c r="AB1673" s="129"/>
      <c r="AC1673" s="129"/>
      <c r="AD1673" s="129"/>
      <c r="AE1673" s="129"/>
      <c r="AG1673" s="130"/>
      <c r="AN1673" s="129"/>
      <c r="AO1673" s="129"/>
      <c r="AP1673" s="129"/>
      <c r="AQ1673" s="129"/>
      <c r="AR1673" s="129"/>
      <c r="AS1673" s="129"/>
      <c r="AT1673" s="129"/>
      <c r="AU1673" s="129"/>
    </row>
    <row r="1674" spans="27:64">
      <c r="AA1674" s="129"/>
      <c r="AB1674" s="129"/>
      <c r="AC1674" s="129"/>
      <c r="AD1674" s="129"/>
      <c r="AE1674" s="129"/>
      <c r="AG1674" s="130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95"/>
      <c r="AX1674" s="131"/>
    </row>
    <row r="1675" spans="27:64">
      <c r="AA1675" s="129"/>
      <c r="AB1675" s="129"/>
      <c r="AC1675" s="129"/>
      <c r="AD1675" s="129"/>
      <c r="AE1675" s="129"/>
      <c r="AG1675" s="130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95"/>
      <c r="AX1675" s="101"/>
    </row>
    <row r="1676" spans="27:64">
      <c r="AA1676" s="129"/>
      <c r="AB1676" s="129"/>
      <c r="AC1676" s="129"/>
      <c r="AD1676" s="129"/>
      <c r="AE1676" s="129"/>
      <c r="AG1676" s="130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</row>
    <row r="1677" spans="27:64">
      <c r="AA1677" s="129"/>
      <c r="AB1677" s="129"/>
      <c r="AC1677" s="129"/>
      <c r="AD1677" s="129"/>
      <c r="AE1677" s="129"/>
      <c r="AG1677" s="130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31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</row>
    <row r="1678" spans="27:64">
      <c r="AA1678" s="129"/>
      <c r="AB1678" s="129"/>
      <c r="AC1678" s="129"/>
      <c r="AD1678" s="129"/>
      <c r="AE1678" s="129"/>
      <c r="AG1678" s="130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31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</row>
    <row r="1679" spans="27:64">
      <c r="AA1679" s="129"/>
      <c r="AB1679" s="129"/>
      <c r="AC1679" s="129"/>
      <c r="AD1679" s="129"/>
      <c r="AE1679" s="129"/>
      <c r="AG1679" s="130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</row>
    <row r="1680" spans="27:64">
      <c r="AA1680" s="129"/>
      <c r="AB1680" s="129"/>
      <c r="AC1680" s="129"/>
      <c r="AD1680" s="129"/>
      <c r="AE1680" s="129"/>
      <c r="AG1680" s="130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95"/>
      <c r="AX1680" s="131"/>
    </row>
    <row r="1681" spans="27:64">
      <c r="AA1681" s="129"/>
      <c r="AB1681" s="129"/>
      <c r="AC1681" s="129"/>
      <c r="AD1681" s="129"/>
      <c r="AE1681" s="129"/>
      <c r="AG1681" s="130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31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</row>
    <row r="1682" spans="27:64">
      <c r="AA1682" s="129"/>
      <c r="AB1682" s="129"/>
      <c r="AC1682" s="129"/>
      <c r="AD1682" s="129"/>
      <c r="AE1682" s="129"/>
      <c r="AG1682" s="130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</row>
    <row r="1683" spans="27:64">
      <c r="AA1683" s="129"/>
      <c r="AB1683" s="129"/>
      <c r="AC1683" s="129"/>
      <c r="AD1683" s="129"/>
      <c r="AE1683" s="129"/>
      <c r="AG1683" s="130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95"/>
      <c r="AX1683" s="131"/>
    </row>
    <row r="1684" spans="27:64">
      <c r="AA1684" s="129"/>
      <c r="AB1684" s="129"/>
      <c r="AC1684" s="129"/>
      <c r="AD1684" s="129"/>
      <c r="AE1684" s="129"/>
      <c r="AG1684" s="130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95"/>
      <c r="AX1684" s="131"/>
    </row>
    <row r="1685" spans="27:64">
      <c r="AA1685" s="129"/>
      <c r="AB1685" s="129"/>
      <c r="AC1685" s="129"/>
      <c r="AD1685" s="129"/>
      <c r="AE1685" s="129"/>
      <c r="AG1685" s="130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95"/>
      <c r="AX1685" s="131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</row>
    <row r="1686" spans="27:64">
      <c r="AA1686" s="129"/>
      <c r="AB1686" s="129"/>
      <c r="AC1686" s="129"/>
      <c r="AD1686" s="129"/>
      <c r="AE1686" s="129"/>
      <c r="AG1686" s="130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31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</row>
    <row r="1687" spans="27:64">
      <c r="AA1687" s="129"/>
      <c r="AB1687" s="129"/>
      <c r="AC1687" s="129"/>
      <c r="AD1687" s="129"/>
      <c r="AE1687" s="129"/>
      <c r="AG1687" s="130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31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</row>
    <row r="1688" spans="27:64">
      <c r="AA1688" s="129"/>
      <c r="AB1688" s="129"/>
      <c r="AC1688" s="129"/>
      <c r="AD1688" s="129"/>
      <c r="AE1688" s="129"/>
      <c r="AG1688" s="130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95"/>
      <c r="AX1688" s="101"/>
    </row>
    <row r="1689" spans="27:64">
      <c r="AA1689" s="129"/>
      <c r="AB1689" s="129"/>
      <c r="AC1689" s="129"/>
      <c r="AD1689" s="129"/>
      <c r="AE1689" s="129"/>
      <c r="AG1689" s="130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95"/>
      <c r="AX1689" s="101"/>
    </row>
    <row r="1690" spans="27:64">
      <c r="AA1690" s="129"/>
      <c r="AB1690" s="129"/>
      <c r="AC1690" s="129"/>
      <c r="AD1690" s="129"/>
      <c r="AE1690" s="129"/>
      <c r="AG1690" s="130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95"/>
      <c r="AX1690" s="101"/>
    </row>
    <row r="1691" spans="27:64">
      <c r="AA1691" s="129"/>
      <c r="AB1691" s="129"/>
      <c r="AC1691" s="129"/>
      <c r="AD1691" s="129"/>
      <c r="AE1691" s="129"/>
      <c r="AG1691" s="130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95"/>
      <c r="AX1691" s="131"/>
    </row>
    <row r="1692" spans="27:64">
      <c r="AA1692" s="129"/>
      <c r="AB1692" s="129"/>
      <c r="AC1692" s="129"/>
      <c r="AD1692" s="129"/>
      <c r="AE1692" s="129"/>
      <c r="AG1692" s="130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</row>
    <row r="1693" spans="27:64">
      <c r="AA1693" s="129"/>
      <c r="AB1693" s="129"/>
      <c r="AC1693" s="129"/>
      <c r="AD1693" s="129"/>
      <c r="AE1693" s="129"/>
      <c r="AG1693" s="130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</row>
    <row r="1694" spans="27:64">
      <c r="AA1694" s="129"/>
      <c r="AB1694" s="129"/>
      <c r="AC1694" s="129"/>
      <c r="AD1694" s="129"/>
      <c r="AE1694" s="129"/>
      <c r="AG1694" s="130"/>
      <c r="AN1694" s="129"/>
      <c r="AO1694" s="129"/>
      <c r="AP1694" s="129"/>
      <c r="AQ1694" s="129"/>
      <c r="AR1694" s="129"/>
      <c r="AS1694" s="129"/>
      <c r="AT1694" s="129"/>
      <c r="AU1694" s="129"/>
    </row>
    <row r="1695" spans="27:64">
      <c r="AA1695" s="129"/>
      <c r="AB1695" s="129"/>
      <c r="AC1695" s="129"/>
      <c r="AD1695" s="129"/>
      <c r="AE1695" s="129"/>
      <c r="AG1695" s="130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95"/>
      <c r="AX1695" s="131"/>
    </row>
    <row r="1696" spans="27:64">
      <c r="AA1696" s="129"/>
      <c r="AB1696" s="129"/>
      <c r="AC1696" s="129"/>
      <c r="AD1696" s="129"/>
      <c r="AE1696" s="129"/>
      <c r="AG1696" s="130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95"/>
      <c r="AX1696" s="101"/>
    </row>
    <row r="1697" spans="27:64">
      <c r="AA1697" s="129"/>
      <c r="AB1697" s="129"/>
      <c r="AC1697" s="129"/>
      <c r="AD1697" s="129"/>
      <c r="AE1697" s="129"/>
      <c r="AG1697" s="130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95"/>
      <c r="AX1697" s="101"/>
    </row>
    <row r="1698" spans="27:64">
      <c r="AA1698" s="129"/>
      <c r="AB1698" s="129"/>
      <c r="AC1698" s="129"/>
      <c r="AD1698" s="129"/>
      <c r="AE1698" s="129"/>
      <c r="AG1698" s="130"/>
      <c r="AN1698" s="129"/>
      <c r="AO1698" s="129"/>
      <c r="AP1698" s="129"/>
      <c r="AQ1698" s="129"/>
      <c r="AR1698" s="129"/>
      <c r="AS1698" s="129"/>
      <c r="AT1698" s="129"/>
      <c r="AU1698" s="129"/>
    </row>
    <row r="1699" spans="27:64">
      <c r="AA1699" s="129"/>
      <c r="AB1699" s="129"/>
      <c r="AC1699" s="129"/>
      <c r="AD1699" s="129"/>
      <c r="AE1699" s="129"/>
      <c r="AG1699" s="130"/>
      <c r="AN1699" s="129"/>
      <c r="AO1699" s="129"/>
      <c r="AP1699" s="129"/>
      <c r="AQ1699" s="129"/>
      <c r="AR1699" s="129"/>
      <c r="AS1699" s="129"/>
      <c r="AT1699" s="129"/>
      <c r="AU1699" s="129"/>
    </row>
    <row r="1700" spans="27:64">
      <c r="AA1700" s="129"/>
      <c r="AB1700" s="129"/>
      <c r="AC1700" s="129"/>
      <c r="AD1700" s="129"/>
      <c r="AE1700" s="129"/>
      <c r="AG1700" s="130"/>
      <c r="AN1700" s="129"/>
      <c r="AO1700" s="129"/>
      <c r="AP1700" s="129"/>
      <c r="AQ1700" s="129"/>
      <c r="AR1700" s="129"/>
      <c r="AS1700" s="129"/>
      <c r="AT1700" s="129"/>
      <c r="AU1700" s="129"/>
    </row>
    <row r="1701" spans="27:64">
      <c r="AA1701" s="129"/>
      <c r="AB1701" s="129"/>
      <c r="AC1701" s="129"/>
      <c r="AD1701" s="129"/>
      <c r="AE1701" s="129"/>
      <c r="AG1701" s="130"/>
      <c r="AN1701" s="129"/>
      <c r="AO1701" s="129"/>
      <c r="AP1701" s="129"/>
      <c r="AQ1701" s="129"/>
      <c r="AR1701" s="129"/>
      <c r="AS1701" s="129"/>
      <c r="AT1701" s="129"/>
      <c r="AU1701" s="129"/>
    </row>
    <row r="1702" spans="27:64">
      <c r="AA1702" s="129"/>
      <c r="AB1702" s="129"/>
      <c r="AC1702" s="129"/>
      <c r="AD1702" s="129"/>
      <c r="AE1702" s="129"/>
      <c r="AG1702" s="130"/>
      <c r="AN1702" s="129"/>
      <c r="AO1702" s="129"/>
      <c r="AP1702" s="129"/>
      <c r="AQ1702" s="129"/>
      <c r="AR1702" s="129"/>
      <c r="AS1702" s="129"/>
      <c r="AT1702" s="129"/>
      <c r="AU1702" s="129"/>
    </row>
    <row r="1703" spans="27:64">
      <c r="AA1703" s="129"/>
      <c r="AB1703" s="129"/>
      <c r="AC1703" s="129"/>
      <c r="AD1703" s="129"/>
      <c r="AE1703" s="129"/>
      <c r="AG1703" s="130"/>
      <c r="AN1703" s="129"/>
      <c r="AO1703" s="129"/>
      <c r="AP1703" s="129"/>
      <c r="AQ1703" s="129"/>
      <c r="AR1703" s="129"/>
      <c r="AS1703" s="129"/>
      <c r="AT1703" s="129"/>
      <c r="AU1703" s="129"/>
    </row>
    <row r="1704" spans="27:64">
      <c r="AA1704" s="129"/>
      <c r="AB1704" s="129"/>
      <c r="AC1704" s="129"/>
      <c r="AD1704" s="129"/>
      <c r="AE1704" s="129"/>
      <c r="AG1704" s="130"/>
      <c r="AN1704" s="129"/>
      <c r="AO1704" s="129"/>
      <c r="AP1704" s="129"/>
      <c r="AQ1704" s="129"/>
      <c r="AR1704" s="129"/>
      <c r="AS1704" s="129"/>
      <c r="AT1704" s="129"/>
      <c r="AU1704" s="129"/>
    </row>
    <row r="1705" spans="27:64">
      <c r="AA1705" s="129"/>
      <c r="AB1705" s="129"/>
      <c r="AC1705" s="129"/>
      <c r="AD1705" s="129"/>
      <c r="AE1705" s="129"/>
      <c r="AG1705" s="130"/>
      <c r="AN1705" s="129"/>
      <c r="AO1705" s="129"/>
      <c r="AP1705" s="129"/>
      <c r="AQ1705" s="129"/>
      <c r="AR1705" s="129"/>
      <c r="AS1705" s="129"/>
      <c r="AT1705" s="129"/>
      <c r="AU1705" s="129"/>
    </row>
    <row r="1706" spans="27:64">
      <c r="AA1706" s="129"/>
      <c r="AB1706" s="129"/>
      <c r="AC1706" s="129"/>
      <c r="AD1706" s="129"/>
      <c r="AE1706" s="129"/>
      <c r="AG1706" s="130"/>
      <c r="AN1706" s="129"/>
      <c r="AO1706" s="129"/>
      <c r="AP1706" s="129"/>
      <c r="AQ1706" s="129"/>
      <c r="AR1706" s="129"/>
      <c r="AS1706" s="129"/>
      <c r="AT1706" s="129"/>
      <c r="AU1706" s="129"/>
      <c r="AV1706" s="129"/>
      <c r="AW1706" s="95"/>
      <c r="AX1706" s="101"/>
    </row>
    <row r="1707" spans="27:64">
      <c r="AA1707" s="129"/>
      <c r="AB1707" s="129"/>
      <c r="AC1707" s="129"/>
      <c r="AD1707" s="129"/>
      <c r="AE1707" s="129"/>
      <c r="AG1707" s="130"/>
      <c r="AN1707" s="129"/>
      <c r="AO1707" s="129"/>
      <c r="AP1707" s="129"/>
      <c r="AQ1707" s="129"/>
      <c r="AR1707" s="129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129"/>
      <c r="BI1707" s="129"/>
      <c r="BJ1707" s="129"/>
      <c r="BK1707" s="129"/>
      <c r="BL1707" s="129"/>
    </row>
    <row r="1708" spans="27:64">
      <c r="AA1708" s="129"/>
      <c r="AB1708" s="129"/>
      <c r="AC1708" s="129"/>
      <c r="AD1708" s="129"/>
      <c r="AE1708" s="129"/>
      <c r="AG1708" s="130"/>
      <c r="AN1708" s="129"/>
      <c r="AO1708" s="129"/>
      <c r="AP1708" s="129"/>
      <c r="AQ1708" s="129"/>
      <c r="AR1708" s="129"/>
      <c r="AS1708" s="129"/>
      <c r="AT1708" s="129"/>
      <c r="AU1708" s="129"/>
      <c r="AV1708" s="129"/>
      <c r="AW1708" s="95"/>
      <c r="AX1708" s="101"/>
    </row>
    <row r="1709" spans="27:64">
      <c r="AA1709" s="129"/>
      <c r="AB1709" s="129"/>
      <c r="AC1709" s="129"/>
      <c r="AD1709" s="129"/>
      <c r="AE1709" s="129"/>
      <c r="AG1709" s="130"/>
      <c r="AN1709" s="129"/>
      <c r="AO1709" s="129"/>
      <c r="AP1709" s="129"/>
      <c r="AQ1709" s="129"/>
      <c r="AR1709" s="129"/>
      <c r="AS1709" s="129"/>
      <c r="AT1709" s="129"/>
      <c r="AU1709" s="129"/>
      <c r="AV1709" s="129"/>
      <c r="AW1709" s="95"/>
      <c r="AX1709" s="101"/>
    </row>
    <row r="1710" spans="27:64">
      <c r="AA1710" s="129"/>
      <c r="AB1710" s="129"/>
      <c r="AC1710" s="129"/>
      <c r="AD1710" s="129"/>
      <c r="AE1710" s="129"/>
      <c r="AG1710" s="130"/>
      <c r="AN1710" s="129"/>
      <c r="AO1710" s="129"/>
      <c r="AP1710" s="129"/>
      <c r="AQ1710" s="129"/>
      <c r="AR1710" s="129"/>
      <c r="AS1710" s="129"/>
      <c r="AT1710" s="129"/>
      <c r="AU1710" s="129"/>
      <c r="AV1710" s="129"/>
      <c r="AW1710" s="95"/>
      <c r="AX1710" s="131"/>
    </row>
    <row r="1711" spans="27:64">
      <c r="AA1711" s="129"/>
      <c r="AB1711" s="129"/>
      <c r="AC1711" s="129"/>
      <c r="AD1711" s="129"/>
      <c r="AE1711" s="129"/>
      <c r="AG1711" s="130"/>
      <c r="AN1711" s="129"/>
      <c r="AO1711" s="129"/>
      <c r="AP1711" s="129"/>
      <c r="AQ1711" s="129"/>
      <c r="AR1711" s="129"/>
      <c r="AS1711" s="129"/>
      <c r="AT1711" s="129"/>
      <c r="AU1711" s="129"/>
      <c r="AV1711" s="129"/>
      <c r="AW1711" s="95"/>
      <c r="AX1711" s="101"/>
    </row>
    <row r="1712" spans="27:64">
      <c r="AA1712" s="129"/>
      <c r="AB1712" s="129"/>
      <c r="AC1712" s="129"/>
      <c r="AD1712" s="129"/>
      <c r="AE1712" s="129"/>
      <c r="AG1712" s="130"/>
      <c r="AN1712" s="129"/>
      <c r="AO1712" s="129"/>
      <c r="AP1712" s="129"/>
      <c r="AQ1712" s="129"/>
      <c r="AR1712" s="129"/>
      <c r="AS1712" s="129"/>
      <c r="AT1712" s="129"/>
      <c r="AU1712" s="129"/>
    </row>
    <row r="1713" spans="27:64">
      <c r="AA1713" s="129"/>
      <c r="AB1713" s="129"/>
      <c r="AC1713" s="129"/>
      <c r="AD1713" s="129"/>
      <c r="AE1713" s="129"/>
      <c r="AG1713" s="130"/>
      <c r="AN1713" s="129"/>
      <c r="AO1713" s="129"/>
      <c r="AP1713" s="129"/>
      <c r="AQ1713" s="129"/>
      <c r="AR1713" s="129"/>
      <c r="AS1713" s="129"/>
      <c r="AT1713" s="129"/>
      <c r="AU1713" s="129"/>
      <c r="AV1713" s="129"/>
      <c r="AW1713" s="95"/>
      <c r="AX1713" s="131"/>
    </row>
    <row r="1714" spans="27:64">
      <c r="AA1714" s="129"/>
      <c r="AB1714" s="129"/>
      <c r="AC1714" s="129"/>
      <c r="AD1714" s="129"/>
      <c r="AE1714" s="129"/>
      <c r="AG1714" s="130"/>
      <c r="AN1714" s="129"/>
      <c r="AO1714" s="129"/>
      <c r="AP1714" s="129"/>
      <c r="AQ1714" s="129"/>
      <c r="AR1714" s="129"/>
      <c r="AS1714" s="129"/>
      <c r="AT1714" s="129"/>
      <c r="AU1714" s="129"/>
      <c r="AV1714" s="129"/>
      <c r="AW1714" s="101"/>
      <c r="AX1714" s="131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129"/>
      <c r="BI1714" s="129"/>
      <c r="BJ1714" s="129"/>
      <c r="BK1714" s="129"/>
      <c r="BL1714" s="129"/>
    </row>
    <row r="1715" spans="27:64">
      <c r="AA1715" s="129"/>
      <c r="AB1715" s="129"/>
      <c r="AC1715" s="129"/>
      <c r="AD1715" s="129"/>
      <c r="AE1715" s="129"/>
      <c r="AG1715" s="130"/>
      <c r="AN1715" s="129"/>
      <c r="AO1715" s="129"/>
      <c r="AP1715" s="129"/>
      <c r="AQ1715" s="129"/>
      <c r="AR1715" s="129"/>
      <c r="AS1715" s="129"/>
      <c r="AT1715" s="129"/>
      <c r="AU1715" s="129"/>
      <c r="AV1715" s="129"/>
      <c r="AW1715" s="129"/>
      <c r="AX1715" s="131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129"/>
      <c r="BI1715" s="129"/>
      <c r="BJ1715" s="129"/>
      <c r="BK1715" s="129"/>
      <c r="BL1715" s="129"/>
    </row>
    <row r="1716" spans="27:64">
      <c r="AA1716" s="129"/>
      <c r="AB1716" s="129"/>
      <c r="AC1716" s="129"/>
      <c r="AD1716" s="129"/>
      <c r="AE1716" s="129"/>
      <c r="AG1716" s="130"/>
      <c r="AN1716" s="129"/>
      <c r="AO1716" s="129"/>
      <c r="AP1716" s="129"/>
      <c r="AQ1716" s="129"/>
      <c r="AR1716" s="129"/>
      <c r="AS1716" s="129"/>
      <c r="AT1716" s="129"/>
      <c r="AU1716" s="129"/>
      <c r="AV1716" s="129"/>
      <c r="AW1716" s="95"/>
      <c r="AX1716" s="101"/>
    </row>
    <row r="1717" spans="27:64">
      <c r="AA1717" s="129"/>
      <c r="AB1717" s="129"/>
      <c r="AC1717" s="129"/>
      <c r="AD1717" s="129"/>
      <c r="AE1717" s="129"/>
      <c r="AG1717" s="130"/>
      <c r="AN1717" s="129"/>
      <c r="AO1717" s="129"/>
      <c r="AP1717" s="129"/>
      <c r="AQ1717" s="129"/>
      <c r="AR1717" s="129"/>
      <c r="AS1717" s="129"/>
      <c r="AT1717" s="129"/>
      <c r="AU1717" s="129"/>
    </row>
    <row r="1718" spans="27:64">
      <c r="AA1718" s="129"/>
      <c r="AB1718" s="129"/>
      <c r="AC1718" s="129"/>
      <c r="AD1718" s="129"/>
      <c r="AE1718" s="129"/>
      <c r="AG1718" s="130"/>
      <c r="AN1718" s="129"/>
      <c r="AO1718" s="129"/>
      <c r="AP1718" s="129"/>
      <c r="AQ1718" s="129"/>
      <c r="AR1718" s="129"/>
      <c r="AS1718" s="129"/>
      <c r="AT1718" s="129"/>
      <c r="AU1718" s="129"/>
      <c r="AV1718" s="129"/>
      <c r="AW1718" s="95"/>
      <c r="AX1718" s="101"/>
    </row>
    <row r="1719" spans="27:64">
      <c r="AA1719" s="129"/>
      <c r="AB1719" s="129"/>
      <c r="AC1719" s="129"/>
      <c r="AD1719" s="129"/>
      <c r="AE1719" s="129"/>
      <c r="AG1719" s="130"/>
      <c r="AN1719" s="129"/>
      <c r="AO1719" s="129"/>
      <c r="AP1719" s="129"/>
      <c r="AQ1719" s="129"/>
      <c r="AR1719" s="129"/>
      <c r="AS1719" s="129"/>
      <c r="AT1719" s="129"/>
      <c r="AU1719" s="129"/>
      <c r="AV1719" s="129"/>
      <c r="AW1719" s="95"/>
      <c r="AX1719" s="101"/>
    </row>
    <row r="1720" spans="27:64">
      <c r="AA1720" s="129"/>
      <c r="AB1720" s="129"/>
      <c r="AC1720" s="129"/>
      <c r="AD1720" s="129"/>
      <c r="AE1720" s="129"/>
      <c r="AG1720" s="130"/>
      <c r="AN1720" s="129"/>
      <c r="AO1720" s="129"/>
      <c r="AP1720" s="129"/>
      <c r="AQ1720" s="129"/>
      <c r="AR1720" s="129"/>
      <c r="AS1720" s="129"/>
      <c r="AT1720" s="129"/>
      <c r="AU1720" s="129"/>
      <c r="AV1720" s="129"/>
      <c r="AW1720" s="95"/>
      <c r="AX1720" s="101"/>
    </row>
    <row r="1721" spans="27:64">
      <c r="AA1721" s="129"/>
      <c r="AB1721" s="129"/>
      <c r="AC1721" s="129"/>
      <c r="AD1721" s="129"/>
      <c r="AE1721" s="129"/>
      <c r="AG1721" s="130"/>
      <c r="AN1721" s="129"/>
      <c r="AO1721" s="129"/>
      <c r="AP1721" s="129"/>
      <c r="AQ1721" s="129"/>
      <c r="AR1721" s="129"/>
      <c r="AS1721" s="129"/>
      <c r="AT1721" s="129"/>
      <c r="AU1721" s="129"/>
      <c r="AV1721" s="129"/>
      <c r="AW1721" s="95"/>
      <c r="AX1721" s="101"/>
    </row>
    <row r="1722" spans="27:64">
      <c r="AA1722" s="129"/>
      <c r="AB1722" s="129"/>
      <c r="AC1722" s="129"/>
      <c r="AD1722" s="129"/>
      <c r="AE1722" s="129"/>
      <c r="AG1722" s="130"/>
      <c r="AN1722" s="129"/>
      <c r="AO1722" s="129"/>
      <c r="AP1722" s="129"/>
      <c r="AQ1722" s="129"/>
      <c r="AR1722" s="129"/>
      <c r="AS1722" s="129"/>
      <c r="AT1722" s="129"/>
      <c r="AU1722" s="129"/>
      <c r="AV1722" s="129"/>
      <c r="AW1722" s="95"/>
      <c r="AX1722" s="101"/>
    </row>
    <row r="1723" spans="27:64">
      <c r="AA1723" s="129"/>
      <c r="AB1723" s="129"/>
      <c r="AC1723" s="129"/>
      <c r="AD1723" s="129"/>
      <c r="AE1723" s="129"/>
      <c r="AG1723" s="130"/>
      <c r="AN1723" s="129"/>
      <c r="AO1723" s="129"/>
      <c r="AP1723" s="129"/>
      <c r="AQ1723" s="129"/>
      <c r="AR1723" s="129"/>
      <c r="AS1723" s="129"/>
      <c r="AT1723" s="129"/>
      <c r="AU1723" s="129"/>
      <c r="AV1723" s="129"/>
      <c r="AW1723" s="95"/>
      <c r="AX1723" s="131"/>
      <c r="AY1723" s="129"/>
      <c r="AZ1723" s="129"/>
      <c r="BA1723" s="129"/>
      <c r="BB1723" s="129"/>
      <c r="BC1723" s="129"/>
      <c r="BD1723" s="129"/>
      <c r="BE1723" s="129"/>
      <c r="BF1723" s="129"/>
      <c r="BG1723" s="129"/>
      <c r="BH1723" s="129"/>
      <c r="BI1723" s="129"/>
      <c r="BJ1723" s="129"/>
      <c r="BK1723" s="129"/>
      <c r="BL1723" s="129"/>
    </row>
    <row r="1724" spans="27:64">
      <c r="AA1724" s="129"/>
      <c r="AB1724" s="129"/>
      <c r="AC1724" s="129"/>
      <c r="AD1724" s="129"/>
      <c r="AE1724" s="129"/>
      <c r="AG1724" s="130"/>
      <c r="AN1724" s="129"/>
      <c r="AO1724" s="129"/>
      <c r="AP1724" s="129"/>
      <c r="AQ1724" s="129"/>
      <c r="AR1724" s="129"/>
      <c r="AS1724" s="129"/>
      <c r="AT1724" s="129"/>
      <c r="AU1724" s="129"/>
    </row>
    <row r="1725" spans="27:64">
      <c r="AA1725" s="129"/>
      <c r="AB1725" s="129"/>
      <c r="AC1725" s="129"/>
      <c r="AD1725" s="129"/>
      <c r="AE1725" s="129"/>
      <c r="AG1725" s="130"/>
      <c r="AN1725" s="129"/>
      <c r="AO1725" s="129"/>
      <c r="AP1725" s="129"/>
      <c r="AQ1725" s="129"/>
      <c r="AR1725" s="129"/>
      <c r="AS1725" s="129"/>
      <c r="AT1725" s="129"/>
      <c r="AU1725" s="129"/>
      <c r="AV1725" s="129"/>
      <c r="AW1725" s="95"/>
      <c r="AX1725" s="101"/>
    </row>
    <row r="1726" spans="27:64">
      <c r="AA1726" s="129"/>
      <c r="AB1726" s="129"/>
      <c r="AC1726" s="129"/>
      <c r="AD1726" s="129"/>
      <c r="AE1726" s="129"/>
      <c r="AG1726" s="130"/>
      <c r="AN1726" s="129"/>
      <c r="AO1726" s="129"/>
      <c r="AP1726" s="129"/>
      <c r="AQ1726" s="129"/>
      <c r="AR1726" s="129"/>
      <c r="AS1726" s="129"/>
      <c r="AT1726" s="129"/>
      <c r="AU1726" s="129"/>
      <c r="AV1726" s="129"/>
      <c r="AW1726" s="95"/>
      <c r="AX1726" s="101"/>
    </row>
    <row r="1727" spans="27:64">
      <c r="AA1727" s="129"/>
      <c r="AB1727" s="129"/>
      <c r="AC1727" s="129"/>
      <c r="AD1727" s="129"/>
      <c r="AE1727" s="129"/>
      <c r="AG1727" s="130"/>
      <c r="AN1727" s="129"/>
      <c r="AO1727" s="129"/>
      <c r="AP1727" s="129"/>
      <c r="AQ1727" s="129"/>
      <c r="AR1727" s="129"/>
      <c r="AS1727" s="129"/>
      <c r="AT1727" s="129"/>
      <c r="AU1727" s="129"/>
    </row>
    <row r="1728" spans="27:64">
      <c r="AA1728" s="129"/>
      <c r="AB1728" s="129"/>
      <c r="AC1728" s="129"/>
      <c r="AD1728" s="129"/>
      <c r="AE1728" s="129"/>
      <c r="AG1728" s="130"/>
      <c r="AN1728" s="129"/>
      <c r="AO1728" s="129"/>
      <c r="AP1728" s="129"/>
      <c r="AQ1728" s="129"/>
      <c r="AR1728" s="129"/>
      <c r="AS1728" s="129"/>
      <c r="AT1728" s="129"/>
      <c r="AU1728" s="129"/>
      <c r="AV1728" s="129"/>
      <c r="AW1728" s="95"/>
      <c r="AX1728" s="131"/>
      <c r="AY1728" s="129"/>
      <c r="AZ1728" s="129"/>
      <c r="BA1728" s="129"/>
      <c r="BB1728" s="129"/>
      <c r="BC1728" s="129"/>
      <c r="BD1728" s="129"/>
      <c r="BE1728" s="129"/>
      <c r="BF1728" s="129"/>
      <c r="BG1728" s="129"/>
      <c r="BH1728" s="129"/>
      <c r="BI1728" s="129"/>
      <c r="BJ1728" s="129"/>
      <c r="BK1728" s="129"/>
      <c r="BL1728" s="129"/>
    </row>
    <row r="1729" spans="27:64">
      <c r="AA1729" s="129"/>
      <c r="AB1729" s="129"/>
      <c r="AC1729" s="129"/>
      <c r="AD1729" s="129"/>
      <c r="AE1729" s="129"/>
      <c r="AG1729" s="130"/>
      <c r="AN1729" s="129"/>
      <c r="AO1729" s="129"/>
      <c r="AP1729" s="129"/>
      <c r="AQ1729" s="129"/>
      <c r="AR1729" s="129"/>
      <c r="AS1729" s="129"/>
      <c r="AT1729" s="129"/>
      <c r="AU1729" s="129"/>
      <c r="AV1729" s="129"/>
      <c r="AW1729" s="95"/>
      <c r="AX1729" s="101"/>
    </row>
    <row r="1730" spans="27:64">
      <c r="AA1730" s="129"/>
      <c r="AB1730" s="129"/>
      <c r="AC1730" s="129"/>
      <c r="AD1730" s="129"/>
      <c r="AE1730" s="129"/>
      <c r="AG1730" s="130"/>
      <c r="AN1730" s="129"/>
      <c r="AO1730" s="129"/>
      <c r="AP1730" s="129"/>
      <c r="AQ1730" s="129"/>
      <c r="AR1730" s="129"/>
      <c r="AS1730" s="129"/>
      <c r="AT1730" s="129"/>
      <c r="AU1730" s="129"/>
    </row>
    <row r="1731" spans="27:64">
      <c r="AA1731" s="129"/>
      <c r="AB1731" s="129"/>
      <c r="AC1731" s="129"/>
      <c r="AD1731" s="129"/>
      <c r="AE1731" s="129"/>
      <c r="AG1731" s="130"/>
      <c r="AN1731" s="129"/>
      <c r="AO1731" s="129"/>
      <c r="AP1731" s="129"/>
      <c r="AQ1731" s="129"/>
      <c r="AR1731" s="129"/>
      <c r="AS1731" s="129"/>
      <c r="AT1731" s="129"/>
      <c r="AU1731" s="129"/>
    </row>
    <row r="1732" spans="27:64">
      <c r="AA1732" s="129"/>
      <c r="AB1732" s="129"/>
      <c r="AC1732" s="129"/>
      <c r="AD1732" s="129"/>
      <c r="AE1732" s="129"/>
      <c r="AG1732" s="130"/>
      <c r="AN1732" s="129"/>
      <c r="AO1732" s="129"/>
      <c r="AP1732" s="129"/>
      <c r="AQ1732" s="129"/>
      <c r="AR1732" s="129"/>
      <c r="AS1732" s="129"/>
      <c r="AT1732" s="129"/>
      <c r="AU1732" s="129"/>
    </row>
    <row r="1733" spans="27:64">
      <c r="AA1733" s="129"/>
      <c r="AB1733" s="129"/>
      <c r="AC1733" s="129"/>
      <c r="AD1733" s="129"/>
      <c r="AE1733" s="129"/>
      <c r="AG1733" s="130"/>
      <c r="AN1733" s="129"/>
      <c r="AO1733" s="129"/>
      <c r="AP1733" s="129"/>
      <c r="AQ1733" s="129"/>
      <c r="AR1733" s="129"/>
      <c r="AS1733" s="129"/>
      <c r="AT1733" s="129"/>
      <c r="AU1733" s="129"/>
      <c r="AV1733" s="129"/>
      <c r="AW1733" s="95"/>
      <c r="AX1733" s="131"/>
      <c r="AY1733" s="129"/>
      <c r="AZ1733" s="129"/>
      <c r="BA1733" s="129"/>
      <c r="BB1733" s="129"/>
      <c r="BC1733" s="129"/>
      <c r="BD1733" s="129"/>
      <c r="BE1733" s="129"/>
      <c r="BF1733" s="129"/>
      <c r="BG1733" s="129"/>
      <c r="BH1733" s="129"/>
      <c r="BI1733" s="129"/>
      <c r="BJ1733" s="129"/>
      <c r="BK1733" s="129"/>
      <c r="BL1733" s="129"/>
    </row>
    <row r="1734" spans="27:64">
      <c r="AA1734" s="129"/>
      <c r="AB1734" s="129"/>
      <c r="AC1734" s="129"/>
      <c r="AD1734" s="129"/>
      <c r="AE1734" s="129"/>
      <c r="AG1734" s="130"/>
      <c r="AN1734" s="129"/>
      <c r="AO1734" s="129"/>
      <c r="AP1734" s="129"/>
      <c r="AQ1734" s="129"/>
      <c r="AR1734" s="129"/>
      <c r="AS1734" s="129"/>
      <c r="AT1734" s="129"/>
      <c r="AU1734" s="129"/>
    </row>
    <row r="1735" spans="27:64">
      <c r="AA1735" s="129"/>
      <c r="AB1735" s="129"/>
      <c r="AC1735" s="129"/>
      <c r="AD1735" s="129"/>
      <c r="AE1735" s="129"/>
      <c r="AG1735" s="130"/>
      <c r="AN1735" s="129"/>
      <c r="AO1735" s="129"/>
      <c r="AP1735" s="129"/>
      <c r="AQ1735" s="129"/>
      <c r="AR1735" s="129"/>
      <c r="AS1735" s="129"/>
      <c r="AT1735" s="129"/>
      <c r="AU1735" s="129"/>
      <c r="AV1735" s="129"/>
      <c r="AW1735" s="95"/>
      <c r="AX1735" s="131"/>
    </row>
    <row r="1736" spans="27:64">
      <c r="AA1736" s="129"/>
      <c r="AB1736" s="129"/>
      <c r="AC1736" s="129"/>
      <c r="AD1736" s="129"/>
      <c r="AE1736" s="129"/>
      <c r="AG1736" s="130"/>
      <c r="AN1736" s="129"/>
      <c r="AO1736" s="129"/>
      <c r="AP1736" s="129"/>
      <c r="AQ1736" s="129"/>
      <c r="AR1736" s="129"/>
      <c r="AS1736" s="129"/>
      <c r="AT1736" s="129"/>
      <c r="AU1736" s="129"/>
    </row>
    <row r="1737" spans="27:64">
      <c r="AA1737" s="129"/>
      <c r="AB1737" s="129"/>
      <c r="AC1737" s="129"/>
      <c r="AD1737" s="129"/>
      <c r="AE1737" s="129"/>
      <c r="AG1737" s="130"/>
      <c r="AN1737" s="129"/>
      <c r="AO1737" s="129"/>
      <c r="AP1737" s="129"/>
      <c r="AQ1737" s="129"/>
      <c r="AR1737" s="129"/>
      <c r="AS1737" s="129"/>
      <c r="AT1737" s="129"/>
      <c r="AU1737" s="129"/>
    </row>
    <row r="1738" spans="27:64">
      <c r="AA1738" s="129"/>
      <c r="AB1738" s="129"/>
      <c r="AC1738" s="129"/>
      <c r="AD1738" s="129"/>
      <c r="AE1738" s="129"/>
      <c r="AG1738" s="130"/>
      <c r="AN1738" s="129"/>
      <c r="AO1738" s="129"/>
      <c r="AP1738" s="129"/>
      <c r="AQ1738" s="129"/>
      <c r="AR1738" s="129"/>
      <c r="AS1738" s="129"/>
      <c r="AT1738" s="129"/>
      <c r="AU1738" s="129"/>
      <c r="AV1738" s="129"/>
      <c r="AW1738" s="129"/>
      <c r="AX1738" s="129"/>
      <c r="AY1738" s="129"/>
      <c r="AZ1738" s="129"/>
      <c r="BA1738" s="129"/>
      <c r="BB1738" s="129"/>
      <c r="BC1738" s="129"/>
      <c r="BD1738" s="129"/>
      <c r="BE1738" s="129"/>
      <c r="BF1738" s="129"/>
      <c r="BG1738" s="129"/>
      <c r="BH1738" s="129"/>
      <c r="BI1738" s="129"/>
      <c r="BJ1738" s="129"/>
      <c r="BK1738" s="129"/>
      <c r="BL1738" s="129"/>
    </row>
    <row r="1739" spans="27:64">
      <c r="AA1739" s="129"/>
      <c r="AB1739" s="129"/>
      <c r="AC1739" s="129"/>
      <c r="AD1739" s="129"/>
      <c r="AE1739" s="129"/>
      <c r="AG1739" s="130"/>
      <c r="AN1739" s="129"/>
      <c r="AO1739" s="129"/>
      <c r="AP1739" s="129"/>
      <c r="AQ1739" s="129"/>
      <c r="AR1739" s="129"/>
      <c r="AS1739" s="129"/>
      <c r="AT1739" s="129"/>
      <c r="AU1739" s="129"/>
      <c r="AV1739" s="129"/>
      <c r="AW1739" s="129"/>
      <c r="AX1739" s="129"/>
      <c r="AY1739" s="129"/>
      <c r="AZ1739" s="129"/>
      <c r="BA1739" s="129"/>
      <c r="BB1739" s="129"/>
      <c r="BC1739" s="129"/>
      <c r="BD1739" s="129"/>
      <c r="BE1739" s="129"/>
      <c r="BF1739" s="129"/>
      <c r="BG1739" s="129"/>
      <c r="BH1739" s="129"/>
      <c r="BI1739" s="129"/>
      <c r="BJ1739" s="129"/>
      <c r="BK1739" s="129"/>
      <c r="BL1739" s="129"/>
    </row>
    <row r="1740" spans="27:64">
      <c r="AA1740" s="129"/>
      <c r="AB1740" s="129"/>
      <c r="AC1740" s="129"/>
      <c r="AD1740" s="129"/>
      <c r="AE1740" s="129"/>
      <c r="AG1740" s="130"/>
      <c r="AN1740" s="129"/>
      <c r="AO1740" s="129"/>
      <c r="AP1740" s="129"/>
      <c r="AQ1740" s="129"/>
      <c r="AR1740" s="129"/>
      <c r="AS1740" s="129"/>
      <c r="AT1740" s="129"/>
      <c r="AU1740" s="129"/>
    </row>
    <row r="1741" spans="27:64">
      <c r="AA1741" s="129"/>
      <c r="AB1741" s="129"/>
      <c r="AC1741" s="129"/>
      <c r="AD1741" s="129"/>
      <c r="AE1741" s="129"/>
      <c r="AG1741" s="130"/>
      <c r="AN1741" s="129"/>
      <c r="AO1741" s="129"/>
      <c r="AP1741" s="129"/>
      <c r="AQ1741" s="129"/>
      <c r="AR1741" s="129"/>
      <c r="AS1741" s="129"/>
      <c r="AT1741" s="129"/>
      <c r="AU1741" s="129"/>
    </row>
    <row r="1742" spans="27:64">
      <c r="AA1742" s="129"/>
      <c r="AB1742" s="129"/>
      <c r="AC1742" s="129"/>
      <c r="AD1742" s="129"/>
      <c r="AE1742" s="129"/>
      <c r="AG1742" s="130"/>
      <c r="AN1742" s="129"/>
      <c r="AO1742" s="129"/>
      <c r="AP1742" s="129"/>
      <c r="AQ1742" s="129"/>
      <c r="AR1742" s="129"/>
      <c r="AS1742" s="129"/>
      <c r="AT1742" s="129"/>
      <c r="AU1742" s="129"/>
      <c r="AV1742" s="129"/>
      <c r="AW1742" s="95"/>
      <c r="AX1742" s="101"/>
    </row>
    <row r="1743" spans="27:64">
      <c r="AA1743" s="129"/>
      <c r="AB1743" s="129"/>
      <c r="AC1743" s="129"/>
      <c r="AD1743" s="129"/>
      <c r="AE1743" s="129"/>
      <c r="AG1743" s="130"/>
      <c r="AN1743" s="129"/>
      <c r="AO1743" s="129"/>
      <c r="AP1743" s="129"/>
      <c r="AQ1743" s="129"/>
      <c r="AR1743" s="129"/>
      <c r="AS1743" s="129"/>
      <c r="AT1743" s="129"/>
      <c r="AU1743" s="129"/>
    </row>
    <row r="1744" spans="27:64">
      <c r="AA1744" s="129"/>
      <c r="AB1744" s="129"/>
      <c r="AC1744" s="129"/>
      <c r="AD1744" s="129"/>
      <c r="AE1744" s="129"/>
      <c r="AG1744" s="130"/>
      <c r="AN1744" s="129"/>
      <c r="AO1744" s="129"/>
      <c r="AP1744" s="129"/>
      <c r="AQ1744" s="129"/>
      <c r="AR1744" s="129"/>
      <c r="AS1744" s="129"/>
      <c r="AT1744" s="129"/>
      <c r="AU1744" s="129"/>
    </row>
    <row r="1745" spans="27:64">
      <c r="AA1745" s="129"/>
      <c r="AB1745" s="129"/>
      <c r="AC1745" s="129"/>
      <c r="AD1745" s="129"/>
      <c r="AE1745" s="129"/>
      <c r="AG1745" s="130"/>
      <c r="AN1745" s="129"/>
      <c r="AO1745" s="129"/>
      <c r="AP1745" s="129"/>
      <c r="AQ1745" s="129"/>
      <c r="AR1745" s="129"/>
      <c r="AS1745" s="129"/>
      <c r="AT1745" s="129"/>
      <c r="AU1745" s="129"/>
    </row>
    <row r="1746" spans="27:64">
      <c r="AA1746" s="129"/>
      <c r="AB1746" s="129"/>
      <c r="AC1746" s="129"/>
      <c r="AD1746" s="129"/>
      <c r="AE1746" s="129"/>
      <c r="AG1746" s="130"/>
      <c r="AN1746" s="129"/>
      <c r="AO1746" s="129"/>
      <c r="AP1746" s="129"/>
      <c r="AQ1746" s="129"/>
      <c r="AR1746" s="129"/>
      <c r="AS1746" s="129"/>
      <c r="AT1746" s="129"/>
      <c r="AU1746" s="129"/>
    </row>
    <row r="1747" spans="27:64">
      <c r="AA1747" s="129"/>
      <c r="AB1747" s="129"/>
      <c r="AC1747" s="129"/>
      <c r="AD1747" s="129"/>
      <c r="AE1747" s="129"/>
      <c r="AG1747" s="130"/>
      <c r="AN1747" s="129"/>
      <c r="AO1747" s="129"/>
      <c r="AP1747" s="129"/>
      <c r="AQ1747" s="129"/>
      <c r="AR1747" s="129"/>
      <c r="AS1747" s="129"/>
      <c r="AT1747" s="129"/>
      <c r="AU1747" s="129"/>
    </row>
    <row r="1748" spans="27:64">
      <c r="AA1748" s="129"/>
      <c r="AB1748" s="129"/>
      <c r="AC1748" s="129"/>
      <c r="AD1748" s="129"/>
      <c r="AE1748" s="129"/>
      <c r="AG1748" s="130"/>
      <c r="AN1748" s="129"/>
      <c r="AO1748" s="129"/>
      <c r="AP1748" s="129"/>
      <c r="AQ1748" s="129"/>
      <c r="AR1748" s="129"/>
      <c r="AS1748" s="129"/>
      <c r="AT1748" s="129"/>
      <c r="AU1748" s="129"/>
      <c r="AV1748" s="129"/>
      <c r="AW1748" s="95"/>
      <c r="AX1748" s="101"/>
    </row>
    <row r="1749" spans="27:64">
      <c r="AA1749" s="129"/>
      <c r="AB1749" s="129"/>
      <c r="AC1749" s="129"/>
      <c r="AD1749" s="129"/>
      <c r="AE1749" s="129"/>
      <c r="AG1749" s="130"/>
      <c r="AN1749" s="129"/>
      <c r="AO1749" s="129"/>
      <c r="AP1749" s="129"/>
      <c r="AQ1749" s="129"/>
      <c r="AR1749" s="129"/>
      <c r="AS1749" s="129"/>
      <c r="AT1749" s="129"/>
      <c r="AU1749" s="129"/>
    </row>
    <row r="1750" spans="27:64">
      <c r="AA1750" s="129"/>
      <c r="AB1750" s="129"/>
      <c r="AC1750" s="129"/>
      <c r="AD1750" s="129"/>
      <c r="AE1750" s="129"/>
      <c r="AG1750" s="130"/>
      <c r="AN1750" s="129"/>
      <c r="AO1750" s="129"/>
      <c r="AP1750" s="129"/>
      <c r="AQ1750" s="129"/>
      <c r="AR1750" s="129"/>
      <c r="AS1750" s="129"/>
      <c r="AT1750" s="129"/>
      <c r="AU1750" s="129"/>
    </row>
    <row r="1751" spans="27:64">
      <c r="AA1751" s="129"/>
      <c r="AB1751" s="129"/>
      <c r="AC1751" s="129"/>
      <c r="AD1751" s="129"/>
      <c r="AE1751" s="129"/>
      <c r="AG1751" s="130"/>
      <c r="AN1751" s="129"/>
      <c r="AO1751" s="129"/>
      <c r="AP1751" s="129"/>
      <c r="AQ1751" s="129"/>
      <c r="AR1751" s="129"/>
      <c r="AS1751" s="129"/>
      <c r="AT1751" s="129"/>
      <c r="AU1751" s="129"/>
      <c r="AV1751" s="129"/>
      <c r="AW1751" s="129"/>
      <c r="AX1751" s="131"/>
      <c r="AY1751" s="129"/>
      <c r="AZ1751" s="129"/>
      <c r="BA1751" s="129"/>
      <c r="BB1751" s="129"/>
      <c r="BC1751" s="129"/>
      <c r="BD1751" s="129"/>
      <c r="BE1751" s="129"/>
      <c r="BF1751" s="129"/>
      <c r="BG1751" s="129"/>
      <c r="BH1751" s="129"/>
      <c r="BI1751" s="129"/>
      <c r="BJ1751" s="129"/>
      <c r="BK1751" s="129"/>
      <c r="BL1751" s="129"/>
    </row>
    <row r="1752" spans="27:64">
      <c r="AA1752" s="129"/>
      <c r="AB1752" s="129"/>
      <c r="AC1752" s="129"/>
      <c r="AD1752" s="129"/>
      <c r="AE1752" s="129"/>
      <c r="AG1752" s="130"/>
      <c r="AN1752" s="129"/>
      <c r="AO1752" s="129"/>
      <c r="AP1752" s="129"/>
      <c r="AQ1752" s="129"/>
      <c r="AR1752" s="129"/>
      <c r="AS1752" s="129"/>
      <c r="AT1752" s="129"/>
      <c r="AU1752" s="129"/>
    </row>
    <row r="1753" spans="27:64">
      <c r="AA1753" s="129"/>
      <c r="AB1753" s="129"/>
      <c r="AC1753" s="129"/>
      <c r="AD1753" s="129"/>
      <c r="AE1753" s="129"/>
      <c r="AG1753" s="130"/>
      <c r="AN1753" s="129"/>
      <c r="AO1753" s="129"/>
      <c r="AP1753" s="129"/>
      <c r="AQ1753" s="129"/>
      <c r="AR1753" s="129"/>
      <c r="AS1753" s="129"/>
      <c r="AT1753" s="129"/>
      <c r="AU1753" s="129"/>
    </row>
    <row r="1754" spans="27:64">
      <c r="AA1754" s="129"/>
      <c r="AB1754" s="129"/>
      <c r="AC1754" s="129"/>
      <c r="AD1754" s="129"/>
      <c r="AE1754" s="129"/>
      <c r="AG1754" s="130"/>
      <c r="AN1754" s="129"/>
      <c r="AO1754" s="129"/>
      <c r="AP1754" s="129"/>
      <c r="AQ1754" s="129"/>
      <c r="AR1754" s="129"/>
      <c r="AS1754" s="129"/>
      <c r="AT1754" s="129"/>
      <c r="AU1754" s="129"/>
    </row>
    <row r="1755" spans="27:64">
      <c r="AA1755" s="129"/>
      <c r="AB1755" s="129"/>
      <c r="AC1755" s="129"/>
      <c r="AD1755" s="129"/>
      <c r="AE1755" s="129"/>
      <c r="AG1755" s="130"/>
      <c r="AN1755" s="129"/>
      <c r="AO1755" s="129"/>
      <c r="AP1755" s="129"/>
      <c r="AQ1755" s="129"/>
      <c r="AR1755" s="129"/>
      <c r="AS1755" s="129"/>
      <c r="AT1755" s="129"/>
      <c r="AU1755" s="129"/>
    </row>
    <row r="1756" spans="27:64">
      <c r="AA1756" s="129"/>
      <c r="AB1756" s="129"/>
      <c r="AC1756" s="129"/>
      <c r="AD1756" s="129"/>
      <c r="AE1756" s="129"/>
      <c r="AG1756" s="130"/>
      <c r="AN1756" s="129"/>
      <c r="AO1756" s="129"/>
      <c r="AP1756" s="129"/>
      <c r="AQ1756" s="129"/>
      <c r="AR1756" s="129"/>
      <c r="AS1756" s="129"/>
      <c r="AT1756" s="129"/>
      <c r="AU1756" s="129"/>
    </row>
    <row r="1757" spans="27:64">
      <c r="AA1757" s="129"/>
      <c r="AB1757" s="129"/>
      <c r="AC1757" s="129"/>
      <c r="AD1757" s="129"/>
      <c r="AE1757" s="129"/>
      <c r="AG1757" s="130"/>
      <c r="AN1757" s="129"/>
      <c r="AO1757" s="129"/>
      <c r="AP1757" s="129"/>
      <c r="AQ1757" s="129"/>
      <c r="AR1757" s="129"/>
      <c r="AS1757" s="129"/>
      <c r="AT1757" s="129"/>
      <c r="AU1757" s="129"/>
      <c r="AV1757" s="129"/>
      <c r="AW1757" s="129"/>
      <c r="AX1757" s="131"/>
      <c r="AY1757" s="129"/>
      <c r="AZ1757" s="129"/>
      <c r="BA1757" s="129"/>
      <c r="BB1757" s="129"/>
      <c r="BC1757" s="129"/>
      <c r="BD1757" s="129"/>
      <c r="BE1757" s="129"/>
      <c r="BF1757" s="129"/>
      <c r="BG1757" s="129"/>
      <c r="BH1757" s="129"/>
      <c r="BI1757" s="129"/>
      <c r="BJ1757" s="129"/>
      <c r="BK1757" s="129"/>
      <c r="BL1757" s="129"/>
    </row>
    <row r="1758" spans="27:64">
      <c r="AA1758" s="129"/>
      <c r="AB1758" s="129"/>
      <c r="AC1758" s="129"/>
      <c r="AD1758" s="129"/>
      <c r="AE1758" s="129"/>
      <c r="AG1758" s="130"/>
      <c r="AN1758" s="129"/>
      <c r="AO1758" s="129"/>
      <c r="AP1758" s="129"/>
      <c r="AQ1758" s="129"/>
      <c r="AR1758" s="129"/>
      <c r="AS1758" s="129"/>
      <c r="AT1758" s="129"/>
      <c r="AU1758" s="129"/>
      <c r="AV1758" s="129"/>
      <c r="AW1758" s="129"/>
      <c r="AX1758" s="129"/>
      <c r="AY1758" s="129"/>
      <c r="AZ1758" s="129"/>
      <c r="BA1758" s="129"/>
      <c r="BB1758" s="129"/>
      <c r="BC1758" s="129"/>
      <c r="BD1758" s="129"/>
      <c r="BE1758" s="129"/>
      <c r="BF1758" s="129"/>
      <c r="BG1758" s="129"/>
      <c r="BH1758" s="129"/>
      <c r="BI1758" s="129"/>
      <c r="BJ1758" s="129"/>
      <c r="BK1758" s="129"/>
      <c r="BL1758" s="129"/>
    </row>
    <row r="1759" spans="27:64">
      <c r="AA1759" s="129"/>
      <c r="AB1759" s="129"/>
      <c r="AC1759" s="129"/>
      <c r="AD1759" s="129"/>
      <c r="AE1759" s="129"/>
      <c r="AG1759" s="130"/>
      <c r="AN1759" s="129"/>
      <c r="AO1759" s="129"/>
      <c r="AP1759" s="129"/>
      <c r="AQ1759" s="129"/>
      <c r="AR1759" s="129"/>
      <c r="AS1759" s="129"/>
      <c r="AT1759" s="129"/>
      <c r="AU1759" s="129"/>
      <c r="AV1759" s="129"/>
    </row>
    <row r="1760" spans="27:64">
      <c r="AA1760" s="129"/>
      <c r="AB1760" s="129"/>
      <c r="AC1760" s="129"/>
      <c r="AD1760" s="129"/>
      <c r="AE1760" s="129"/>
      <c r="AG1760" s="130"/>
      <c r="AN1760" s="129"/>
      <c r="AO1760" s="129"/>
      <c r="AP1760" s="129"/>
      <c r="AQ1760" s="129"/>
      <c r="AR1760" s="129"/>
      <c r="AS1760" s="129"/>
      <c r="AT1760" s="129"/>
      <c r="AU1760" s="129"/>
      <c r="AV1760" s="129"/>
      <c r="AW1760" s="95"/>
      <c r="AX1760" s="101"/>
    </row>
    <row r="1761" spans="27:64">
      <c r="AA1761" s="129"/>
      <c r="AB1761" s="129"/>
      <c r="AC1761" s="129"/>
      <c r="AD1761" s="129"/>
      <c r="AE1761" s="129"/>
      <c r="AG1761" s="130"/>
      <c r="AN1761" s="129"/>
      <c r="AO1761" s="129"/>
      <c r="AP1761" s="129"/>
      <c r="AQ1761" s="129"/>
      <c r="AR1761" s="129"/>
      <c r="AS1761" s="129"/>
      <c r="AT1761" s="129"/>
      <c r="AU1761" s="129"/>
    </row>
    <row r="1762" spans="27:64">
      <c r="AA1762" s="129"/>
      <c r="AB1762" s="129"/>
      <c r="AC1762" s="129"/>
      <c r="AD1762" s="129"/>
      <c r="AE1762" s="129"/>
      <c r="AG1762" s="130"/>
      <c r="AN1762" s="129"/>
      <c r="AO1762" s="129"/>
      <c r="AP1762" s="129"/>
      <c r="AQ1762" s="129"/>
      <c r="AR1762" s="129"/>
      <c r="AS1762" s="129"/>
      <c r="AT1762" s="129"/>
      <c r="AU1762" s="129"/>
    </row>
    <row r="1763" spans="27:64">
      <c r="AA1763" s="129"/>
      <c r="AB1763" s="129"/>
      <c r="AC1763" s="129"/>
      <c r="AD1763" s="129"/>
      <c r="AE1763" s="129"/>
      <c r="AG1763" s="130"/>
      <c r="AN1763" s="129"/>
      <c r="AO1763" s="129"/>
      <c r="AP1763" s="129"/>
      <c r="AQ1763" s="129"/>
      <c r="AR1763" s="129"/>
      <c r="AS1763" s="129"/>
      <c r="AT1763" s="129"/>
      <c r="AU1763" s="129"/>
      <c r="AV1763" s="129"/>
      <c r="AW1763" s="129"/>
      <c r="AX1763" s="131"/>
      <c r="AY1763" s="129"/>
      <c r="AZ1763" s="129"/>
      <c r="BA1763" s="129"/>
      <c r="BB1763" s="129"/>
      <c r="BC1763" s="129"/>
      <c r="BD1763" s="129"/>
      <c r="BE1763" s="129"/>
      <c r="BF1763" s="129"/>
      <c r="BG1763" s="129"/>
      <c r="BH1763" s="129"/>
      <c r="BI1763" s="129"/>
      <c r="BJ1763" s="129"/>
      <c r="BK1763" s="129"/>
      <c r="BL1763" s="129"/>
    </row>
    <row r="1764" spans="27:64">
      <c r="AA1764" s="129"/>
      <c r="AB1764" s="129"/>
      <c r="AC1764" s="129"/>
      <c r="AD1764" s="129"/>
      <c r="AE1764" s="129"/>
      <c r="AG1764" s="130"/>
      <c r="AN1764" s="129"/>
      <c r="AO1764" s="129"/>
      <c r="AP1764" s="129"/>
      <c r="AQ1764" s="129"/>
      <c r="AR1764" s="129"/>
      <c r="AS1764" s="129"/>
      <c r="AT1764" s="129"/>
      <c r="AU1764" s="129"/>
      <c r="AV1764" s="129"/>
      <c r="AW1764" s="95"/>
      <c r="AX1764" s="131"/>
      <c r="AY1764" s="129"/>
      <c r="AZ1764" s="129"/>
      <c r="BA1764" s="129"/>
      <c r="BB1764" s="129"/>
      <c r="BC1764" s="129"/>
      <c r="BD1764" s="129"/>
      <c r="BE1764" s="129"/>
      <c r="BF1764" s="129"/>
      <c r="BG1764" s="129"/>
      <c r="BH1764" s="129"/>
      <c r="BI1764" s="129"/>
      <c r="BJ1764" s="129"/>
      <c r="BK1764" s="129"/>
      <c r="BL1764" s="129"/>
    </row>
    <row r="1765" spans="27:64">
      <c r="AA1765" s="129"/>
      <c r="AB1765" s="129"/>
      <c r="AC1765" s="129"/>
      <c r="AD1765" s="129"/>
      <c r="AE1765" s="129"/>
      <c r="AG1765" s="130"/>
      <c r="AN1765" s="129"/>
      <c r="AO1765" s="129"/>
      <c r="AP1765" s="129"/>
      <c r="AQ1765" s="129"/>
      <c r="AR1765" s="129"/>
      <c r="AS1765" s="129"/>
      <c r="AT1765" s="129"/>
      <c r="AU1765" s="129"/>
    </row>
    <row r="1766" spans="27:64">
      <c r="AA1766" s="129"/>
      <c r="AB1766" s="129"/>
      <c r="AC1766" s="129"/>
      <c r="AD1766" s="129"/>
      <c r="AE1766" s="129"/>
      <c r="AG1766" s="130"/>
      <c r="AN1766" s="129"/>
      <c r="AO1766" s="129"/>
      <c r="AP1766" s="129"/>
      <c r="AQ1766" s="129"/>
      <c r="AR1766" s="129"/>
      <c r="AS1766" s="129"/>
      <c r="AT1766" s="129"/>
      <c r="AU1766" s="129"/>
      <c r="AV1766" s="129"/>
      <c r="AW1766" s="95"/>
      <c r="AX1766" s="101"/>
    </row>
    <row r="1767" spans="27:64">
      <c r="AA1767" s="129"/>
      <c r="AB1767" s="129"/>
      <c r="AC1767" s="129"/>
      <c r="AD1767" s="129"/>
      <c r="AE1767" s="129"/>
      <c r="AG1767" s="130"/>
      <c r="AN1767" s="129"/>
      <c r="AO1767" s="129"/>
      <c r="AP1767" s="129"/>
      <c r="AQ1767" s="129"/>
      <c r="AR1767" s="129"/>
      <c r="AS1767" s="129"/>
      <c r="AT1767" s="129"/>
      <c r="AU1767" s="129"/>
    </row>
    <row r="1768" spans="27:64">
      <c r="AA1768" s="129"/>
      <c r="AB1768" s="129"/>
      <c r="AC1768" s="129"/>
      <c r="AD1768" s="129"/>
      <c r="AE1768" s="129"/>
      <c r="AG1768" s="130"/>
      <c r="AN1768" s="129"/>
      <c r="AO1768" s="129"/>
      <c r="AP1768" s="129"/>
      <c r="AQ1768" s="129"/>
      <c r="AR1768" s="129"/>
      <c r="AS1768" s="129"/>
      <c r="AT1768" s="129"/>
      <c r="AU1768" s="129"/>
      <c r="AV1768" s="129"/>
      <c r="AW1768" s="95"/>
      <c r="AX1768" s="101"/>
    </row>
    <row r="1769" spans="27:64">
      <c r="AA1769" s="129"/>
      <c r="AB1769" s="129"/>
      <c r="AC1769" s="129"/>
      <c r="AD1769" s="129"/>
      <c r="AE1769" s="129"/>
      <c r="AG1769" s="130"/>
      <c r="AN1769" s="129"/>
      <c r="AO1769" s="129"/>
      <c r="AP1769" s="129"/>
      <c r="AQ1769" s="129"/>
      <c r="AR1769" s="129"/>
      <c r="AS1769" s="129"/>
      <c r="AT1769" s="129"/>
      <c r="AU1769" s="129"/>
    </row>
    <row r="1770" spans="27:64">
      <c r="AA1770" s="129"/>
      <c r="AB1770" s="129"/>
      <c r="AC1770" s="129"/>
      <c r="AD1770" s="129"/>
      <c r="AE1770" s="129"/>
      <c r="AG1770" s="130"/>
      <c r="AN1770" s="129"/>
      <c r="AO1770" s="129"/>
      <c r="AP1770" s="129"/>
      <c r="AQ1770" s="129"/>
      <c r="AR1770" s="129"/>
      <c r="AS1770" s="129"/>
      <c r="AT1770" s="129"/>
      <c r="AU1770" s="129"/>
      <c r="AV1770" s="129"/>
      <c r="AW1770" s="95"/>
      <c r="AX1770" s="101"/>
    </row>
    <row r="1771" spans="27:64">
      <c r="AA1771" s="129"/>
      <c r="AB1771" s="129"/>
      <c r="AC1771" s="129"/>
      <c r="AD1771" s="129"/>
      <c r="AE1771" s="129"/>
      <c r="AG1771" s="130"/>
      <c r="AN1771" s="129"/>
      <c r="AO1771" s="129"/>
      <c r="AP1771" s="129"/>
      <c r="AQ1771" s="129"/>
      <c r="AR1771" s="129"/>
      <c r="AS1771" s="129"/>
      <c r="AT1771" s="129"/>
      <c r="AU1771" s="129"/>
      <c r="AV1771" s="129"/>
      <c r="AW1771" s="129"/>
      <c r="AX1771" s="131"/>
      <c r="AY1771" s="129"/>
      <c r="AZ1771" s="129"/>
      <c r="BA1771" s="129"/>
      <c r="BB1771" s="129"/>
      <c r="BC1771" s="129"/>
      <c r="BD1771" s="129"/>
      <c r="BE1771" s="129"/>
      <c r="BF1771" s="129"/>
      <c r="BG1771" s="129"/>
      <c r="BH1771" s="129"/>
      <c r="BI1771" s="129"/>
      <c r="BJ1771" s="129"/>
      <c r="BK1771" s="129"/>
      <c r="BL1771" s="129"/>
    </row>
    <row r="1772" spans="27:64">
      <c r="AA1772" s="129"/>
      <c r="AB1772" s="129"/>
      <c r="AC1772" s="129"/>
      <c r="AD1772" s="129"/>
      <c r="AE1772" s="129"/>
      <c r="AG1772" s="130"/>
      <c r="AN1772" s="129"/>
      <c r="AO1772" s="129"/>
      <c r="AP1772" s="129"/>
      <c r="AQ1772" s="129"/>
      <c r="AR1772" s="129"/>
      <c r="AS1772" s="129"/>
      <c r="AT1772" s="129"/>
      <c r="AU1772" s="129"/>
    </row>
    <row r="1773" spans="27:64">
      <c r="AA1773" s="129"/>
      <c r="AB1773" s="129"/>
      <c r="AC1773" s="129"/>
      <c r="AD1773" s="129"/>
      <c r="AE1773" s="129"/>
      <c r="AG1773" s="130"/>
      <c r="AN1773" s="129"/>
      <c r="AO1773" s="129"/>
      <c r="AP1773" s="129"/>
      <c r="AQ1773" s="129"/>
      <c r="AR1773" s="129"/>
      <c r="AS1773" s="129"/>
      <c r="AT1773" s="129"/>
      <c r="AU1773" s="129"/>
    </row>
    <row r="1774" spans="27:64">
      <c r="AA1774" s="129"/>
      <c r="AB1774" s="129"/>
      <c r="AC1774" s="129"/>
      <c r="AD1774" s="129"/>
      <c r="AE1774" s="129"/>
      <c r="AG1774" s="130"/>
      <c r="AN1774" s="129"/>
      <c r="AO1774" s="129"/>
      <c r="AP1774" s="129"/>
      <c r="AQ1774" s="129"/>
      <c r="AR1774" s="129"/>
      <c r="AS1774" s="129"/>
      <c r="AT1774" s="129"/>
      <c r="AU1774" s="129"/>
    </row>
    <row r="1775" spans="27:64">
      <c r="AA1775" s="129"/>
      <c r="AB1775" s="129"/>
      <c r="AC1775" s="129"/>
      <c r="AD1775" s="129"/>
      <c r="AE1775" s="129"/>
      <c r="AG1775" s="130"/>
      <c r="AN1775" s="129"/>
      <c r="AO1775" s="129"/>
      <c r="AP1775" s="129"/>
      <c r="AQ1775" s="129"/>
      <c r="AR1775" s="129"/>
      <c r="AS1775" s="129"/>
      <c r="AT1775" s="129"/>
      <c r="AU1775" s="129"/>
    </row>
    <row r="1776" spans="27:64">
      <c r="AA1776" s="129"/>
      <c r="AB1776" s="129"/>
      <c r="AC1776" s="129"/>
      <c r="AD1776" s="129"/>
      <c r="AE1776" s="129"/>
      <c r="AG1776" s="130"/>
      <c r="AN1776" s="129"/>
      <c r="AO1776" s="129"/>
      <c r="AP1776" s="129"/>
      <c r="AQ1776" s="129"/>
      <c r="AR1776" s="129"/>
      <c r="AS1776" s="129"/>
      <c r="AT1776" s="129"/>
      <c r="AU1776" s="129"/>
    </row>
    <row r="1777" spans="27:50">
      <c r="AA1777" s="129"/>
      <c r="AB1777" s="129"/>
      <c r="AC1777" s="129"/>
      <c r="AD1777" s="129"/>
      <c r="AE1777" s="129"/>
      <c r="AG1777" s="130"/>
      <c r="AN1777" s="129"/>
      <c r="AO1777" s="129"/>
      <c r="AP1777" s="129"/>
      <c r="AQ1777" s="129"/>
      <c r="AR1777" s="129"/>
      <c r="AS1777" s="129"/>
      <c r="AT1777" s="129"/>
      <c r="AU1777" s="129"/>
    </row>
    <row r="1778" spans="27:50">
      <c r="AA1778" s="129"/>
      <c r="AB1778" s="129"/>
      <c r="AC1778" s="129"/>
      <c r="AD1778" s="129"/>
      <c r="AE1778" s="129"/>
      <c r="AG1778" s="130"/>
      <c r="AN1778" s="129"/>
      <c r="AO1778" s="129"/>
      <c r="AP1778" s="129"/>
      <c r="AQ1778" s="129"/>
      <c r="AR1778" s="129"/>
      <c r="AS1778" s="129"/>
      <c r="AT1778" s="129"/>
      <c r="AU1778" s="129"/>
    </row>
    <row r="1779" spans="27:50">
      <c r="AA1779" s="129"/>
      <c r="AB1779" s="129"/>
      <c r="AC1779" s="129"/>
      <c r="AD1779" s="129"/>
      <c r="AE1779" s="129"/>
      <c r="AG1779" s="130"/>
      <c r="AN1779" s="129"/>
      <c r="AO1779" s="129"/>
      <c r="AP1779" s="129"/>
      <c r="AQ1779" s="129"/>
      <c r="AR1779" s="129"/>
      <c r="AS1779" s="129"/>
      <c r="AT1779" s="129"/>
      <c r="AU1779" s="129"/>
    </row>
    <row r="1780" spans="27:50">
      <c r="AA1780" s="129"/>
      <c r="AB1780" s="129"/>
      <c r="AC1780" s="129"/>
      <c r="AD1780" s="129"/>
      <c r="AE1780" s="129"/>
      <c r="AG1780" s="130"/>
      <c r="AN1780" s="129"/>
      <c r="AO1780" s="129"/>
      <c r="AP1780" s="129"/>
      <c r="AQ1780" s="129"/>
      <c r="AR1780" s="129"/>
      <c r="AS1780" s="129"/>
      <c r="AT1780" s="129"/>
      <c r="AU1780" s="129"/>
    </row>
    <row r="1781" spans="27:50">
      <c r="AA1781" s="129"/>
      <c r="AB1781" s="129"/>
      <c r="AC1781" s="129"/>
      <c r="AD1781" s="129"/>
      <c r="AE1781" s="129"/>
      <c r="AG1781" s="130"/>
      <c r="AN1781" s="129"/>
      <c r="AO1781" s="129"/>
      <c r="AP1781" s="129"/>
      <c r="AQ1781" s="129"/>
      <c r="AR1781" s="129"/>
      <c r="AS1781" s="129"/>
      <c r="AT1781" s="129"/>
      <c r="AU1781" s="129"/>
    </row>
    <row r="1782" spans="27:50">
      <c r="AA1782" s="129"/>
      <c r="AB1782" s="129"/>
      <c r="AC1782" s="129"/>
      <c r="AD1782" s="129"/>
      <c r="AE1782" s="129"/>
      <c r="AG1782" s="130"/>
      <c r="AN1782" s="129"/>
      <c r="AO1782" s="129"/>
      <c r="AP1782" s="129"/>
      <c r="AQ1782" s="129"/>
      <c r="AR1782" s="129"/>
      <c r="AS1782" s="129"/>
      <c r="AT1782" s="129"/>
      <c r="AU1782" s="129"/>
      <c r="AV1782" s="129"/>
      <c r="AW1782" s="95"/>
      <c r="AX1782" s="101"/>
    </row>
    <row r="1783" spans="27:50">
      <c r="AA1783" s="129"/>
      <c r="AB1783" s="129"/>
      <c r="AC1783" s="129"/>
      <c r="AD1783" s="129"/>
      <c r="AE1783" s="129"/>
      <c r="AG1783" s="130"/>
      <c r="AN1783" s="129"/>
      <c r="AO1783" s="129"/>
      <c r="AP1783" s="129"/>
      <c r="AQ1783" s="129"/>
      <c r="AR1783" s="129"/>
      <c r="AS1783" s="129"/>
      <c r="AT1783" s="129"/>
      <c r="AU1783" s="129"/>
    </row>
    <row r="1784" spans="27:50">
      <c r="AA1784" s="129"/>
      <c r="AB1784" s="129"/>
      <c r="AC1784" s="129"/>
      <c r="AD1784" s="129"/>
      <c r="AE1784" s="129"/>
      <c r="AG1784" s="130"/>
      <c r="AN1784" s="129"/>
      <c r="AO1784" s="129"/>
      <c r="AP1784" s="129"/>
      <c r="AQ1784" s="129"/>
      <c r="AR1784" s="129"/>
      <c r="AS1784" s="129"/>
      <c r="AT1784" s="129"/>
      <c r="AU1784" s="129"/>
    </row>
    <row r="1785" spans="27:50">
      <c r="AA1785" s="129"/>
      <c r="AB1785" s="129"/>
      <c r="AC1785" s="129"/>
      <c r="AD1785" s="129"/>
      <c r="AE1785" s="129"/>
      <c r="AG1785" s="130"/>
      <c r="AN1785" s="129"/>
      <c r="AO1785" s="129"/>
      <c r="AP1785" s="129"/>
      <c r="AQ1785" s="129"/>
      <c r="AR1785" s="129"/>
      <c r="AS1785" s="129"/>
      <c r="AT1785" s="129"/>
      <c r="AU1785" s="129"/>
    </row>
    <row r="1786" spans="27:50">
      <c r="AA1786" s="129"/>
      <c r="AB1786" s="129"/>
      <c r="AC1786" s="129"/>
      <c r="AD1786" s="129"/>
      <c r="AE1786" s="129"/>
      <c r="AG1786" s="130"/>
      <c r="AN1786" s="129"/>
      <c r="AO1786" s="129"/>
      <c r="AP1786" s="129"/>
      <c r="AQ1786" s="129"/>
      <c r="AR1786" s="129"/>
      <c r="AS1786" s="129"/>
      <c r="AT1786" s="129"/>
      <c r="AU1786" s="129"/>
    </row>
    <row r="1787" spans="27:50">
      <c r="AA1787" s="129"/>
      <c r="AB1787" s="129"/>
      <c r="AC1787" s="129"/>
      <c r="AD1787" s="129"/>
      <c r="AE1787" s="129"/>
      <c r="AG1787" s="130"/>
      <c r="AN1787" s="129"/>
      <c r="AO1787" s="129"/>
      <c r="AP1787" s="129"/>
      <c r="AQ1787" s="129"/>
      <c r="AR1787" s="129"/>
      <c r="AS1787" s="129"/>
      <c r="AT1787" s="129"/>
      <c r="AU1787" s="129"/>
      <c r="AV1787" s="129"/>
      <c r="AW1787" s="95"/>
      <c r="AX1787" s="101"/>
    </row>
    <row r="1788" spans="27:50">
      <c r="AA1788" s="129"/>
      <c r="AB1788" s="129"/>
      <c r="AC1788" s="129"/>
      <c r="AD1788" s="129"/>
      <c r="AE1788" s="129"/>
      <c r="AG1788" s="130"/>
      <c r="AN1788" s="129"/>
      <c r="AO1788" s="129"/>
      <c r="AP1788" s="129"/>
      <c r="AQ1788" s="129"/>
      <c r="AR1788" s="129"/>
      <c r="AS1788" s="129"/>
      <c r="AT1788" s="129"/>
      <c r="AU1788" s="129"/>
    </row>
    <row r="1789" spans="27:50">
      <c r="AA1789" s="129"/>
      <c r="AB1789" s="129"/>
      <c r="AC1789" s="129"/>
      <c r="AD1789" s="129"/>
      <c r="AE1789" s="129"/>
      <c r="AG1789" s="130"/>
      <c r="AN1789" s="129"/>
      <c r="AO1789" s="129"/>
      <c r="AP1789" s="129"/>
      <c r="AQ1789" s="129"/>
      <c r="AR1789" s="129"/>
      <c r="AS1789" s="129"/>
      <c r="AT1789" s="129"/>
      <c r="AU1789" s="129"/>
    </row>
    <row r="1790" spans="27:50">
      <c r="AA1790" s="129"/>
      <c r="AB1790" s="129"/>
      <c r="AC1790" s="129"/>
      <c r="AD1790" s="129"/>
      <c r="AE1790" s="129"/>
      <c r="AG1790" s="130"/>
      <c r="AN1790" s="129"/>
      <c r="AO1790" s="129"/>
      <c r="AP1790" s="129"/>
      <c r="AQ1790" s="129"/>
      <c r="AR1790" s="129"/>
      <c r="AS1790" s="129"/>
      <c r="AT1790" s="129"/>
      <c r="AU1790" s="129"/>
    </row>
    <row r="1791" spans="27:50">
      <c r="AA1791" s="129"/>
      <c r="AB1791" s="129"/>
      <c r="AC1791" s="129"/>
      <c r="AD1791" s="129"/>
      <c r="AE1791" s="129"/>
      <c r="AG1791" s="130"/>
      <c r="AN1791" s="129"/>
      <c r="AO1791" s="129"/>
      <c r="AP1791" s="129"/>
      <c r="AQ1791" s="129"/>
      <c r="AR1791" s="129"/>
      <c r="AS1791" s="129"/>
      <c r="AT1791" s="129"/>
      <c r="AU1791" s="129"/>
    </row>
    <row r="1792" spans="27:50">
      <c r="AA1792" s="129"/>
      <c r="AB1792" s="129"/>
      <c r="AC1792" s="129"/>
      <c r="AD1792" s="129"/>
      <c r="AE1792" s="129"/>
      <c r="AG1792" s="130"/>
      <c r="AN1792" s="129"/>
      <c r="AO1792" s="129"/>
      <c r="AP1792" s="129"/>
      <c r="AQ1792" s="129"/>
      <c r="AR1792" s="129"/>
      <c r="AS1792" s="129"/>
      <c r="AT1792" s="129"/>
      <c r="AU1792" s="129"/>
    </row>
    <row r="1793" spans="27:64">
      <c r="AA1793" s="129"/>
      <c r="AB1793" s="129"/>
      <c r="AC1793" s="129"/>
      <c r="AD1793" s="129"/>
      <c r="AE1793" s="129"/>
      <c r="AG1793" s="130"/>
      <c r="AN1793" s="129"/>
      <c r="AO1793" s="129"/>
      <c r="AP1793" s="129"/>
      <c r="AQ1793" s="129"/>
      <c r="AR1793" s="129"/>
      <c r="AS1793" s="129"/>
      <c r="AT1793" s="129"/>
      <c r="AU1793" s="129"/>
    </row>
    <row r="1794" spans="27:64">
      <c r="AA1794" s="129"/>
      <c r="AB1794" s="129"/>
      <c r="AC1794" s="129"/>
      <c r="AD1794" s="129"/>
      <c r="AE1794" s="129"/>
      <c r="AG1794" s="130"/>
      <c r="AN1794" s="129"/>
      <c r="AO1794" s="129"/>
      <c r="AP1794" s="129"/>
      <c r="AQ1794" s="129"/>
      <c r="AR1794" s="129"/>
      <c r="AS1794" s="129"/>
      <c r="AT1794" s="129"/>
      <c r="AU1794" s="129"/>
    </row>
    <row r="1795" spans="27:64">
      <c r="AA1795" s="129"/>
      <c r="AB1795" s="129"/>
      <c r="AC1795" s="129"/>
      <c r="AD1795" s="129"/>
      <c r="AE1795" s="129"/>
      <c r="AG1795" s="130"/>
      <c r="AN1795" s="129"/>
      <c r="AO1795" s="129"/>
      <c r="AP1795" s="129"/>
      <c r="AQ1795" s="129"/>
      <c r="AR1795" s="129"/>
      <c r="AS1795" s="129"/>
      <c r="AT1795" s="129"/>
      <c r="AU1795" s="129"/>
    </row>
    <row r="1796" spans="27:64">
      <c r="AA1796" s="129"/>
      <c r="AB1796" s="129"/>
      <c r="AC1796" s="129"/>
      <c r="AD1796" s="129"/>
      <c r="AE1796" s="129"/>
      <c r="AG1796" s="130"/>
      <c r="AN1796" s="129"/>
      <c r="AO1796" s="129"/>
      <c r="AP1796" s="129"/>
      <c r="AQ1796" s="129"/>
      <c r="AR1796" s="129"/>
      <c r="AS1796" s="129"/>
      <c r="AT1796" s="129"/>
      <c r="AU1796" s="129"/>
      <c r="AV1796" s="129"/>
      <c r="AW1796" s="95"/>
      <c r="AX1796" s="101"/>
    </row>
    <row r="1797" spans="27:64">
      <c r="AA1797" s="129"/>
      <c r="AB1797" s="129"/>
      <c r="AC1797" s="129"/>
      <c r="AD1797" s="129"/>
      <c r="AE1797" s="129"/>
      <c r="AG1797" s="130"/>
      <c r="AN1797" s="129"/>
      <c r="AO1797" s="129"/>
      <c r="AP1797" s="129"/>
      <c r="AQ1797" s="129"/>
      <c r="AR1797" s="129"/>
      <c r="AS1797" s="129"/>
      <c r="AT1797" s="129"/>
      <c r="AU1797" s="129"/>
    </row>
    <row r="1798" spans="27:64">
      <c r="AA1798" s="129"/>
      <c r="AB1798" s="129"/>
      <c r="AC1798" s="129"/>
      <c r="AD1798" s="129"/>
      <c r="AE1798" s="129"/>
      <c r="AG1798" s="130"/>
      <c r="AN1798" s="129"/>
      <c r="AO1798" s="129"/>
      <c r="AP1798" s="129"/>
      <c r="AQ1798" s="129"/>
      <c r="AR1798" s="129"/>
      <c r="AS1798" s="129"/>
      <c r="AT1798" s="129"/>
      <c r="AU1798" s="129"/>
      <c r="AV1798" s="129"/>
      <c r="AW1798" s="95"/>
      <c r="AX1798" s="131"/>
    </row>
    <row r="1799" spans="27:64">
      <c r="AA1799" s="129"/>
      <c r="AB1799" s="129"/>
      <c r="AC1799" s="129"/>
      <c r="AD1799" s="129"/>
      <c r="AE1799" s="129"/>
      <c r="AG1799" s="130"/>
      <c r="AN1799" s="129"/>
      <c r="AO1799" s="129"/>
      <c r="AP1799" s="129"/>
      <c r="AQ1799" s="129"/>
      <c r="AR1799" s="129"/>
      <c r="AS1799" s="129"/>
      <c r="AT1799" s="129"/>
      <c r="AU1799" s="129"/>
      <c r="AV1799" s="129"/>
      <c r="AW1799" s="129"/>
      <c r="AX1799" s="131"/>
      <c r="AY1799" s="129"/>
      <c r="AZ1799" s="129"/>
      <c r="BA1799" s="129"/>
      <c r="BB1799" s="129"/>
      <c r="BC1799" s="129"/>
      <c r="BD1799" s="129"/>
      <c r="BE1799" s="129"/>
      <c r="BF1799" s="129"/>
      <c r="BG1799" s="129"/>
      <c r="BH1799" s="129"/>
      <c r="BI1799" s="129"/>
      <c r="BJ1799" s="129"/>
      <c r="BK1799" s="129"/>
      <c r="BL1799" s="129"/>
    </row>
    <row r="1800" spans="27:64">
      <c r="AA1800" s="129"/>
      <c r="AB1800" s="129"/>
      <c r="AC1800" s="129"/>
      <c r="AD1800" s="129"/>
      <c r="AE1800" s="129"/>
      <c r="AG1800" s="130"/>
      <c r="AN1800" s="129"/>
      <c r="AO1800" s="129"/>
      <c r="AP1800" s="129"/>
      <c r="AQ1800" s="129"/>
      <c r="AR1800" s="129"/>
      <c r="AS1800" s="129"/>
      <c r="AT1800" s="129"/>
      <c r="AU1800" s="129"/>
    </row>
    <row r="1801" spans="27:64">
      <c r="AA1801" s="129"/>
      <c r="AB1801" s="129"/>
      <c r="AC1801" s="129"/>
      <c r="AD1801" s="129"/>
      <c r="AE1801" s="129"/>
      <c r="AG1801" s="130"/>
      <c r="AN1801" s="129"/>
      <c r="AO1801" s="129"/>
      <c r="AP1801" s="129"/>
      <c r="AQ1801" s="129"/>
      <c r="AR1801" s="129"/>
      <c r="AS1801" s="129"/>
      <c r="AT1801" s="129"/>
      <c r="AU1801" s="129"/>
    </row>
    <row r="1802" spans="27:64">
      <c r="AA1802" s="129"/>
      <c r="AB1802" s="129"/>
      <c r="AC1802" s="129"/>
      <c r="AD1802" s="129"/>
      <c r="AE1802" s="129"/>
      <c r="AG1802" s="130"/>
      <c r="AN1802" s="129"/>
      <c r="AO1802" s="129"/>
      <c r="AP1802" s="129"/>
      <c r="AQ1802" s="129"/>
      <c r="AR1802" s="129"/>
      <c r="AS1802" s="129"/>
      <c r="AT1802" s="129"/>
      <c r="AU1802" s="129"/>
    </row>
    <row r="1803" spans="27:64">
      <c r="AA1803" s="129"/>
      <c r="AB1803" s="129"/>
      <c r="AC1803" s="129"/>
      <c r="AD1803" s="129"/>
      <c r="AE1803" s="129"/>
      <c r="AG1803" s="130"/>
      <c r="AN1803" s="129"/>
      <c r="AO1803" s="129"/>
      <c r="AP1803" s="129"/>
      <c r="AQ1803" s="129"/>
      <c r="AR1803" s="129"/>
      <c r="AS1803" s="129"/>
      <c r="AT1803" s="129"/>
      <c r="AU1803" s="129"/>
      <c r="AV1803" s="129"/>
      <c r="AW1803" s="95"/>
      <c r="AX1803" s="131"/>
    </row>
    <row r="1804" spans="27:64">
      <c r="AA1804" s="129"/>
      <c r="AB1804" s="129"/>
      <c r="AC1804" s="129"/>
      <c r="AD1804" s="129"/>
      <c r="AE1804" s="129"/>
      <c r="AG1804" s="130"/>
      <c r="AN1804" s="129"/>
      <c r="AO1804" s="129"/>
      <c r="AP1804" s="129"/>
      <c r="AQ1804" s="129"/>
      <c r="AR1804" s="129"/>
      <c r="AS1804" s="129"/>
      <c r="AT1804" s="129"/>
      <c r="AU1804" s="129"/>
      <c r="AV1804" s="129"/>
      <c r="AW1804" s="129"/>
      <c r="AX1804" s="129"/>
      <c r="AY1804" s="129"/>
      <c r="AZ1804" s="129"/>
      <c r="BA1804" s="129"/>
      <c r="BB1804" s="129"/>
      <c r="BC1804" s="129"/>
      <c r="BD1804" s="129"/>
      <c r="BE1804" s="129"/>
      <c r="BF1804" s="129"/>
      <c r="BG1804" s="129"/>
      <c r="BH1804" s="129"/>
      <c r="BI1804" s="129"/>
      <c r="BJ1804" s="129"/>
      <c r="BK1804" s="129"/>
      <c r="BL1804" s="129"/>
    </row>
    <row r="1805" spans="27:64">
      <c r="AA1805" s="129"/>
      <c r="AB1805" s="129"/>
      <c r="AC1805" s="129"/>
      <c r="AD1805" s="129"/>
      <c r="AE1805" s="129"/>
      <c r="AG1805" s="130"/>
      <c r="AN1805" s="129"/>
      <c r="AO1805" s="129"/>
      <c r="AP1805" s="129"/>
      <c r="AQ1805" s="129"/>
      <c r="AR1805" s="129"/>
      <c r="AS1805" s="129"/>
      <c r="AT1805" s="129"/>
      <c r="AU1805" s="129"/>
    </row>
    <row r="1806" spans="27:64">
      <c r="AA1806" s="129"/>
      <c r="AB1806" s="129"/>
      <c r="AC1806" s="129"/>
      <c r="AD1806" s="129"/>
      <c r="AE1806" s="129"/>
      <c r="AG1806" s="130"/>
      <c r="AN1806" s="129"/>
      <c r="AO1806" s="129"/>
      <c r="AP1806" s="129"/>
      <c r="AQ1806" s="129"/>
      <c r="AR1806" s="129"/>
      <c r="AS1806" s="129"/>
      <c r="AT1806" s="129"/>
      <c r="AU1806" s="129"/>
    </row>
    <row r="1807" spans="27:64">
      <c r="AA1807" s="129"/>
      <c r="AB1807" s="129"/>
      <c r="AC1807" s="129"/>
      <c r="AD1807" s="129"/>
      <c r="AE1807" s="129"/>
      <c r="AG1807" s="130"/>
      <c r="AN1807" s="129"/>
      <c r="AO1807" s="129"/>
      <c r="AP1807" s="129"/>
      <c r="AQ1807" s="129"/>
      <c r="AR1807" s="129"/>
      <c r="AS1807" s="129"/>
      <c r="AT1807" s="129"/>
      <c r="AU1807" s="129"/>
    </row>
    <row r="1808" spans="27:64">
      <c r="AA1808" s="129"/>
      <c r="AB1808" s="129"/>
      <c r="AC1808" s="129"/>
      <c r="AD1808" s="129"/>
      <c r="AE1808" s="129"/>
      <c r="AG1808" s="130"/>
      <c r="AN1808" s="129"/>
      <c r="AO1808" s="129"/>
      <c r="AP1808" s="129"/>
      <c r="AQ1808" s="129"/>
      <c r="AR1808" s="129"/>
      <c r="AS1808" s="129"/>
      <c r="AT1808" s="129"/>
      <c r="AU1808" s="129"/>
    </row>
    <row r="1809" spans="27:64">
      <c r="AA1809" s="129"/>
      <c r="AB1809" s="129"/>
      <c r="AC1809" s="129"/>
      <c r="AD1809" s="129"/>
      <c r="AE1809" s="129"/>
      <c r="AG1809" s="130"/>
      <c r="AN1809" s="129"/>
      <c r="AO1809" s="129"/>
      <c r="AP1809" s="129"/>
      <c r="AQ1809" s="129"/>
      <c r="AR1809" s="129"/>
      <c r="AS1809" s="129"/>
      <c r="AT1809" s="129"/>
      <c r="AU1809" s="129"/>
      <c r="AV1809" s="129"/>
      <c r="AW1809" s="95"/>
      <c r="AX1809" s="131"/>
    </row>
    <row r="1810" spans="27:64">
      <c r="AA1810" s="129"/>
      <c r="AB1810" s="129"/>
      <c r="AC1810" s="129"/>
      <c r="AD1810" s="129"/>
      <c r="AE1810" s="129"/>
      <c r="AG1810" s="130"/>
      <c r="AN1810" s="129"/>
      <c r="AO1810" s="129"/>
      <c r="AP1810" s="129"/>
      <c r="AQ1810" s="129"/>
      <c r="AR1810" s="129"/>
      <c r="AS1810" s="129"/>
      <c r="AT1810" s="129"/>
      <c r="AU1810" s="129"/>
    </row>
    <row r="1811" spans="27:64">
      <c r="AA1811" s="129"/>
      <c r="AB1811" s="129"/>
      <c r="AC1811" s="129"/>
      <c r="AD1811" s="129"/>
      <c r="AE1811" s="129"/>
      <c r="AG1811" s="130"/>
      <c r="AN1811" s="129"/>
      <c r="AO1811" s="129"/>
      <c r="AP1811" s="129"/>
      <c r="AQ1811" s="129"/>
      <c r="AR1811" s="129"/>
      <c r="AS1811" s="129"/>
      <c r="AT1811" s="129"/>
      <c r="AU1811" s="129"/>
    </row>
    <row r="1812" spans="27:64">
      <c r="AA1812" s="129"/>
      <c r="AB1812" s="129"/>
      <c r="AC1812" s="129"/>
      <c r="AD1812" s="129"/>
      <c r="AE1812" s="129"/>
      <c r="AG1812" s="130"/>
      <c r="AN1812" s="129"/>
      <c r="AO1812" s="129"/>
      <c r="AP1812" s="129"/>
      <c r="AQ1812" s="129"/>
      <c r="AR1812" s="129"/>
      <c r="AS1812" s="129"/>
      <c r="AT1812" s="129"/>
      <c r="AU1812" s="129"/>
    </row>
    <row r="1813" spans="27:64">
      <c r="AA1813" s="129"/>
      <c r="AB1813" s="129"/>
      <c r="AC1813" s="129"/>
      <c r="AD1813" s="129"/>
      <c r="AE1813" s="129"/>
      <c r="AG1813" s="130"/>
      <c r="AN1813" s="129"/>
      <c r="AO1813" s="129"/>
      <c r="AP1813" s="129"/>
      <c r="AQ1813" s="129"/>
      <c r="AR1813" s="129"/>
      <c r="AS1813" s="129"/>
      <c r="AT1813" s="129"/>
      <c r="AU1813" s="129"/>
    </row>
    <row r="1814" spans="27:64">
      <c r="AA1814" s="129"/>
      <c r="AB1814" s="129"/>
      <c r="AC1814" s="129"/>
      <c r="AD1814" s="129"/>
      <c r="AE1814" s="129"/>
      <c r="AG1814" s="130"/>
      <c r="AN1814" s="129"/>
      <c r="AO1814" s="129"/>
      <c r="AP1814" s="129"/>
      <c r="AQ1814" s="129"/>
      <c r="AR1814" s="129"/>
      <c r="AS1814" s="129"/>
      <c r="AT1814" s="129"/>
      <c r="AU1814" s="129"/>
    </row>
    <row r="1815" spans="27:64">
      <c r="AA1815" s="129"/>
      <c r="AB1815" s="129"/>
      <c r="AC1815" s="129"/>
      <c r="AD1815" s="129"/>
      <c r="AE1815" s="129"/>
      <c r="AG1815" s="130"/>
      <c r="AN1815" s="129"/>
      <c r="AO1815" s="129"/>
      <c r="AP1815" s="129"/>
      <c r="AQ1815" s="129"/>
      <c r="AR1815" s="129"/>
      <c r="AS1815" s="129"/>
      <c r="AT1815" s="129"/>
      <c r="AU1815" s="129"/>
    </row>
    <row r="1816" spans="27:64">
      <c r="AA1816" s="129"/>
      <c r="AB1816" s="129"/>
      <c r="AC1816" s="129"/>
      <c r="AD1816" s="129"/>
      <c r="AE1816" s="129"/>
      <c r="AG1816" s="130"/>
      <c r="AN1816" s="129"/>
      <c r="AO1816" s="129"/>
      <c r="AP1816" s="129"/>
      <c r="AQ1816" s="129"/>
      <c r="AR1816" s="129"/>
      <c r="AS1816" s="129"/>
      <c r="AT1816" s="129"/>
      <c r="AU1816" s="129"/>
      <c r="AV1816" s="129"/>
      <c r="AW1816" s="95"/>
      <c r="AX1816" s="131"/>
      <c r="AY1816" s="129"/>
      <c r="AZ1816" s="129"/>
      <c r="BA1816" s="129"/>
      <c r="BB1816" s="129"/>
      <c r="BC1816" s="129"/>
      <c r="BD1816" s="129"/>
      <c r="BE1816" s="129"/>
      <c r="BF1816" s="129"/>
      <c r="BG1816" s="129"/>
      <c r="BH1816" s="129"/>
      <c r="BI1816" s="129"/>
      <c r="BJ1816" s="129"/>
      <c r="BK1816" s="129"/>
      <c r="BL1816" s="129"/>
    </row>
    <row r="1817" spans="27:64">
      <c r="AA1817" s="129"/>
      <c r="AB1817" s="129"/>
      <c r="AC1817" s="129"/>
      <c r="AD1817" s="129"/>
      <c r="AE1817" s="129"/>
      <c r="AG1817" s="130"/>
      <c r="AN1817" s="129"/>
      <c r="AO1817" s="129"/>
      <c r="AP1817" s="129"/>
      <c r="AQ1817" s="129"/>
      <c r="AR1817" s="129"/>
      <c r="AS1817" s="129"/>
      <c r="AT1817" s="129"/>
      <c r="AU1817" s="129"/>
      <c r="AV1817" s="129"/>
      <c r="AW1817" s="95"/>
      <c r="AX1817" s="101"/>
    </row>
    <row r="1818" spans="27:64">
      <c r="AA1818" s="129"/>
      <c r="AB1818" s="129"/>
      <c r="AC1818" s="129"/>
      <c r="AD1818" s="129"/>
      <c r="AE1818" s="129"/>
      <c r="AG1818" s="130"/>
      <c r="AN1818" s="129"/>
      <c r="AO1818" s="129"/>
      <c r="AP1818" s="129"/>
      <c r="AQ1818" s="129"/>
      <c r="AR1818" s="129"/>
      <c r="AS1818" s="129"/>
      <c r="AT1818" s="129"/>
      <c r="AU1818" s="129"/>
    </row>
    <row r="1819" spans="27:64">
      <c r="AA1819" s="129"/>
      <c r="AB1819" s="129"/>
      <c r="AC1819" s="129"/>
      <c r="AD1819" s="129"/>
      <c r="AE1819" s="129"/>
      <c r="AG1819" s="130"/>
      <c r="AN1819" s="129"/>
      <c r="AO1819" s="129"/>
      <c r="AP1819" s="129"/>
      <c r="AQ1819" s="129"/>
      <c r="AR1819" s="129"/>
      <c r="AS1819" s="129"/>
      <c r="AT1819" s="129"/>
      <c r="AU1819" s="129"/>
      <c r="AV1819" s="129"/>
      <c r="AW1819" s="95"/>
      <c r="AX1819" s="101"/>
    </row>
    <row r="1820" spans="27:64">
      <c r="AA1820" s="129"/>
      <c r="AB1820" s="129"/>
      <c r="AC1820" s="129"/>
      <c r="AD1820" s="129"/>
      <c r="AE1820" s="129"/>
      <c r="AG1820" s="130"/>
      <c r="AN1820" s="129"/>
      <c r="AO1820" s="129"/>
      <c r="AP1820" s="129"/>
      <c r="AQ1820" s="129"/>
      <c r="AR1820" s="129"/>
      <c r="AS1820" s="129"/>
      <c r="AT1820" s="129"/>
      <c r="AU1820" s="129"/>
    </row>
    <row r="1821" spans="27:64">
      <c r="AA1821" s="129"/>
      <c r="AB1821" s="129"/>
      <c r="AC1821" s="129"/>
      <c r="AD1821" s="129"/>
      <c r="AE1821" s="129"/>
      <c r="AG1821" s="130"/>
      <c r="AN1821" s="129"/>
      <c r="AO1821" s="129"/>
      <c r="AP1821" s="129"/>
      <c r="AQ1821" s="129"/>
      <c r="AR1821" s="129"/>
      <c r="AS1821" s="129"/>
      <c r="AT1821" s="129"/>
      <c r="AU1821" s="129"/>
    </row>
    <row r="1822" spans="27:64">
      <c r="AA1822" s="129"/>
      <c r="AB1822" s="129"/>
      <c r="AC1822" s="129"/>
      <c r="AD1822" s="129"/>
      <c r="AE1822" s="129"/>
      <c r="AG1822" s="130"/>
      <c r="AN1822" s="129"/>
      <c r="AO1822" s="129"/>
      <c r="AP1822" s="129"/>
      <c r="AQ1822" s="129"/>
      <c r="AR1822" s="129"/>
      <c r="AS1822" s="129"/>
      <c r="AT1822" s="129"/>
      <c r="AU1822" s="129"/>
    </row>
    <row r="1823" spans="27:64">
      <c r="AA1823" s="129"/>
      <c r="AB1823" s="129"/>
      <c r="AC1823" s="129"/>
      <c r="AD1823" s="129"/>
      <c r="AE1823" s="129"/>
      <c r="AG1823" s="130"/>
      <c r="AN1823" s="129"/>
      <c r="AO1823" s="129"/>
      <c r="AP1823" s="129"/>
      <c r="AQ1823" s="129"/>
      <c r="AR1823" s="129"/>
      <c r="AS1823" s="129"/>
      <c r="AT1823" s="129"/>
      <c r="AU1823" s="129"/>
    </row>
    <row r="1824" spans="27:64">
      <c r="AA1824" s="129"/>
      <c r="AB1824" s="129"/>
      <c r="AC1824" s="129"/>
      <c r="AD1824" s="129"/>
      <c r="AE1824" s="129"/>
      <c r="AG1824" s="130"/>
      <c r="AN1824" s="129"/>
      <c r="AO1824" s="129"/>
      <c r="AP1824" s="129"/>
      <c r="AQ1824" s="129"/>
      <c r="AR1824" s="129"/>
      <c r="AS1824" s="129"/>
      <c r="AT1824" s="129"/>
      <c r="AU1824" s="129"/>
    </row>
    <row r="1825" spans="27:64">
      <c r="AA1825" s="129"/>
      <c r="AB1825" s="129"/>
      <c r="AC1825" s="129"/>
      <c r="AD1825" s="129"/>
      <c r="AE1825" s="129"/>
      <c r="AG1825" s="130"/>
      <c r="AN1825" s="129"/>
      <c r="AO1825" s="129"/>
      <c r="AP1825" s="129"/>
      <c r="AQ1825" s="129"/>
      <c r="AR1825" s="129"/>
      <c r="AS1825" s="129"/>
      <c r="AT1825" s="129"/>
      <c r="AU1825" s="129"/>
    </row>
    <row r="1826" spans="27:64">
      <c r="AA1826" s="129"/>
      <c r="AB1826" s="129"/>
      <c r="AC1826" s="129"/>
      <c r="AD1826" s="129"/>
      <c r="AE1826" s="129"/>
      <c r="AG1826" s="130"/>
      <c r="AN1826" s="129"/>
      <c r="AO1826" s="129"/>
      <c r="AP1826" s="129"/>
      <c r="AQ1826" s="129"/>
      <c r="AR1826" s="129"/>
      <c r="AS1826" s="129"/>
      <c r="AT1826" s="129"/>
      <c r="AU1826" s="129"/>
    </row>
    <row r="1827" spans="27:64">
      <c r="AA1827" s="129"/>
      <c r="AB1827" s="129"/>
      <c r="AC1827" s="129"/>
      <c r="AD1827" s="129"/>
      <c r="AE1827" s="129"/>
      <c r="AG1827" s="130"/>
      <c r="AN1827" s="129"/>
      <c r="AO1827" s="129"/>
      <c r="AP1827" s="129"/>
      <c r="AQ1827" s="129"/>
      <c r="AR1827" s="129"/>
      <c r="AS1827" s="129"/>
      <c r="AT1827" s="129"/>
      <c r="AU1827" s="129"/>
    </row>
    <row r="1828" spans="27:64">
      <c r="AA1828" s="129"/>
      <c r="AB1828" s="129"/>
      <c r="AC1828" s="129"/>
      <c r="AD1828" s="129"/>
      <c r="AE1828" s="129"/>
      <c r="AG1828" s="130"/>
      <c r="AN1828" s="129"/>
      <c r="AO1828" s="129"/>
      <c r="AP1828" s="129"/>
      <c r="AQ1828" s="129"/>
      <c r="AR1828" s="129"/>
      <c r="AS1828" s="129"/>
      <c r="AT1828" s="129"/>
      <c r="AU1828" s="129"/>
    </row>
    <row r="1829" spans="27:64">
      <c r="AA1829" s="129"/>
      <c r="AB1829" s="129"/>
      <c r="AC1829" s="129"/>
      <c r="AD1829" s="129"/>
      <c r="AE1829" s="129"/>
      <c r="AG1829" s="130"/>
      <c r="AN1829" s="129"/>
      <c r="AO1829" s="129"/>
      <c r="AP1829" s="129"/>
      <c r="AQ1829" s="129"/>
      <c r="AR1829" s="129"/>
      <c r="AS1829" s="129"/>
      <c r="AT1829" s="129"/>
      <c r="AU1829" s="129"/>
      <c r="AV1829" s="129"/>
      <c r="AW1829" s="129"/>
      <c r="AX1829" s="129"/>
      <c r="AY1829" s="129"/>
      <c r="AZ1829" s="129"/>
      <c r="BA1829" s="129"/>
      <c r="BB1829" s="129"/>
      <c r="BC1829" s="129"/>
      <c r="BD1829" s="129"/>
      <c r="BE1829" s="129"/>
      <c r="BF1829" s="129"/>
      <c r="BG1829" s="129"/>
      <c r="BH1829" s="129"/>
      <c r="BI1829" s="129"/>
      <c r="BJ1829" s="129"/>
      <c r="BK1829" s="129"/>
      <c r="BL1829" s="129"/>
    </row>
    <row r="1830" spans="27:64">
      <c r="AA1830" s="129"/>
      <c r="AB1830" s="129"/>
      <c r="AC1830" s="129"/>
      <c r="AD1830" s="129"/>
      <c r="AE1830" s="129"/>
      <c r="AG1830" s="130"/>
      <c r="AN1830" s="129"/>
      <c r="AO1830" s="129"/>
      <c r="AP1830" s="129"/>
      <c r="AQ1830" s="129"/>
      <c r="AR1830" s="129"/>
      <c r="AS1830" s="129"/>
      <c r="AT1830" s="129"/>
      <c r="AU1830" s="129"/>
    </row>
    <row r="1831" spans="27:64">
      <c r="AA1831" s="129"/>
      <c r="AB1831" s="129"/>
      <c r="AC1831" s="129"/>
      <c r="AD1831" s="129"/>
      <c r="AE1831" s="129"/>
      <c r="AG1831" s="130"/>
      <c r="AN1831" s="129"/>
      <c r="AO1831" s="129"/>
      <c r="AP1831" s="129"/>
      <c r="AQ1831" s="129"/>
      <c r="AR1831" s="129"/>
      <c r="AS1831" s="129"/>
      <c r="AT1831" s="129"/>
      <c r="AU1831" s="129"/>
    </row>
    <row r="1832" spans="27:64">
      <c r="AA1832" s="129"/>
      <c r="AB1832" s="129"/>
      <c r="AC1832" s="129"/>
      <c r="AD1832" s="129"/>
      <c r="AE1832" s="129"/>
      <c r="AG1832" s="130"/>
      <c r="AN1832" s="129"/>
      <c r="AO1832" s="129"/>
      <c r="AP1832" s="129"/>
      <c r="AQ1832" s="129"/>
      <c r="AR1832" s="129"/>
      <c r="AS1832" s="129"/>
      <c r="AT1832" s="129"/>
      <c r="AU1832" s="129"/>
    </row>
    <row r="1833" spans="27:64">
      <c r="AA1833" s="129"/>
      <c r="AB1833" s="129"/>
      <c r="AC1833" s="129"/>
      <c r="AD1833" s="129"/>
      <c r="AE1833" s="129"/>
      <c r="AG1833" s="130"/>
      <c r="AN1833" s="129"/>
      <c r="AO1833" s="129"/>
      <c r="AP1833" s="129"/>
      <c r="AQ1833" s="129"/>
      <c r="AR1833" s="129"/>
      <c r="AS1833" s="129"/>
      <c r="AT1833" s="129"/>
      <c r="AU1833" s="129"/>
    </row>
    <row r="1834" spans="27:64">
      <c r="AA1834" s="129"/>
      <c r="AB1834" s="129"/>
      <c r="AC1834" s="129"/>
      <c r="AD1834" s="129"/>
      <c r="AE1834" s="129"/>
      <c r="AG1834" s="130"/>
      <c r="AN1834" s="129"/>
      <c r="AO1834" s="129"/>
      <c r="AP1834" s="129"/>
      <c r="AQ1834" s="129"/>
      <c r="AR1834" s="129"/>
      <c r="AS1834" s="129"/>
      <c r="AT1834" s="129"/>
      <c r="AU1834" s="129"/>
    </row>
    <row r="1835" spans="27:64">
      <c r="AA1835" s="129"/>
      <c r="AB1835" s="129"/>
      <c r="AC1835" s="129"/>
      <c r="AD1835" s="129"/>
      <c r="AE1835" s="129"/>
      <c r="AG1835" s="130"/>
      <c r="AN1835" s="129"/>
      <c r="AO1835" s="129"/>
      <c r="AP1835" s="129"/>
      <c r="AQ1835" s="129"/>
      <c r="AR1835" s="129"/>
      <c r="AS1835" s="129"/>
      <c r="AT1835" s="129"/>
      <c r="AU1835" s="129"/>
    </row>
    <row r="1836" spans="27:64">
      <c r="AA1836" s="129"/>
      <c r="AB1836" s="129"/>
      <c r="AC1836" s="129"/>
      <c r="AD1836" s="129"/>
      <c r="AE1836" s="129"/>
      <c r="AG1836" s="130"/>
      <c r="AN1836" s="129"/>
      <c r="AO1836" s="129"/>
      <c r="AP1836" s="129"/>
      <c r="AQ1836" s="129"/>
      <c r="AR1836" s="129"/>
      <c r="AS1836" s="129"/>
      <c r="AT1836" s="129"/>
      <c r="AU1836" s="129"/>
    </row>
    <row r="1837" spans="27:64">
      <c r="AA1837" s="129"/>
      <c r="AB1837" s="129"/>
      <c r="AC1837" s="129"/>
      <c r="AD1837" s="129"/>
      <c r="AE1837" s="129"/>
      <c r="AG1837" s="130"/>
      <c r="AN1837" s="129"/>
      <c r="AO1837" s="129"/>
      <c r="AP1837" s="129"/>
      <c r="AQ1837" s="129"/>
      <c r="AR1837" s="129"/>
      <c r="AS1837" s="129"/>
      <c r="AT1837" s="129"/>
      <c r="AU1837" s="129"/>
    </row>
    <row r="1838" spans="27:64">
      <c r="AA1838" s="129"/>
      <c r="AB1838" s="129"/>
      <c r="AC1838" s="129"/>
      <c r="AD1838" s="129"/>
      <c r="AE1838" s="129"/>
      <c r="AG1838" s="130"/>
      <c r="AN1838" s="129"/>
      <c r="AO1838" s="129"/>
      <c r="AP1838" s="129"/>
      <c r="AQ1838" s="129"/>
      <c r="AR1838" s="129"/>
      <c r="AS1838" s="129"/>
      <c r="AT1838" s="129"/>
      <c r="AU1838" s="129"/>
    </row>
    <row r="1839" spans="27:64">
      <c r="AA1839" s="129"/>
      <c r="AB1839" s="129"/>
      <c r="AC1839" s="129"/>
      <c r="AD1839" s="129"/>
      <c r="AE1839" s="129"/>
      <c r="AG1839" s="130"/>
      <c r="AN1839" s="129"/>
      <c r="AO1839" s="129"/>
      <c r="AP1839" s="129"/>
      <c r="AQ1839" s="129"/>
      <c r="AR1839" s="129"/>
      <c r="AS1839" s="129"/>
      <c r="AT1839" s="129"/>
      <c r="AU1839" s="129"/>
    </row>
    <row r="1840" spans="27:64">
      <c r="AA1840" s="129"/>
      <c r="AB1840" s="129"/>
      <c r="AC1840" s="129"/>
      <c r="AD1840" s="129"/>
      <c r="AE1840" s="129"/>
      <c r="AG1840" s="130"/>
      <c r="AN1840" s="129"/>
      <c r="AO1840" s="129"/>
      <c r="AP1840" s="129"/>
      <c r="AQ1840" s="129"/>
      <c r="AR1840" s="129"/>
      <c r="AS1840" s="129"/>
      <c r="AT1840" s="129"/>
      <c r="AU1840" s="129"/>
    </row>
    <row r="1841" spans="27:64">
      <c r="AA1841" s="129"/>
      <c r="AB1841" s="129"/>
      <c r="AC1841" s="129"/>
      <c r="AD1841" s="129"/>
      <c r="AE1841" s="129"/>
      <c r="AG1841" s="130"/>
      <c r="AN1841" s="129"/>
      <c r="AO1841" s="129"/>
      <c r="AP1841" s="129"/>
      <c r="AQ1841" s="129"/>
      <c r="AR1841" s="129"/>
      <c r="AS1841" s="129"/>
      <c r="AT1841" s="129"/>
      <c r="AU1841" s="129"/>
    </row>
    <row r="1842" spans="27:64">
      <c r="AA1842" s="129"/>
      <c r="AB1842" s="129"/>
      <c r="AC1842" s="129"/>
      <c r="AD1842" s="129"/>
      <c r="AE1842" s="129"/>
      <c r="AG1842" s="130"/>
      <c r="AN1842" s="129"/>
      <c r="AO1842" s="129"/>
      <c r="AP1842" s="129"/>
      <c r="AQ1842" s="129"/>
      <c r="AR1842" s="129"/>
      <c r="AS1842" s="129"/>
      <c r="AT1842" s="129"/>
      <c r="AU1842" s="129"/>
    </row>
    <row r="1843" spans="27:64">
      <c r="AA1843" s="129"/>
      <c r="AB1843" s="129"/>
      <c r="AC1843" s="129"/>
      <c r="AD1843" s="129"/>
      <c r="AE1843" s="129"/>
      <c r="AG1843" s="130"/>
      <c r="AN1843" s="129"/>
      <c r="AO1843" s="129"/>
      <c r="AP1843" s="129"/>
      <c r="AQ1843" s="129"/>
      <c r="AR1843" s="129"/>
      <c r="AS1843" s="129"/>
      <c r="AT1843" s="129"/>
      <c r="AU1843" s="129"/>
    </row>
    <row r="1844" spans="27:64">
      <c r="AA1844" s="129"/>
      <c r="AB1844" s="129"/>
      <c r="AC1844" s="129"/>
      <c r="AD1844" s="129"/>
      <c r="AE1844" s="129"/>
      <c r="AG1844" s="130"/>
      <c r="AN1844" s="129"/>
      <c r="AO1844" s="129"/>
      <c r="AP1844" s="129"/>
      <c r="AQ1844" s="129"/>
      <c r="AR1844" s="129"/>
      <c r="AS1844" s="129"/>
      <c r="AT1844" s="129"/>
      <c r="AU1844" s="129"/>
    </row>
    <row r="1845" spans="27:64">
      <c r="AA1845" s="129"/>
      <c r="AB1845" s="129"/>
      <c r="AC1845" s="129"/>
      <c r="AD1845" s="129"/>
      <c r="AE1845" s="129"/>
      <c r="AG1845" s="130"/>
      <c r="AN1845" s="129"/>
      <c r="AO1845" s="129"/>
      <c r="AP1845" s="129"/>
      <c r="AQ1845" s="129"/>
      <c r="AR1845" s="129"/>
      <c r="AS1845" s="129"/>
      <c r="AT1845" s="129"/>
      <c r="AU1845" s="129"/>
    </row>
    <row r="1846" spans="27:64">
      <c r="AA1846" s="129"/>
      <c r="AB1846" s="129"/>
      <c r="AC1846" s="129"/>
      <c r="AD1846" s="129"/>
      <c r="AE1846" s="129"/>
      <c r="AG1846" s="130"/>
      <c r="AN1846" s="129"/>
      <c r="AO1846" s="129"/>
      <c r="AP1846" s="129"/>
      <c r="AQ1846" s="129"/>
      <c r="AR1846" s="129"/>
      <c r="AS1846" s="129"/>
      <c r="AT1846" s="129"/>
      <c r="AU1846" s="129"/>
    </row>
    <row r="1847" spans="27:64">
      <c r="AA1847" s="129"/>
      <c r="AB1847" s="129"/>
      <c r="AC1847" s="129"/>
      <c r="AD1847" s="129"/>
      <c r="AE1847" s="129"/>
      <c r="AG1847" s="130"/>
      <c r="AN1847" s="129"/>
      <c r="AO1847" s="129"/>
      <c r="AP1847" s="129"/>
      <c r="AQ1847" s="129"/>
      <c r="AR1847" s="129"/>
      <c r="AS1847" s="129"/>
      <c r="AT1847" s="129"/>
      <c r="AU1847" s="129"/>
    </row>
    <row r="1848" spans="27:64">
      <c r="AA1848" s="129"/>
      <c r="AB1848" s="129"/>
      <c r="AC1848" s="129"/>
      <c r="AD1848" s="129"/>
      <c r="AE1848" s="129"/>
      <c r="AG1848" s="130"/>
      <c r="AN1848" s="129"/>
      <c r="AO1848" s="129"/>
      <c r="AP1848" s="129"/>
      <c r="AQ1848" s="129"/>
      <c r="AR1848" s="129"/>
      <c r="AS1848" s="129"/>
      <c r="AT1848" s="129"/>
      <c r="AU1848" s="129"/>
      <c r="AV1848" s="129"/>
      <c r="AW1848" s="95"/>
      <c r="AX1848" s="101"/>
    </row>
    <row r="1849" spans="27:64">
      <c r="AA1849" s="129"/>
      <c r="AB1849" s="129"/>
      <c r="AC1849" s="129"/>
      <c r="AD1849" s="129"/>
      <c r="AE1849" s="129"/>
      <c r="AG1849" s="130"/>
      <c r="AN1849" s="129"/>
      <c r="AO1849" s="129"/>
      <c r="AP1849" s="129"/>
      <c r="AQ1849" s="129"/>
      <c r="AR1849" s="129"/>
      <c r="AS1849" s="129"/>
      <c r="AT1849" s="129"/>
      <c r="AU1849" s="129"/>
    </row>
    <row r="1850" spans="27:64">
      <c r="AA1850" s="129"/>
      <c r="AB1850" s="129"/>
      <c r="AC1850" s="129"/>
      <c r="AD1850" s="129"/>
      <c r="AE1850" s="129"/>
      <c r="AG1850" s="130"/>
      <c r="AN1850" s="129"/>
      <c r="AO1850" s="129"/>
      <c r="AP1850" s="129"/>
      <c r="AQ1850" s="129"/>
      <c r="AR1850" s="129"/>
      <c r="AS1850" s="129"/>
      <c r="AT1850" s="129"/>
      <c r="AU1850" s="129"/>
      <c r="AV1850" s="129"/>
      <c r="AW1850" s="129"/>
      <c r="AX1850" s="129"/>
      <c r="AY1850" s="129"/>
      <c r="AZ1850" s="129"/>
      <c r="BA1850" s="129"/>
      <c r="BB1850" s="129"/>
      <c r="BC1850" s="129"/>
      <c r="BD1850" s="129"/>
      <c r="BE1850" s="129"/>
      <c r="BF1850" s="129"/>
      <c r="BG1850" s="129"/>
      <c r="BH1850" s="129"/>
      <c r="BI1850" s="129"/>
      <c r="BJ1850" s="129"/>
      <c r="BK1850" s="129"/>
      <c r="BL1850" s="129"/>
    </row>
    <row r="1851" spans="27:64">
      <c r="AA1851" s="129"/>
      <c r="AB1851" s="129"/>
      <c r="AC1851" s="129"/>
      <c r="AD1851" s="129"/>
      <c r="AE1851" s="129"/>
      <c r="AG1851" s="130"/>
      <c r="AN1851" s="129"/>
      <c r="AO1851" s="129"/>
      <c r="AP1851" s="129"/>
      <c r="AQ1851" s="129"/>
      <c r="AR1851" s="129"/>
      <c r="AS1851" s="129"/>
      <c r="AT1851" s="129"/>
      <c r="AU1851" s="129"/>
      <c r="AV1851" s="129"/>
      <c r="AW1851" s="95"/>
      <c r="AX1851" s="101"/>
    </row>
    <row r="1852" spans="27:64">
      <c r="AA1852" s="129"/>
      <c r="AB1852" s="129"/>
      <c r="AC1852" s="129"/>
      <c r="AD1852" s="129"/>
      <c r="AE1852" s="129"/>
      <c r="AG1852" s="130"/>
      <c r="AN1852" s="129"/>
      <c r="AO1852" s="129"/>
      <c r="AP1852" s="129"/>
      <c r="AQ1852" s="129"/>
      <c r="AR1852" s="129"/>
      <c r="AS1852" s="129"/>
      <c r="AT1852" s="129"/>
      <c r="AU1852" s="129"/>
    </row>
    <row r="1853" spans="27:64">
      <c r="AA1853" s="129"/>
      <c r="AB1853" s="129"/>
      <c r="AC1853" s="129"/>
      <c r="AD1853" s="129"/>
      <c r="AE1853" s="129"/>
      <c r="AG1853" s="130"/>
      <c r="AN1853" s="129"/>
      <c r="AO1853" s="129"/>
      <c r="AP1853" s="129"/>
      <c r="AQ1853" s="129"/>
      <c r="AR1853" s="129"/>
      <c r="AS1853" s="129"/>
      <c r="AT1853" s="129"/>
      <c r="AU1853" s="129"/>
    </row>
    <row r="1854" spans="27:64">
      <c r="AA1854" s="129"/>
      <c r="AB1854" s="129"/>
      <c r="AC1854" s="129"/>
      <c r="AD1854" s="129"/>
      <c r="AE1854" s="129"/>
      <c r="AG1854" s="130"/>
      <c r="AN1854" s="129"/>
      <c r="AO1854" s="129"/>
      <c r="AP1854" s="129"/>
      <c r="AQ1854" s="129"/>
      <c r="AR1854" s="129"/>
      <c r="AS1854" s="129"/>
      <c r="AT1854" s="129"/>
      <c r="AU1854" s="129"/>
    </row>
    <row r="1855" spans="27:64">
      <c r="AA1855" s="129"/>
      <c r="AB1855" s="129"/>
      <c r="AC1855" s="129"/>
      <c r="AD1855" s="129"/>
      <c r="AE1855" s="129"/>
      <c r="AG1855" s="130"/>
      <c r="AN1855" s="129"/>
      <c r="AO1855" s="129"/>
      <c r="AP1855" s="129"/>
      <c r="AQ1855" s="129"/>
      <c r="AR1855" s="129"/>
      <c r="AS1855" s="129"/>
      <c r="AT1855" s="129"/>
      <c r="AU1855" s="129"/>
    </row>
    <row r="1856" spans="27:64">
      <c r="AA1856" s="129"/>
      <c r="AB1856" s="129"/>
      <c r="AC1856" s="129"/>
      <c r="AD1856" s="129"/>
      <c r="AE1856" s="129"/>
      <c r="AG1856" s="130"/>
      <c r="AN1856" s="129"/>
      <c r="AO1856" s="129"/>
      <c r="AP1856" s="129"/>
      <c r="AQ1856" s="129"/>
      <c r="AR1856" s="129"/>
      <c r="AS1856" s="129"/>
      <c r="AT1856" s="129"/>
      <c r="AU1856" s="129"/>
    </row>
    <row r="1857" spans="27:47">
      <c r="AA1857" s="129"/>
      <c r="AB1857" s="129"/>
      <c r="AC1857" s="129"/>
      <c r="AD1857" s="129"/>
      <c r="AE1857" s="129"/>
      <c r="AG1857" s="130"/>
      <c r="AN1857" s="129"/>
      <c r="AO1857" s="129"/>
      <c r="AP1857" s="129"/>
      <c r="AQ1857" s="129"/>
      <c r="AR1857" s="129"/>
      <c r="AS1857" s="129"/>
      <c r="AT1857" s="129"/>
      <c r="AU1857" s="129"/>
    </row>
    <row r="1858" spans="27:47">
      <c r="AA1858" s="129"/>
      <c r="AB1858" s="129"/>
      <c r="AC1858" s="129"/>
      <c r="AD1858" s="129"/>
      <c r="AE1858" s="129"/>
      <c r="AG1858" s="130"/>
      <c r="AN1858" s="129"/>
      <c r="AO1858" s="129"/>
      <c r="AP1858" s="129"/>
      <c r="AQ1858" s="129"/>
      <c r="AR1858" s="129"/>
      <c r="AS1858" s="129"/>
      <c r="AT1858" s="129"/>
      <c r="AU1858" s="129"/>
    </row>
    <row r="1859" spans="27:47">
      <c r="AA1859" s="129"/>
      <c r="AB1859" s="129"/>
      <c r="AC1859" s="129"/>
      <c r="AD1859" s="129"/>
      <c r="AE1859" s="129"/>
      <c r="AG1859" s="130"/>
      <c r="AN1859" s="129"/>
      <c r="AO1859" s="129"/>
      <c r="AP1859" s="129"/>
      <c r="AQ1859" s="129"/>
      <c r="AR1859" s="129"/>
      <c r="AS1859" s="129"/>
      <c r="AT1859" s="129"/>
      <c r="AU1859" s="129"/>
    </row>
    <row r="1860" spans="27:47">
      <c r="AA1860" s="129"/>
      <c r="AB1860" s="129"/>
      <c r="AC1860" s="129"/>
      <c r="AD1860" s="129"/>
      <c r="AE1860" s="129"/>
      <c r="AG1860" s="130"/>
      <c r="AN1860" s="129"/>
      <c r="AO1860" s="129"/>
      <c r="AP1860" s="129"/>
      <c r="AQ1860" s="129"/>
      <c r="AR1860" s="129"/>
      <c r="AS1860" s="129"/>
      <c r="AT1860" s="129"/>
      <c r="AU1860" s="129"/>
    </row>
    <row r="1861" spans="27:47">
      <c r="AA1861" s="129"/>
      <c r="AB1861" s="129"/>
      <c r="AC1861" s="129"/>
      <c r="AD1861" s="129"/>
      <c r="AE1861" s="129"/>
      <c r="AG1861" s="130"/>
      <c r="AN1861" s="129"/>
      <c r="AO1861" s="129"/>
      <c r="AP1861" s="129"/>
      <c r="AQ1861" s="129"/>
      <c r="AR1861" s="129"/>
      <c r="AS1861" s="129"/>
      <c r="AT1861" s="129"/>
      <c r="AU1861" s="129"/>
    </row>
    <row r="1862" spans="27:47">
      <c r="AA1862" s="129"/>
      <c r="AB1862" s="129"/>
      <c r="AC1862" s="129"/>
      <c r="AD1862" s="129"/>
      <c r="AE1862" s="129"/>
      <c r="AG1862" s="130"/>
      <c r="AN1862" s="129"/>
      <c r="AO1862" s="129"/>
      <c r="AP1862" s="129"/>
      <c r="AQ1862" s="129"/>
      <c r="AR1862" s="129"/>
      <c r="AS1862" s="129"/>
      <c r="AT1862" s="129"/>
      <c r="AU1862" s="129"/>
    </row>
    <row r="1863" spans="27:47">
      <c r="AA1863" s="129"/>
      <c r="AB1863" s="129"/>
      <c r="AC1863" s="129"/>
      <c r="AD1863" s="129"/>
      <c r="AE1863" s="129"/>
      <c r="AG1863" s="130"/>
      <c r="AN1863" s="129"/>
      <c r="AO1863" s="129"/>
      <c r="AP1863" s="129"/>
      <c r="AQ1863" s="129"/>
      <c r="AR1863" s="129"/>
      <c r="AS1863" s="129"/>
      <c r="AT1863" s="129"/>
      <c r="AU1863" s="129"/>
    </row>
    <row r="1864" spans="27:47">
      <c r="AA1864" s="129"/>
      <c r="AB1864" s="129"/>
      <c r="AC1864" s="129"/>
      <c r="AD1864" s="129"/>
      <c r="AE1864" s="129"/>
      <c r="AG1864" s="130"/>
      <c r="AN1864" s="129"/>
      <c r="AO1864" s="129"/>
      <c r="AP1864" s="129"/>
      <c r="AQ1864" s="129"/>
      <c r="AR1864" s="129"/>
      <c r="AS1864" s="129"/>
      <c r="AT1864" s="129"/>
      <c r="AU1864" s="129"/>
    </row>
    <row r="1865" spans="27:47">
      <c r="AA1865" s="129"/>
      <c r="AB1865" s="129"/>
      <c r="AC1865" s="129"/>
      <c r="AD1865" s="129"/>
      <c r="AE1865" s="129"/>
      <c r="AG1865" s="130"/>
      <c r="AN1865" s="129"/>
      <c r="AO1865" s="129"/>
      <c r="AP1865" s="129"/>
      <c r="AQ1865" s="129"/>
      <c r="AR1865" s="129"/>
      <c r="AS1865" s="129"/>
      <c r="AT1865" s="129"/>
      <c r="AU1865" s="129"/>
    </row>
    <row r="1866" spans="27:47">
      <c r="AA1866" s="129"/>
      <c r="AB1866" s="129"/>
      <c r="AC1866" s="129"/>
      <c r="AD1866" s="129"/>
      <c r="AE1866" s="129"/>
      <c r="AG1866" s="130"/>
      <c r="AN1866" s="129"/>
      <c r="AO1866" s="129"/>
      <c r="AP1866" s="129"/>
      <c r="AQ1866" s="129"/>
      <c r="AR1866" s="129"/>
      <c r="AS1866" s="129"/>
      <c r="AT1866" s="129"/>
      <c r="AU1866" s="129"/>
    </row>
    <row r="1867" spans="27:47">
      <c r="AA1867" s="129"/>
      <c r="AB1867" s="129"/>
      <c r="AC1867" s="129"/>
      <c r="AD1867" s="129"/>
      <c r="AE1867" s="129"/>
      <c r="AG1867" s="130"/>
      <c r="AN1867" s="129"/>
      <c r="AO1867" s="129"/>
      <c r="AP1867" s="129"/>
      <c r="AQ1867" s="129"/>
      <c r="AR1867" s="129"/>
      <c r="AS1867" s="129"/>
      <c r="AT1867" s="129"/>
      <c r="AU1867" s="129"/>
    </row>
    <row r="1868" spans="27:47">
      <c r="AA1868" s="129"/>
      <c r="AB1868" s="129"/>
      <c r="AC1868" s="129"/>
      <c r="AD1868" s="129"/>
      <c r="AE1868" s="129"/>
      <c r="AG1868" s="130"/>
      <c r="AN1868" s="129"/>
      <c r="AO1868" s="129"/>
      <c r="AP1868" s="129"/>
      <c r="AQ1868" s="129"/>
      <c r="AR1868" s="129"/>
      <c r="AS1868" s="129"/>
      <c r="AT1868" s="129"/>
      <c r="AU1868" s="129"/>
    </row>
    <row r="1869" spans="27:47">
      <c r="AA1869" s="129"/>
      <c r="AB1869" s="129"/>
      <c r="AC1869" s="129"/>
      <c r="AD1869" s="129"/>
      <c r="AE1869" s="129"/>
      <c r="AG1869" s="130"/>
      <c r="AN1869" s="129"/>
      <c r="AO1869" s="129"/>
      <c r="AP1869" s="129"/>
      <c r="AQ1869" s="129"/>
      <c r="AR1869" s="129"/>
      <c r="AS1869" s="129"/>
      <c r="AT1869" s="129"/>
      <c r="AU1869" s="129"/>
    </row>
    <row r="1870" spans="27:47">
      <c r="AA1870" s="129"/>
      <c r="AB1870" s="129"/>
      <c r="AC1870" s="129"/>
      <c r="AD1870" s="129"/>
      <c r="AE1870" s="129"/>
      <c r="AG1870" s="130"/>
      <c r="AN1870" s="129"/>
      <c r="AO1870" s="129"/>
      <c r="AP1870" s="129"/>
      <c r="AQ1870" s="129"/>
      <c r="AR1870" s="129"/>
      <c r="AS1870" s="129"/>
      <c r="AT1870" s="129"/>
      <c r="AU1870" s="129"/>
    </row>
    <row r="1871" spans="27:47">
      <c r="AA1871" s="129"/>
      <c r="AB1871" s="129"/>
      <c r="AC1871" s="129"/>
      <c r="AD1871" s="129"/>
      <c r="AE1871" s="129"/>
      <c r="AG1871" s="130"/>
      <c r="AN1871" s="129"/>
      <c r="AO1871" s="129"/>
      <c r="AP1871" s="129"/>
      <c r="AQ1871" s="129"/>
      <c r="AR1871" s="129"/>
      <c r="AS1871" s="129"/>
      <c r="AT1871" s="129"/>
      <c r="AU1871" s="129"/>
    </row>
    <row r="1872" spans="27:47">
      <c r="AA1872" s="129"/>
      <c r="AB1872" s="129"/>
      <c r="AC1872" s="129"/>
      <c r="AD1872" s="129"/>
      <c r="AE1872" s="129"/>
      <c r="AG1872" s="130"/>
      <c r="AN1872" s="129"/>
      <c r="AO1872" s="129"/>
      <c r="AP1872" s="129"/>
      <c r="AQ1872" s="129"/>
      <c r="AR1872" s="129"/>
      <c r="AS1872" s="129"/>
      <c r="AT1872" s="129"/>
      <c r="AU1872" s="129"/>
    </row>
    <row r="1873" spans="27:47">
      <c r="AA1873" s="129"/>
      <c r="AB1873" s="129"/>
      <c r="AC1873" s="129"/>
      <c r="AD1873" s="129"/>
      <c r="AE1873" s="129"/>
      <c r="AG1873" s="130"/>
      <c r="AN1873" s="129"/>
      <c r="AO1873" s="129"/>
      <c r="AP1873" s="129"/>
      <c r="AQ1873" s="129"/>
      <c r="AR1873" s="129"/>
      <c r="AS1873" s="129"/>
      <c r="AT1873" s="129"/>
      <c r="AU1873" s="129"/>
    </row>
    <row r="1874" spans="27:47">
      <c r="AA1874" s="129"/>
      <c r="AB1874" s="129"/>
      <c r="AC1874" s="129"/>
      <c r="AD1874" s="129"/>
      <c r="AE1874" s="129"/>
      <c r="AG1874" s="130"/>
      <c r="AN1874" s="129"/>
      <c r="AO1874" s="129"/>
      <c r="AP1874" s="129"/>
      <c r="AQ1874" s="129"/>
      <c r="AR1874" s="129"/>
      <c r="AS1874" s="129"/>
      <c r="AT1874" s="129"/>
      <c r="AU1874" s="129"/>
    </row>
    <row r="1875" spans="27:47">
      <c r="AA1875" s="129"/>
      <c r="AB1875" s="129"/>
      <c r="AC1875" s="129"/>
      <c r="AD1875" s="129"/>
      <c r="AE1875" s="129"/>
      <c r="AG1875" s="130"/>
      <c r="AN1875" s="129"/>
      <c r="AO1875" s="129"/>
      <c r="AP1875" s="129"/>
      <c r="AQ1875" s="129"/>
      <c r="AR1875" s="129"/>
      <c r="AS1875" s="129"/>
      <c r="AT1875" s="129"/>
      <c r="AU1875" s="129"/>
    </row>
    <row r="1876" spans="27:47">
      <c r="AA1876" s="129"/>
      <c r="AB1876" s="129"/>
      <c r="AC1876" s="129"/>
      <c r="AD1876" s="129"/>
      <c r="AE1876" s="129"/>
      <c r="AG1876" s="130"/>
      <c r="AN1876" s="129"/>
      <c r="AO1876" s="129"/>
      <c r="AP1876" s="129"/>
      <c r="AQ1876" s="129"/>
      <c r="AR1876" s="129"/>
      <c r="AS1876" s="129"/>
      <c r="AT1876" s="129"/>
      <c r="AU1876" s="129"/>
    </row>
    <row r="1877" spans="27:47">
      <c r="AA1877" s="129"/>
      <c r="AB1877" s="129"/>
      <c r="AC1877" s="129"/>
      <c r="AD1877" s="129"/>
      <c r="AE1877" s="129"/>
      <c r="AG1877" s="130"/>
      <c r="AN1877" s="129"/>
      <c r="AO1877" s="129"/>
      <c r="AP1877" s="129"/>
      <c r="AQ1877" s="129"/>
      <c r="AR1877" s="129"/>
      <c r="AS1877" s="129"/>
      <c r="AT1877" s="129"/>
      <c r="AU1877" s="129"/>
    </row>
    <row r="1878" spans="27:47">
      <c r="AA1878" s="129"/>
      <c r="AB1878" s="129"/>
      <c r="AC1878" s="129"/>
      <c r="AD1878" s="129"/>
      <c r="AE1878" s="129"/>
      <c r="AG1878" s="130"/>
      <c r="AN1878" s="129"/>
      <c r="AO1878" s="129"/>
      <c r="AP1878" s="129"/>
      <c r="AQ1878" s="129"/>
      <c r="AR1878" s="129"/>
      <c r="AS1878" s="129"/>
      <c r="AT1878" s="129"/>
      <c r="AU1878" s="129"/>
    </row>
    <row r="1879" spans="27:47">
      <c r="AA1879" s="129"/>
      <c r="AB1879" s="129"/>
      <c r="AC1879" s="129"/>
      <c r="AD1879" s="129"/>
      <c r="AE1879" s="129"/>
      <c r="AG1879" s="130"/>
      <c r="AN1879" s="129"/>
      <c r="AO1879" s="129"/>
      <c r="AP1879" s="129"/>
      <c r="AQ1879" s="129"/>
      <c r="AR1879" s="129"/>
      <c r="AS1879" s="129"/>
      <c r="AT1879" s="129"/>
      <c r="AU1879" s="129"/>
    </row>
    <row r="1880" spans="27:47">
      <c r="AA1880" s="129"/>
      <c r="AB1880" s="129"/>
      <c r="AC1880" s="129"/>
      <c r="AD1880" s="129"/>
      <c r="AE1880" s="129"/>
      <c r="AG1880" s="130"/>
      <c r="AN1880" s="129"/>
      <c r="AO1880" s="129"/>
      <c r="AP1880" s="129"/>
      <c r="AQ1880" s="129"/>
      <c r="AR1880" s="129"/>
      <c r="AS1880" s="129"/>
      <c r="AT1880" s="129"/>
      <c r="AU1880" s="129"/>
    </row>
    <row r="1881" spans="27:47">
      <c r="AA1881" s="129"/>
      <c r="AB1881" s="129"/>
      <c r="AC1881" s="129"/>
      <c r="AD1881" s="129"/>
      <c r="AE1881" s="129"/>
      <c r="AG1881" s="130"/>
      <c r="AN1881" s="129"/>
      <c r="AO1881" s="129"/>
      <c r="AP1881" s="129"/>
      <c r="AQ1881" s="129"/>
      <c r="AR1881" s="129"/>
      <c r="AS1881" s="129"/>
      <c r="AT1881" s="129"/>
      <c r="AU1881" s="129"/>
    </row>
    <row r="1882" spans="27:47">
      <c r="AA1882" s="129"/>
      <c r="AB1882" s="129"/>
      <c r="AC1882" s="129"/>
      <c r="AD1882" s="129"/>
      <c r="AE1882" s="129"/>
      <c r="AG1882" s="130"/>
      <c r="AN1882" s="129"/>
      <c r="AO1882" s="129"/>
      <c r="AP1882" s="129"/>
      <c r="AQ1882" s="129"/>
      <c r="AR1882" s="129"/>
      <c r="AS1882" s="129"/>
      <c r="AT1882" s="129"/>
      <c r="AU1882" s="129"/>
    </row>
    <row r="1883" spans="27:47">
      <c r="AA1883" s="129"/>
      <c r="AB1883" s="129"/>
      <c r="AC1883" s="129"/>
      <c r="AD1883" s="129"/>
      <c r="AE1883" s="129"/>
      <c r="AG1883" s="130"/>
      <c r="AN1883" s="129"/>
      <c r="AO1883" s="129"/>
      <c r="AP1883" s="129"/>
      <c r="AQ1883" s="129"/>
      <c r="AR1883" s="129"/>
      <c r="AS1883" s="129"/>
      <c r="AT1883" s="129"/>
      <c r="AU1883" s="129"/>
    </row>
    <row r="1884" spans="27:47">
      <c r="AA1884" s="129"/>
      <c r="AB1884" s="129"/>
      <c r="AC1884" s="129"/>
      <c r="AD1884" s="129"/>
      <c r="AE1884" s="129"/>
      <c r="AG1884" s="130"/>
      <c r="AN1884" s="129"/>
      <c r="AO1884" s="129"/>
      <c r="AP1884" s="129"/>
      <c r="AQ1884" s="129"/>
      <c r="AR1884" s="129"/>
      <c r="AS1884" s="129"/>
      <c r="AT1884" s="129"/>
      <c r="AU1884" s="129"/>
    </row>
    <row r="1885" spans="27:47">
      <c r="AA1885" s="129"/>
      <c r="AB1885" s="129"/>
      <c r="AC1885" s="129"/>
      <c r="AD1885" s="129"/>
      <c r="AE1885" s="129"/>
      <c r="AG1885" s="130"/>
      <c r="AN1885" s="129"/>
      <c r="AO1885" s="129"/>
      <c r="AP1885" s="129"/>
      <c r="AQ1885" s="129"/>
      <c r="AR1885" s="129"/>
      <c r="AS1885" s="129"/>
      <c r="AT1885" s="129"/>
      <c r="AU1885" s="129"/>
    </row>
    <row r="1886" spans="27:47">
      <c r="AA1886" s="129"/>
      <c r="AB1886" s="129"/>
      <c r="AC1886" s="129"/>
      <c r="AD1886" s="129"/>
      <c r="AE1886" s="129"/>
      <c r="AG1886" s="130"/>
      <c r="AN1886" s="129"/>
      <c r="AO1886" s="129"/>
      <c r="AP1886" s="129"/>
      <c r="AQ1886" s="129"/>
      <c r="AR1886" s="129"/>
      <c r="AS1886" s="129"/>
      <c r="AT1886" s="129"/>
      <c r="AU1886" s="129"/>
    </row>
    <row r="1887" spans="27:47">
      <c r="AA1887" s="129"/>
      <c r="AB1887" s="129"/>
      <c r="AC1887" s="129"/>
      <c r="AD1887" s="129"/>
      <c r="AE1887" s="129"/>
      <c r="AG1887" s="130"/>
      <c r="AN1887" s="129"/>
      <c r="AO1887" s="129"/>
      <c r="AP1887" s="129"/>
      <c r="AQ1887" s="129"/>
      <c r="AR1887" s="129"/>
      <c r="AS1887" s="129"/>
      <c r="AT1887" s="129"/>
      <c r="AU1887" s="129"/>
    </row>
    <row r="1888" spans="27:47">
      <c r="AA1888" s="129"/>
      <c r="AB1888" s="129"/>
      <c r="AC1888" s="129"/>
      <c r="AD1888" s="129"/>
      <c r="AE1888" s="129"/>
      <c r="AG1888" s="130"/>
      <c r="AN1888" s="129"/>
      <c r="AO1888" s="129"/>
      <c r="AP1888" s="129"/>
      <c r="AQ1888" s="129"/>
      <c r="AR1888" s="129"/>
      <c r="AS1888" s="129"/>
      <c r="AT1888" s="129"/>
      <c r="AU1888" s="129"/>
    </row>
    <row r="1889" spans="27:47">
      <c r="AA1889" s="129"/>
      <c r="AB1889" s="129"/>
      <c r="AC1889" s="129"/>
      <c r="AD1889" s="129"/>
      <c r="AE1889" s="129"/>
      <c r="AG1889" s="130"/>
      <c r="AN1889" s="129"/>
      <c r="AO1889" s="129"/>
      <c r="AP1889" s="129"/>
      <c r="AQ1889" s="129"/>
      <c r="AR1889" s="129"/>
      <c r="AS1889" s="129"/>
      <c r="AT1889" s="129"/>
      <c r="AU1889" s="129"/>
    </row>
    <row r="1890" spans="27:47">
      <c r="AA1890" s="129"/>
      <c r="AB1890" s="129"/>
      <c r="AC1890" s="129"/>
      <c r="AD1890" s="129"/>
      <c r="AE1890" s="129"/>
      <c r="AG1890" s="130"/>
      <c r="AN1890" s="129"/>
      <c r="AO1890" s="129"/>
      <c r="AP1890" s="129"/>
      <c r="AQ1890" s="129"/>
      <c r="AR1890" s="129"/>
      <c r="AS1890" s="129"/>
      <c r="AT1890" s="129"/>
      <c r="AU1890" s="129"/>
    </row>
    <row r="1891" spans="27:47">
      <c r="AA1891" s="129"/>
      <c r="AB1891" s="129"/>
      <c r="AC1891" s="129"/>
      <c r="AD1891" s="129"/>
      <c r="AE1891" s="129"/>
      <c r="AG1891" s="130"/>
      <c r="AN1891" s="129"/>
      <c r="AO1891" s="129"/>
      <c r="AP1891" s="129"/>
      <c r="AQ1891" s="129"/>
      <c r="AR1891" s="129"/>
      <c r="AS1891" s="129"/>
      <c r="AT1891" s="129"/>
      <c r="AU1891" s="129"/>
    </row>
    <row r="1892" spans="27:47">
      <c r="AA1892" s="129"/>
      <c r="AB1892" s="129"/>
      <c r="AC1892" s="129"/>
      <c r="AD1892" s="129"/>
      <c r="AE1892" s="129"/>
      <c r="AG1892" s="130"/>
      <c r="AN1892" s="129"/>
      <c r="AO1892" s="129"/>
      <c r="AP1892" s="129"/>
      <c r="AQ1892" s="129"/>
      <c r="AR1892" s="129"/>
      <c r="AS1892" s="129"/>
      <c r="AT1892" s="129"/>
      <c r="AU1892" s="129"/>
    </row>
    <row r="1893" spans="27:47">
      <c r="AA1893" s="129"/>
      <c r="AB1893" s="129"/>
      <c r="AC1893" s="129"/>
      <c r="AD1893" s="129"/>
      <c r="AE1893" s="129"/>
      <c r="AG1893" s="130"/>
      <c r="AN1893" s="129"/>
      <c r="AO1893" s="129"/>
      <c r="AP1893" s="129"/>
      <c r="AQ1893" s="129"/>
      <c r="AR1893" s="129"/>
      <c r="AS1893" s="129"/>
      <c r="AT1893" s="129"/>
      <c r="AU1893" s="129"/>
    </row>
    <row r="1894" spans="27:47">
      <c r="AA1894" s="129"/>
      <c r="AB1894" s="129"/>
      <c r="AC1894" s="129"/>
      <c r="AD1894" s="129"/>
      <c r="AE1894" s="129"/>
      <c r="AG1894" s="130"/>
      <c r="AN1894" s="129"/>
      <c r="AO1894" s="129"/>
      <c r="AP1894" s="129"/>
      <c r="AQ1894" s="129"/>
      <c r="AR1894" s="129"/>
      <c r="AS1894" s="129"/>
      <c r="AT1894" s="129"/>
      <c r="AU1894" s="129"/>
    </row>
    <row r="1895" spans="27:47">
      <c r="AA1895" s="129"/>
      <c r="AB1895" s="129"/>
      <c r="AC1895" s="129"/>
      <c r="AD1895" s="129"/>
      <c r="AE1895" s="129"/>
      <c r="AG1895" s="130"/>
      <c r="AN1895" s="129"/>
      <c r="AO1895" s="129"/>
      <c r="AP1895" s="129"/>
      <c r="AQ1895" s="129"/>
      <c r="AR1895" s="129"/>
      <c r="AS1895" s="129"/>
      <c r="AT1895" s="129"/>
      <c r="AU1895" s="129"/>
    </row>
    <row r="1896" spans="27:47">
      <c r="AA1896" s="129"/>
      <c r="AB1896" s="129"/>
      <c r="AC1896" s="129"/>
      <c r="AD1896" s="129"/>
      <c r="AE1896" s="129"/>
      <c r="AG1896" s="130"/>
      <c r="AN1896" s="129"/>
      <c r="AO1896" s="129"/>
      <c r="AP1896" s="129"/>
      <c r="AQ1896" s="129"/>
      <c r="AR1896" s="129"/>
      <c r="AS1896" s="129"/>
      <c r="AT1896" s="129"/>
      <c r="AU1896" s="129"/>
    </row>
    <row r="1897" spans="27:47">
      <c r="AA1897" s="129"/>
      <c r="AB1897" s="129"/>
      <c r="AC1897" s="129"/>
      <c r="AD1897" s="129"/>
      <c r="AE1897" s="129"/>
      <c r="AG1897" s="130"/>
      <c r="AN1897" s="129"/>
      <c r="AO1897" s="129"/>
      <c r="AP1897" s="129"/>
      <c r="AQ1897" s="129"/>
      <c r="AR1897" s="129"/>
      <c r="AS1897" s="129"/>
      <c r="AT1897" s="129"/>
      <c r="AU1897" s="129"/>
    </row>
    <row r="1898" spans="27:47">
      <c r="AA1898" s="129"/>
      <c r="AB1898" s="129"/>
      <c r="AC1898" s="129"/>
      <c r="AD1898" s="129"/>
      <c r="AE1898" s="129"/>
      <c r="AG1898" s="130"/>
      <c r="AN1898" s="129"/>
      <c r="AO1898" s="129"/>
      <c r="AP1898" s="129"/>
      <c r="AQ1898" s="129"/>
      <c r="AR1898" s="129"/>
      <c r="AS1898" s="129"/>
      <c r="AT1898" s="129"/>
      <c r="AU1898" s="129"/>
    </row>
    <row r="1899" spans="27:47">
      <c r="AA1899" s="129"/>
      <c r="AB1899" s="129"/>
      <c r="AC1899" s="129"/>
      <c r="AD1899" s="129"/>
      <c r="AE1899" s="129"/>
      <c r="AG1899" s="130"/>
      <c r="AN1899" s="129"/>
      <c r="AO1899" s="129"/>
      <c r="AP1899" s="129"/>
      <c r="AQ1899" s="129"/>
      <c r="AR1899" s="129"/>
      <c r="AS1899" s="129"/>
      <c r="AT1899" s="129"/>
      <c r="AU1899" s="129"/>
    </row>
    <row r="1900" spans="27:47">
      <c r="AA1900" s="129"/>
      <c r="AB1900" s="129"/>
      <c r="AC1900" s="129"/>
      <c r="AD1900" s="129"/>
      <c r="AE1900" s="129"/>
      <c r="AG1900" s="130"/>
      <c r="AN1900" s="129"/>
      <c r="AO1900" s="129"/>
      <c r="AP1900" s="129"/>
      <c r="AQ1900" s="129"/>
      <c r="AR1900" s="129"/>
      <c r="AS1900" s="129"/>
      <c r="AT1900" s="129"/>
      <c r="AU1900" s="129"/>
    </row>
    <row r="1901" spans="27:47">
      <c r="AA1901" s="129"/>
      <c r="AB1901" s="129"/>
      <c r="AC1901" s="129"/>
      <c r="AD1901" s="129"/>
      <c r="AE1901" s="129"/>
      <c r="AG1901" s="130"/>
      <c r="AN1901" s="129"/>
      <c r="AO1901" s="129"/>
      <c r="AP1901" s="129"/>
      <c r="AQ1901" s="129"/>
      <c r="AR1901" s="129"/>
      <c r="AS1901" s="129"/>
      <c r="AT1901" s="129"/>
      <c r="AU1901" s="129"/>
    </row>
    <row r="1902" spans="27:47">
      <c r="AA1902" s="129"/>
      <c r="AB1902" s="129"/>
      <c r="AC1902" s="129"/>
      <c r="AD1902" s="129"/>
      <c r="AE1902" s="129"/>
      <c r="AG1902" s="130"/>
      <c r="AN1902" s="129"/>
      <c r="AO1902" s="129"/>
      <c r="AP1902" s="129"/>
      <c r="AQ1902" s="129"/>
      <c r="AR1902" s="129"/>
      <c r="AS1902" s="129"/>
      <c r="AT1902" s="129"/>
      <c r="AU1902" s="129"/>
    </row>
    <row r="1903" spans="27:47">
      <c r="AA1903" s="129"/>
      <c r="AB1903" s="129"/>
      <c r="AC1903" s="129"/>
      <c r="AD1903" s="129"/>
      <c r="AE1903" s="129"/>
      <c r="AG1903" s="130"/>
      <c r="AN1903" s="129"/>
      <c r="AO1903" s="129"/>
      <c r="AP1903" s="129"/>
      <c r="AQ1903" s="129"/>
      <c r="AR1903" s="129"/>
      <c r="AS1903" s="129"/>
      <c r="AT1903" s="129"/>
      <c r="AU1903" s="129"/>
    </row>
    <row r="1904" spans="27:47">
      <c r="AA1904" s="129"/>
      <c r="AB1904" s="129"/>
      <c r="AC1904" s="129"/>
      <c r="AD1904" s="129"/>
      <c r="AE1904" s="129"/>
      <c r="AG1904" s="130"/>
      <c r="AN1904" s="129"/>
      <c r="AO1904" s="129"/>
      <c r="AP1904" s="129"/>
      <c r="AQ1904" s="129"/>
      <c r="AR1904" s="129"/>
      <c r="AS1904" s="129"/>
      <c r="AT1904" s="129"/>
      <c r="AU1904" s="129"/>
    </row>
    <row r="1905" spans="27:50">
      <c r="AA1905" s="129"/>
      <c r="AB1905" s="129"/>
      <c r="AC1905" s="129"/>
      <c r="AD1905" s="129"/>
      <c r="AE1905" s="129"/>
      <c r="AG1905" s="130"/>
      <c r="AN1905" s="129"/>
      <c r="AO1905" s="129"/>
      <c r="AP1905" s="129"/>
      <c r="AQ1905" s="129"/>
      <c r="AR1905" s="129"/>
      <c r="AS1905" s="129"/>
      <c r="AT1905" s="129"/>
      <c r="AU1905" s="129"/>
    </row>
    <row r="1906" spans="27:50">
      <c r="AA1906" s="129"/>
      <c r="AB1906" s="129"/>
      <c r="AC1906" s="129"/>
      <c r="AD1906" s="129"/>
      <c r="AE1906" s="129"/>
      <c r="AG1906" s="130"/>
      <c r="AN1906" s="129"/>
      <c r="AO1906" s="129"/>
      <c r="AP1906" s="129"/>
      <c r="AQ1906" s="129"/>
      <c r="AR1906" s="129"/>
      <c r="AS1906" s="129"/>
      <c r="AT1906" s="129"/>
      <c r="AU1906" s="129"/>
    </row>
    <row r="1907" spans="27:50">
      <c r="AA1907" s="129"/>
      <c r="AB1907" s="129"/>
      <c r="AC1907" s="129"/>
      <c r="AD1907" s="129"/>
      <c r="AE1907" s="129"/>
      <c r="AG1907" s="130"/>
      <c r="AN1907" s="129"/>
      <c r="AO1907" s="129"/>
      <c r="AP1907" s="129"/>
      <c r="AQ1907" s="129"/>
      <c r="AR1907" s="129"/>
      <c r="AS1907" s="129"/>
      <c r="AT1907" s="129"/>
      <c r="AU1907" s="129"/>
    </row>
    <row r="1908" spans="27:50">
      <c r="AA1908" s="129"/>
      <c r="AB1908" s="129"/>
      <c r="AC1908" s="129"/>
      <c r="AD1908" s="129"/>
      <c r="AE1908" s="129"/>
      <c r="AG1908" s="130"/>
      <c r="AN1908" s="129"/>
      <c r="AO1908" s="129"/>
      <c r="AP1908" s="129"/>
      <c r="AQ1908" s="129"/>
      <c r="AR1908" s="129"/>
      <c r="AS1908" s="129"/>
      <c r="AT1908" s="129"/>
      <c r="AU1908" s="129"/>
    </row>
    <row r="1909" spans="27:50">
      <c r="AA1909" s="129"/>
      <c r="AB1909" s="129"/>
      <c r="AC1909" s="129"/>
      <c r="AD1909" s="129"/>
      <c r="AE1909" s="129"/>
      <c r="AG1909" s="130"/>
      <c r="AN1909" s="129"/>
      <c r="AO1909" s="129"/>
      <c r="AP1909" s="129"/>
      <c r="AQ1909" s="129"/>
      <c r="AR1909" s="129"/>
      <c r="AS1909" s="129"/>
      <c r="AT1909" s="129"/>
      <c r="AU1909" s="129"/>
    </row>
    <row r="1910" spans="27:50">
      <c r="AA1910" s="129"/>
      <c r="AB1910" s="129"/>
      <c r="AC1910" s="129"/>
      <c r="AD1910" s="129"/>
      <c r="AE1910" s="129"/>
      <c r="AG1910" s="130"/>
      <c r="AN1910" s="129"/>
      <c r="AO1910" s="129"/>
      <c r="AP1910" s="129"/>
      <c r="AQ1910" s="129"/>
      <c r="AR1910" s="129"/>
      <c r="AS1910" s="129"/>
      <c r="AT1910" s="129"/>
      <c r="AU1910" s="129"/>
    </row>
    <row r="1911" spans="27:50">
      <c r="AA1911" s="129"/>
      <c r="AB1911" s="129"/>
      <c r="AC1911" s="129"/>
      <c r="AD1911" s="129"/>
      <c r="AE1911" s="129"/>
      <c r="AG1911" s="130"/>
      <c r="AN1911" s="129"/>
      <c r="AO1911" s="129"/>
      <c r="AP1911" s="129"/>
      <c r="AQ1911" s="129"/>
      <c r="AR1911" s="129"/>
      <c r="AS1911" s="129"/>
      <c r="AT1911" s="129"/>
      <c r="AU1911" s="129"/>
    </row>
    <row r="1912" spans="27:50">
      <c r="AA1912" s="129"/>
      <c r="AB1912" s="129"/>
      <c r="AC1912" s="129"/>
      <c r="AD1912" s="129"/>
      <c r="AE1912" s="129"/>
      <c r="AG1912" s="130"/>
      <c r="AN1912" s="129"/>
      <c r="AO1912" s="129"/>
      <c r="AP1912" s="129"/>
      <c r="AQ1912" s="129"/>
      <c r="AR1912" s="129"/>
      <c r="AS1912" s="129"/>
      <c r="AT1912" s="129"/>
      <c r="AU1912" s="129"/>
    </row>
    <row r="1913" spans="27:50">
      <c r="AA1913" s="129"/>
      <c r="AB1913" s="129"/>
      <c r="AC1913" s="129"/>
      <c r="AD1913" s="129"/>
      <c r="AE1913" s="129"/>
      <c r="AG1913" s="130"/>
      <c r="AN1913" s="129"/>
      <c r="AO1913" s="129"/>
      <c r="AP1913" s="129"/>
      <c r="AQ1913" s="129"/>
      <c r="AR1913" s="129"/>
      <c r="AS1913" s="129"/>
      <c r="AT1913" s="129"/>
      <c r="AU1913" s="129"/>
    </row>
    <row r="1914" spans="27:50">
      <c r="AA1914" s="129"/>
      <c r="AB1914" s="129"/>
      <c r="AC1914" s="129"/>
      <c r="AD1914" s="129"/>
      <c r="AE1914" s="129"/>
      <c r="AG1914" s="130"/>
      <c r="AN1914" s="129"/>
      <c r="AO1914" s="129"/>
      <c r="AP1914" s="129"/>
      <c r="AQ1914" s="129"/>
      <c r="AR1914" s="129"/>
      <c r="AS1914" s="129"/>
      <c r="AT1914" s="129"/>
      <c r="AU1914" s="129"/>
      <c r="AV1914" s="129"/>
      <c r="AW1914" s="95"/>
      <c r="AX1914" s="101"/>
    </row>
    <row r="1915" spans="27:50">
      <c r="AA1915" s="129"/>
      <c r="AB1915" s="129"/>
      <c r="AC1915" s="129"/>
      <c r="AD1915" s="129"/>
      <c r="AE1915" s="129"/>
      <c r="AG1915" s="130"/>
      <c r="AN1915" s="129"/>
      <c r="AO1915" s="129"/>
      <c r="AP1915" s="129"/>
      <c r="AQ1915" s="129"/>
      <c r="AR1915" s="129"/>
      <c r="AS1915" s="129"/>
      <c r="AT1915" s="129"/>
      <c r="AU1915" s="129"/>
    </row>
    <row r="1916" spans="27:50">
      <c r="AA1916" s="129"/>
      <c r="AB1916" s="129"/>
      <c r="AC1916" s="129"/>
      <c r="AD1916" s="129"/>
      <c r="AE1916" s="129"/>
      <c r="AG1916" s="130"/>
      <c r="AN1916" s="129"/>
      <c r="AO1916" s="129"/>
      <c r="AP1916" s="129"/>
      <c r="AQ1916" s="129"/>
      <c r="AR1916" s="129"/>
      <c r="AS1916" s="129"/>
      <c r="AT1916" s="129"/>
      <c r="AU1916" s="129"/>
    </row>
    <row r="1917" spans="27:50">
      <c r="AA1917" s="129"/>
      <c r="AB1917" s="129"/>
      <c r="AC1917" s="129"/>
      <c r="AD1917" s="129"/>
      <c r="AE1917" s="129"/>
      <c r="AG1917" s="130"/>
      <c r="AN1917" s="129"/>
      <c r="AO1917" s="129"/>
      <c r="AP1917" s="129"/>
      <c r="AQ1917" s="129"/>
      <c r="AR1917" s="129"/>
      <c r="AS1917" s="129"/>
      <c r="AT1917" s="129"/>
      <c r="AU1917" s="129"/>
    </row>
    <row r="1918" spans="27:50">
      <c r="AA1918" s="129"/>
      <c r="AB1918" s="129"/>
      <c r="AC1918" s="129"/>
      <c r="AD1918" s="129"/>
      <c r="AE1918" s="129"/>
      <c r="AG1918" s="130"/>
      <c r="AN1918" s="129"/>
      <c r="AO1918" s="129"/>
      <c r="AP1918" s="129"/>
      <c r="AQ1918" s="129"/>
      <c r="AR1918" s="129"/>
      <c r="AS1918" s="129"/>
      <c r="AT1918" s="129"/>
      <c r="AU1918" s="129"/>
      <c r="AV1918" s="129"/>
      <c r="AW1918" s="95"/>
      <c r="AX1918" s="101"/>
    </row>
    <row r="1919" spans="27:50">
      <c r="AA1919" s="129"/>
      <c r="AB1919" s="129"/>
      <c r="AC1919" s="129"/>
      <c r="AD1919" s="129"/>
      <c r="AE1919" s="129"/>
      <c r="AG1919" s="130"/>
      <c r="AN1919" s="129"/>
      <c r="AO1919" s="129"/>
      <c r="AP1919" s="129"/>
      <c r="AQ1919" s="129"/>
      <c r="AR1919" s="129"/>
      <c r="AS1919" s="129"/>
      <c r="AT1919" s="129"/>
      <c r="AU1919" s="129"/>
    </row>
    <row r="1920" spans="27:50">
      <c r="AA1920" s="129"/>
      <c r="AB1920" s="129"/>
      <c r="AC1920" s="129"/>
      <c r="AD1920" s="129"/>
      <c r="AE1920" s="129"/>
      <c r="AG1920" s="130"/>
      <c r="AN1920" s="129"/>
      <c r="AO1920" s="129"/>
      <c r="AP1920" s="129"/>
      <c r="AQ1920" s="129"/>
      <c r="AR1920" s="129"/>
      <c r="AS1920" s="129"/>
      <c r="AT1920" s="129"/>
      <c r="AU1920" s="129"/>
    </row>
    <row r="1921" spans="27:50">
      <c r="AA1921" s="129"/>
      <c r="AB1921" s="129"/>
      <c r="AC1921" s="129"/>
      <c r="AD1921" s="129"/>
      <c r="AE1921" s="129"/>
      <c r="AG1921" s="130"/>
      <c r="AN1921" s="129"/>
      <c r="AO1921" s="129"/>
      <c r="AP1921" s="129"/>
      <c r="AQ1921" s="129"/>
      <c r="AR1921" s="129"/>
      <c r="AS1921" s="129"/>
      <c r="AT1921" s="129"/>
      <c r="AU1921" s="129"/>
      <c r="AV1921" s="129"/>
      <c r="AW1921" s="95"/>
      <c r="AX1921" s="101"/>
    </row>
    <row r="1922" spans="27:50">
      <c r="AA1922" s="129"/>
      <c r="AB1922" s="129"/>
      <c r="AC1922" s="129"/>
      <c r="AD1922" s="129"/>
      <c r="AE1922" s="129"/>
      <c r="AG1922" s="130"/>
      <c r="AN1922" s="129"/>
      <c r="AO1922" s="129"/>
      <c r="AP1922" s="129"/>
      <c r="AQ1922" s="129"/>
      <c r="AR1922" s="129"/>
      <c r="AS1922" s="129"/>
      <c r="AT1922" s="129"/>
      <c r="AU1922" s="129"/>
    </row>
    <row r="1923" spans="27:50">
      <c r="AA1923" s="129"/>
      <c r="AB1923" s="129"/>
      <c r="AC1923" s="129"/>
      <c r="AD1923" s="129"/>
      <c r="AE1923" s="129"/>
      <c r="AG1923" s="130"/>
      <c r="AN1923" s="129"/>
      <c r="AO1923" s="129"/>
      <c r="AP1923" s="129"/>
      <c r="AQ1923" s="129"/>
      <c r="AR1923" s="129"/>
      <c r="AS1923" s="129"/>
      <c r="AT1923" s="129"/>
      <c r="AU1923" s="129"/>
    </row>
    <row r="1924" spans="27:50">
      <c r="AA1924" s="129"/>
      <c r="AB1924" s="129"/>
      <c r="AC1924" s="129"/>
      <c r="AD1924" s="129"/>
      <c r="AE1924" s="129"/>
      <c r="AG1924" s="130"/>
      <c r="AN1924" s="129"/>
      <c r="AO1924" s="129"/>
      <c r="AP1924" s="129"/>
      <c r="AQ1924" s="129"/>
      <c r="AR1924" s="129"/>
      <c r="AS1924" s="129"/>
      <c r="AT1924" s="129"/>
      <c r="AU1924" s="129"/>
    </row>
    <row r="1925" spans="27:50">
      <c r="AA1925" s="129"/>
      <c r="AB1925" s="129"/>
      <c r="AC1925" s="129"/>
      <c r="AD1925" s="129"/>
      <c r="AE1925" s="129"/>
      <c r="AG1925" s="130"/>
      <c r="AN1925" s="129"/>
      <c r="AO1925" s="129"/>
      <c r="AP1925" s="129"/>
      <c r="AQ1925" s="129"/>
      <c r="AR1925" s="129"/>
      <c r="AS1925" s="129"/>
      <c r="AT1925" s="129"/>
      <c r="AU1925" s="129"/>
    </row>
    <row r="1926" spans="27:50">
      <c r="AA1926" s="129"/>
      <c r="AB1926" s="129"/>
      <c r="AC1926" s="129"/>
      <c r="AD1926" s="129"/>
      <c r="AE1926" s="129"/>
      <c r="AG1926" s="130"/>
      <c r="AN1926" s="129"/>
      <c r="AO1926" s="129"/>
      <c r="AP1926" s="129"/>
      <c r="AQ1926" s="129"/>
      <c r="AR1926" s="129"/>
      <c r="AS1926" s="129"/>
      <c r="AT1926" s="129"/>
      <c r="AU1926" s="129"/>
    </row>
    <row r="1927" spans="27:50">
      <c r="AA1927" s="129"/>
      <c r="AB1927" s="129"/>
      <c r="AC1927" s="129"/>
      <c r="AD1927" s="129"/>
      <c r="AE1927" s="129"/>
      <c r="AG1927" s="130"/>
      <c r="AN1927" s="129"/>
      <c r="AO1927" s="129"/>
      <c r="AP1927" s="129"/>
      <c r="AQ1927" s="129"/>
      <c r="AR1927" s="129"/>
      <c r="AS1927" s="129"/>
      <c r="AT1927" s="129"/>
      <c r="AU1927" s="129"/>
    </row>
    <row r="1928" spans="27:50">
      <c r="AA1928" s="129"/>
      <c r="AB1928" s="129"/>
      <c r="AC1928" s="129"/>
      <c r="AD1928" s="129"/>
      <c r="AE1928" s="129"/>
      <c r="AG1928" s="130"/>
      <c r="AN1928" s="129"/>
      <c r="AO1928" s="129"/>
      <c r="AP1928" s="129"/>
      <c r="AQ1928" s="129"/>
      <c r="AR1928" s="129"/>
      <c r="AS1928" s="129"/>
      <c r="AT1928" s="129"/>
      <c r="AU1928" s="129"/>
    </row>
    <row r="1929" spans="27:50">
      <c r="AA1929" s="129"/>
      <c r="AB1929" s="129"/>
      <c r="AC1929" s="129"/>
      <c r="AD1929" s="129"/>
      <c r="AE1929" s="129"/>
      <c r="AG1929" s="130"/>
      <c r="AN1929" s="129"/>
      <c r="AO1929" s="129"/>
      <c r="AP1929" s="129"/>
      <c r="AQ1929" s="129"/>
      <c r="AR1929" s="129"/>
      <c r="AS1929" s="129"/>
      <c r="AT1929" s="129"/>
      <c r="AU1929" s="129"/>
    </row>
    <row r="1930" spans="27:50">
      <c r="AA1930" s="129"/>
      <c r="AB1930" s="129"/>
      <c r="AC1930" s="129"/>
      <c r="AD1930" s="129"/>
      <c r="AE1930" s="129"/>
      <c r="AG1930" s="130"/>
      <c r="AN1930" s="129"/>
      <c r="AO1930" s="129"/>
      <c r="AP1930" s="129"/>
      <c r="AQ1930" s="129"/>
      <c r="AR1930" s="129"/>
      <c r="AS1930" s="129"/>
      <c r="AT1930" s="129"/>
      <c r="AU1930" s="129"/>
    </row>
    <row r="1931" spans="27:50">
      <c r="AA1931" s="129"/>
      <c r="AB1931" s="129"/>
      <c r="AC1931" s="129"/>
      <c r="AD1931" s="129"/>
      <c r="AE1931" s="129"/>
      <c r="AG1931" s="130"/>
      <c r="AN1931" s="129"/>
      <c r="AO1931" s="129"/>
      <c r="AP1931" s="129"/>
      <c r="AQ1931" s="129"/>
      <c r="AR1931" s="129"/>
      <c r="AS1931" s="129"/>
      <c r="AT1931" s="129"/>
      <c r="AU1931" s="129"/>
    </row>
    <row r="1932" spans="27:50">
      <c r="AA1932" s="129"/>
      <c r="AB1932" s="129"/>
      <c r="AC1932" s="129"/>
      <c r="AD1932" s="129"/>
      <c r="AE1932" s="129"/>
      <c r="AG1932" s="130"/>
      <c r="AN1932" s="129"/>
      <c r="AO1932" s="129"/>
      <c r="AP1932" s="129"/>
      <c r="AQ1932" s="129"/>
      <c r="AR1932" s="129"/>
      <c r="AS1932" s="129"/>
      <c r="AT1932" s="129"/>
      <c r="AU1932" s="129"/>
    </row>
    <row r="1933" spans="27:50">
      <c r="AA1933" s="129"/>
      <c r="AB1933" s="129"/>
      <c r="AC1933" s="129"/>
      <c r="AD1933" s="129"/>
      <c r="AE1933" s="129"/>
      <c r="AG1933" s="130"/>
      <c r="AN1933" s="129"/>
      <c r="AO1933" s="129"/>
      <c r="AP1933" s="129"/>
      <c r="AQ1933" s="129"/>
      <c r="AR1933" s="129"/>
      <c r="AS1933" s="129"/>
      <c r="AT1933" s="129"/>
      <c r="AU1933" s="129"/>
    </row>
    <row r="1934" spans="27:50">
      <c r="AA1934" s="129"/>
      <c r="AB1934" s="129"/>
      <c r="AC1934" s="129"/>
      <c r="AD1934" s="129"/>
      <c r="AE1934" s="129"/>
      <c r="AG1934" s="130"/>
      <c r="AN1934" s="129"/>
      <c r="AO1934" s="129"/>
      <c r="AP1934" s="129"/>
      <c r="AQ1934" s="129"/>
      <c r="AR1934" s="129"/>
      <c r="AS1934" s="129"/>
      <c r="AT1934" s="129"/>
      <c r="AU1934" s="129"/>
    </row>
    <row r="1935" spans="27:50">
      <c r="AA1935" s="129"/>
      <c r="AB1935" s="129"/>
      <c r="AC1935" s="129"/>
      <c r="AD1935" s="129"/>
      <c r="AE1935" s="129"/>
      <c r="AG1935" s="130"/>
      <c r="AN1935" s="129"/>
      <c r="AO1935" s="129"/>
      <c r="AP1935" s="129"/>
      <c r="AQ1935" s="129"/>
      <c r="AR1935" s="129"/>
      <c r="AS1935" s="129"/>
      <c r="AT1935" s="129"/>
      <c r="AU1935" s="129"/>
    </row>
    <row r="1936" spans="27:50">
      <c r="AA1936" s="129"/>
      <c r="AB1936" s="129"/>
      <c r="AC1936" s="129"/>
      <c r="AD1936" s="129"/>
      <c r="AE1936" s="129"/>
      <c r="AG1936" s="130"/>
      <c r="AN1936" s="129"/>
      <c r="AO1936" s="129"/>
      <c r="AP1936" s="129"/>
      <c r="AQ1936" s="129"/>
      <c r="AR1936" s="129"/>
      <c r="AS1936" s="129"/>
      <c r="AT1936" s="129"/>
      <c r="AU1936" s="129"/>
    </row>
    <row r="1937" spans="27:47">
      <c r="AA1937" s="129"/>
      <c r="AB1937" s="129"/>
      <c r="AC1937" s="129"/>
      <c r="AD1937" s="129"/>
      <c r="AE1937" s="129"/>
      <c r="AG1937" s="130"/>
      <c r="AN1937" s="129"/>
      <c r="AO1937" s="129"/>
      <c r="AP1937" s="129"/>
      <c r="AQ1937" s="129"/>
      <c r="AR1937" s="129"/>
      <c r="AS1937" s="129"/>
      <c r="AT1937" s="129"/>
      <c r="AU1937" s="129"/>
    </row>
    <row r="1938" spans="27:47">
      <c r="AA1938" s="129"/>
      <c r="AB1938" s="129"/>
      <c r="AC1938" s="129"/>
      <c r="AD1938" s="129"/>
      <c r="AE1938" s="129"/>
      <c r="AG1938" s="130"/>
      <c r="AN1938" s="129"/>
      <c r="AO1938" s="129"/>
      <c r="AP1938" s="129"/>
      <c r="AQ1938" s="129"/>
      <c r="AR1938" s="129"/>
      <c r="AS1938" s="129"/>
      <c r="AT1938" s="129"/>
      <c r="AU1938" s="129"/>
    </row>
    <row r="1939" spans="27:47">
      <c r="AA1939" s="129"/>
      <c r="AB1939" s="129"/>
      <c r="AC1939" s="129"/>
      <c r="AD1939" s="129"/>
      <c r="AE1939" s="129"/>
      <c r="AG1939" s="130"/>
      <c r="AN1939" s="129"/>
      <c r="AO1939" s="129"/>
      <c r="AP1939" s="129"/>
      <c r="AQ1939" s="129"/>
      <c r="AR1939" s="129"/>
      <c r="AS1939" s="129"/>
      <c r="AT1939" s="129"/>
      <c r="AU1939" s="129"/>
    </row>
    <row r="1940" spans="27:47">
      <c r="AA1940" s="129"/>
      <c r="AB1940" s="129"/>
      <c r="AC1940" s="129"/>
      <c r="AD1940" s="129"/>
      <c r="AE1940" s="129"/>
      <c r="AG1940" s="130"/>
      <c r="AN1940" s="129"/>
      <c r="AO1940" s="129"/>
      <c r="AP1940" s="129"/>
      <c r="AQ1940" s="129"/>
      <c r="AR1940" s="129"/>
      <c r="AS1940" s="129"/>
      <c r="AT1940" s="129"/>
      <c r="AU1940" s="129"/>
    </row>
    <row r="1941" spans="27:47">
      <c r="AA1941" s="129"/>
      <c r="AB1941" s="129"/>
      <c r="AC1941" s="129"/>
      <c r="AD1941" s="129"/>
      <c r="AE1941" s="129"/>
      <c r="AG1941" s="130"/>
      <c r="AN1941" s="129"/>
      <c r="AO1941" s="129"/>
      <c r="AP1941" s="129"/>
      <c r="AQ1941" s="129"/>
      <c r="AR1941" s="129"/>
      <c r="AS1941" s="129"/>
      <c r="AT1941" s="129"/>
      <c r="AU1941" s="129"/>
    </row>
    <row r="1942" spans="27:47">
      <c r="AA1942" s="129"/>
      <c r="AB1942" s="129"/>
      <c r="AC1942" s="129"/>
      <c r="AD1942" s="129"/>
      <c r="AE1942" s="129"/>
      <c r="AG1942" s="130"/>
      <c r="AN1942" s="129"/>
      <c r="AO1942" s="129"/>
      <c r="AP1942" s="129"/>
      <c r="AQ1942" s="129"/>
      <c r="AR1942" s="129"/>
      <c r="AS1942" s="129"/>
      <c r="AT1942" s="129"/>
      <c r="AU1942" s="129"/>
    </row>
    <row r="1943" spans="27:47">
      <c r="AA1943" s="129"/>
      <c r="AB1943" s="129"/>
      <c r="AC1943" s="129"/>
      <c r="AD1943" s="129"/>
      <c r="AE1943" s="129"/>
      <c r="AG1943" s="130"/>
      <c r="AN1943" s="129"/>
      <c r="AO1943" s="129"/>
      <c r="AP1943" s="129"/>
      <c r="AQ1943" s="129"/>
      <c r="AR1943" s="129"/>
      <c r="AS1943" s="129"/>
      <c r="AT1943" s="129"/>
      <c r="AU1943" s="129"/>
    </row>
    <row r="1944" spans="27:47">
      <c r="AA1944" s="129"/>
      <c r="AB1944" s="129"/>
      <c r="AC1944" s="129"/>
      <c r="AD1944" s="129"/>
      <c r="AE1944" s="129"/>
      <c r="AG1944" s="130"/>
      <c r="AN1944" s="129"/>
      <c r="AO1944" s="129"/>
      <c r="AP1944" s="129"/>
      <c r="AQ1944" s="129"/>
      <c r="AR1944" s="129"/>
      <c r="AS1944" s="129"/>
      <c r="AT1944" s="129"/>
      <c r="AU1944" s="129"/>
    </row>
    <row r="1945" spans="27:47">
      <c r="AA1945" s="129"/>
      <c r="AB1945" s="129"/>
      <c r="AC1945" s="129"/>
      <c r="AD1945" s="129"/>
      <c r="AE1945" s="129"/>
      <c r="AG1945" s="130"/>
      <c r="AN1945" s="129"/>
      <c r="AO1945" s="129"/>
      <c r="AP1945" s="129"/>
      <c r="AQ1945" s="129"/>
      <c r="AR1945" s="129"/>
      <c r="AS1945" s="129"/>
      <c r="AT1945" s="129"/>
      <c r="AU1945" s="129"/>
    </row>
    <row r="1946" spans="27:47">
      <c r="AA1946" s="129"/>
      <c r="AB1946" s="129"/>
      <c r="AC1946" s="129"/>
      <c r="AD1946" s="129"/>
      <c r="AE1946" s="129"/>
      <c r="AG1946" s="130"/>
      <c r="AN1946" s="129"/>
      <c r="AO1946" s="129"/>
      <c r="AP1946" s="129"/>
      <c r="AQ1946" s="129"/>
      <c r="AR1946" s="129"/>
      <c r="AS1946" s="129"/>
      <c r="AT1946" s="129"/>
      <c r="AU1946" s="129"/>
    </row>
    <row r="1947" spans="27:47">
      <c r="AA1947" s="129"/>
      <c r="AB1947" s="129"/>
      <c r="AC1947" s="129"/>
      <c r="AD1947" s="129"/>
      <c r="AE1947" s="129"/>
      <c r="AG1947" s="130"/>
      <c r="AN1947" s="129"/>
      <c r="AO1947" s="129"/>
      <c r="AP1947" s="129"/>
      <c r="AQ1947" s="129"/>
      <c r="AR1947" s="129"/>
      <c r="AS1947" s="129"/>
      <c r="AT1947" s="129"/>
      <c r="AU1947" s="129"/>
    </row>
    <row r="1948" spans="27:47">
      <c r="AA1948" s="129"/>
      <c r="AB1948" s="129"/>
      <c r="AC1948" s="129"/>
      <c r="AD1948" s="129"/>
      <c r="AE1948" s="129"/>
      <c r="AG1948" s="130"/>
      <c r="AN1948" s="129"/>
      <c r="AO1948" s="129"/>
      <c r="AP1948" s="129"/>
      <c r="AQ1948" s="129"/>
      <c r="AR1948" s="129"/>
      <c r="AS1948" s="129"/>
      <c r="AT1948" s="129"/>
      <c r="AU1948" s="129"/>
    </row>
    <row r="1949" spans="27:47">
      <c r="AA1949" s="129"/>
      <c r="AB1949" s="129"/>
      <c r="AC1949" s="129"/>
      <c r="AD1949" s="129"/>
      <c r="AE1949" s="129"/>
      <c r="AG1949" s="130"/>
      <c r="AN1949" s="129"/>
      <c r="AO1949" s="129"/>
      <c r="AP1949" s="129"/>
      <c r="AQ1949" s="129"/>
      <c r="AR1949" s="129"/>
      <c r="AS1949" s="129"/>
      <c r="AT1949" s="129"/>
      <c r="AU1949" s="129"/>
    </row>
    <row r="1950" spans="27:47">
      <c r="AA1950" s="129"/>
      <c r="AB1950" s="129"/>
      <c r="AC1950" s="129"/>
      <c r="AD1950" s="129"/>
      <c r="AE1950" s="129"/>
      <c r="AG1950" s="130"/>
      <c r="AN1950" s="129"/>
      <c r="AO1950" s="129"/>
      <c r="AP1950" s="129"/>
      <c r="AQ1950" s="129"/>
      <c r="AR1950" s="129"/>
      <c r="AS1950" s="129"/>
      <c r="AT1950" s="129"/>
      <c r="AU1950" s="129"/>
    </row>
    <row r="1951" spans="27:47">
      <c r="AA1951" s="129"/>
      <c r="AB1951" s="129"/>
      <c r="AC1951" s="129"/>
      <c r="AD1951" s="129"/>
      <c r="AE1951" s="129"/>
      <c r="AG1951" s="130"/>
      <c r="AN1951" s="129"/>
      <c r="AO1951" s="129"/>
      <c r="AP1951" s="129"/>
      <c r="AQ1951" s="129"/>
      <c r="AR1951" s="129"/>
      <c r="AS1951" s="129"/>
      <c r="AT1951" s="129"/>
      <c r="AU1951" s="129"/>
    </row>
    <row r="1952" spans="27:47">
      <c r="AA1952" s="129"/>
      <c r="AB1952" s="129"/>
      <c r="AC1952" s="129"/>
      <c r="AD1952" s="129"/>
      <c r="AE1952" s="129"/>
      <c r="AG1952" s="130"/>
      <c r="AN1952" s="129"/>
      <c r="AO1952" s="129"/>
      <c r="AP1952" s="129"/>
      <c r="AQ1952" s="129"/>
      <c r="AR1952" s="129"/>
      <c r="AS1952" s="129"/>
      <c r="AT1952" s="129"/>
      <c r="AU1952" s="129"/>
    </row>
    <row r="1953" spans="27:47">
      <c r="AA1953" s="129"/>
      <c r="AB1953" s="129"/>
      <c r="AC1953" s="129"/>
      <c r="AD1953" s="129"/>
      <c r="AE1953" s="129"/>
      <c r="AG1953" s="130"/>
      <c r="AN1953" s="129"/>
      <c r="AO1953" s="129"/>
      <c r="AP1953" s="129"/>
      <c r="AQ1953" s="129"/>
      <c r="AR1953" s="129"/>
      <c r="AS1953" s="129"/>
      <c r="AT1953" s="129"/>
      <c r="AU1953" s="129"/>
    </row>
    <row r="1954" spans="27:47">
      <c r="AA1954" s="129"/>
      <c r="AB1954" s="129"/>
      <c r="AC1954" s="129"/>
      <c r="AD1954" s="129"/>
      <c r="AE1954" s="129"/>
      <c r="AG1954" s="130"/>
      <c r="AN1954" s="129"/>
      <c r="AO1954" s="129"/>
      <c r="AP1954" s="129"/>
      <c r="AQ1954" s="129"/>
      <c r="AR1954" s="129"/>
      <c r="AS1954" s="129"/>
      <c r="AT1954" s="129"/>
      <c r="AU1954" s="129"/>
    </row>
    <row r="1955" spans="27:47">
      <c r="AA1955" s="129"/>
      <c r="AB1955" s="129"/>
      <c r="AC1955" s="129"/>
      <c r="AD1955" s="129"/>
      <c r="AE1955" s="129"/>
      <c r="AG1955" s="130"/>
      <c r="AN1955" s="129"/>
      <c r="AO1955" s="129"/>
      <c r="AP1955" s="129"/>
      <c r="AQ1955" s="129"/>
      <c r="AR1955" s="129"/>
      <c r="AS1955" s="129"/>
      <c r="AT1955" s="129"/>
      <c r="AU1955" s="129"/>
    </row>
    <row r="1956" spans="27:47">
      <c r="AA1956" s="129"/>
      <c r="AB1956" s="129"/>
      <c r="AC1956" s="129"/>
      <c r="AD1956" s="129"/>
      <c r="AE1956" s="129"/>
      <c r="AG1956" s="130"/>
      <c r="AN1956" s="129"/>
      <c r="AO1956" s="129"/>
      <c r="AP1956" s="129"/>
      <c r="AQ1956" s="129"/>
      <c r="AR1956" s="129"/>
      <c r="AS1956" s="129"/>
      <c r="AT1956" s="129"/>
      <c r="AU1956" s="129"/>
    </row>
    <row r="1957" spans="27:47">
      <c r="AA1957" s="129"/>
      <c r="AB1957" s="129"/>
      <c r="AC1957" s="129"/>
      <c r="AD1957" s="129"/>
      <c r="AE1957" s="129"/>
      <c r="AG1957" s="130"/>
      <c r="AN1957" s="129"/>
      <c r="AO1957" s="129"/>
      <c r="AP1957" s="129"/>
      <c r="AQ1957" s="129"/>
      <c r="AR1957" s="129"/>
      <c r="AS1957" s="129"/>
      <c r="AT1957" s="129"/>
      <c r="AU1957" s="129"/>
    </row>
    <row r="1958" spans="27:47">
      <c r="AA1958" s="129"/>
      <c r="AB1958" s="129"/>
      <c r="AC1958" s="129"/>
      <c r="AD1958" s="129"/>
      <c r="AE1958" s="129"/>
      <c r="AG1958" s="130"/>
      <c r="AN1958" s="129"/>
      <c r="AO1958" s="129"/>
      <c r="AP1958" s="129"/>
      <c r="AQ1958" s="129"/>
      <c r="AR1958" s="129"/>
      <c r="AS1958" s="129"/>
      <c r="AT1958" s="129"/>
      <c r="AU1958" s="129"/>
    </row>
    <row r="1959" spans="27:47">
      <c r="AA1959" s="129"/>
      <c r="AB1959" s="129"/>
      <c r="AC1959" s="129"/>
      <c r="AD1959" s="129"/>
      <c r="AE1959" s="129"/>
      <c r="AG1959" s="130"/>
      <c r="AN1959" s="129"/>
      <c r="AO1959" s="129"/>
      <c r="AP1959" s="129"/>
      <c r="AQ1959" s="129"/>
      <c r="AR1959" s="129"/>
      <c r="AS1959" s="129"/>
      <c r="AT1959" s="129"/>
      <c r="AU1959" s="129"/>
    </row>
    <row r="1960" spans="27:47">
      <c r="AA1960" s="129"/>
      <c r="AB1960" s="129"/>
      <c r="AC1960" s="129"/>
      <c r="AD1960" s="129"/>
      <c r="AE1960" s="129"/>
      <c r="AG1960" s="130"/>
      <c r="AN1960" s="129"/>
      <c r="AO1960" s="129"/>
      <c r="AP1960" s="129"/>
      <c r="AQ1960" s="129"/>
      <c r="AR1960" s="129"/>
      <c r="AS1960" s="129"/>
      <c r="AT1960" s="129"/>
      <c r="AU1960" s="129"/>
    </row>
    <row r="1961" spans="27:47">
      <c r="AA1961" s="129"/>
      <c r="AB1961" s="129"/>
      <c r="AC1961" s="129"/>
      <c r="AD1961" s="129"/>
      <c r="AE1961" s="129"/>
      <c r="AG1961" s="130"/>
      <c r="AN1961" s="129"/>
      <c r="AO1961" s="129"/>
      <c r="AP1961" s="129"/>
      <c r="AQ1961" s="129"/>
      <c r="AR1961" s="129"/>
      <c r="AS1961" s="129"/>
      <c r="AT1961" s="129"/>
      <c r="AU1961" s="129"/>
    </row>
    <row r="1962" spans="27:47">
      <c r="AA1962" s="129"/>
      <c r="AB1962" s="129"/>
      <c r="AC1962" s="129"/>
      <c r="AD1962" s="129"/>
      <c r="AE1962" s="129"/>
      <c r="AG1962" s="130"/>
      <c r="AN1962" s="129"/>
      <c r="AO1962" s="129"/>
      <c r="AP1962" s="129"/>
      <c r="AQ1962" s="129"/>
      <c r="AR1962" s="129"/>
      <c r="AS1962" s="129"/>
      <c r="AT1962" s="129"/>
      <c r="AU1962" s="129"/>
    </row>
    <row r="1963" spans="27:47">
      <c r="AA1963" s="129"/>
      <c r="AB1963" s="129"/>
      <c r="AC1963" s="129"/>
      <c r="AD1963" s="129"/>
      <c r="AE1963" s="129"/>
      <c r="AG1963" s="130"/>
      <c r="AN1963" s="129"/>
      <c r="AO1963" s="129"/>
      <c r="AP1963" s="129"/>
      <c r="AQ1963" s="129"/>
      <c r="AR1963" s="129"/>
      <c r="AS1963" s="129"/>
      <c r="AT1963" s="129"/>
      <c r="AU1963" s="129"/>
    </row>
    <row r="1964" spans="27:47">
      <c r="AA1964" s="129"/>
      <c r="AB1964" s="129"/>
      <c r="AC1964" s="129"/>
      <c r="AD1964" s="129"/>
      <c r="AE1964" s="129"/>
      <c r="AG1964" s="130"/>
      <c r="AN1964" s="129"/>
      <c r="AO1964" s="129"/>
      <c r="AP1964" s="129"/>
      <c r="AQ1964" s="129"/>
      <c r="AR1964" s="129"/>
      <c r="AS1964" s="129"/>
      <c r="AT1964" s="129"/>
      <c r="AU1964" s="129"/>
    </row>
    <row r="1965" spans="27:47">
      <c r="AA1965" s="129"/>
      <c r="AB1965" s="129"/>
      <c r="AC1965" s="129"/>
      <c r="AD1965" s="129"/>
      <c r="AE1965" s="129"/>
      <c r="AG1965" s="130"/>
      <c r="AN1965" s="129"/>
      <c r="AO1965" s="129"/>
      <c r="AP1965" s="129"/>
      <c r="AQ1965" s="129"/>
      <c r="AR1965" s="129"/>
      <c r="AS1965" s="129"/>
      <c r="AT1965" s="129"/>
      <c r="AU1965" s="129"/>
    </row>
    <row r="1966" spans="27:47">
      <c r="AA1966" s="129"/>
      <c r="AB1966" s="129"/>
      <c r="AC1966" s="129"/>
      <c r="AD1966" s="129"/>
      <c r="AE1966" s="129"/>
      <c r="AG1966" s="130"/>
      <c r="AN1966" s="129"/>
      <c r="AO1966" s="129"/>
      <c r="AP1966" s="129"/>
      <c r="AQ1966" s="129"/>
      <c r="AR1966" s="129"/>
      <c r="AS1966" s="129"/>
      <c r="AT1966" s="129"/>
      <c r="AU1966" s="129"/>
    </row>
    <row r="1967" spans="27:47">
      <c r="AA1967" s="129"/>
      <c r="AB1967" s="129"/>
      <c r="AC1967" s="129"/>
      <c r="AD1967" s="129"/>
      <c r="AE1967" s="129"/>
      <c r="AG1967" s="130"/>
      <c r="AN1967" s="129"/>
      <c r="AO1967" s="129"/>
      <c r="AP1967" s="129"/>
      <c r="AQ1967" s="129"/>
      <c r="AR1967" s="129"/>
      <c r="AS1967" s="129"/>
      <c r="AT1967" s="129"/>
      <c r="AU1967" s="129"/>
    </row>
    <row r="1968" spans="27:47">
      <c r="AA1968" s="129"/>
      <c r="AB1968" s="129"/>
      <c r="AC1968" s="129"/>
      <c r="AD1968" s="129"/>
      <c r="AE1968" s="129"/>
      <c r="AG1968" s="130"/>
      <c r="AN1968" s="129"/>
      <c r="AO1968" s="129"/>
      <c r="AP1968" s="129"/>
      <c r="AQ1968" s="129"/>
      <c r="AR1968" s="129"/>
      <c r="AS1968" s="129"/>
      <c r="AT1968" s="129"/>
      <c r="AU1968" s="129"/>
    </row>
    <row r="1969" spans="27:47">
      <c r="AA1969" s="129"/>
      <c r="AB1969" s="129"/>
      <c r="AC1969" s="129"/>
      <c r="AD1969" s="129"/>
      <c r="AE1969" s="129"/>
      <c r="AG1969" s="130"/>
      <c r="AN1969" s="129"/>
      <c r="AO1969" s="129"/>
      <c r="AP1969" s="129"/>
      <c r="AQ1969" s="129"/>
      <c r="AR1969" s="129"/>
      <c r="AS1969" s="129"/>
      <c r="AT1969" s="129"/>
      <c r="AU1969" s="129"/>
    </row>
    <row r="1970" spans="27:47">
      <c r="AA1970" s="129"/>
      <c r="AB1970" s="129"/>
      <c r="AC1970" s="129"/>
      <c r="AD1970" s="129"/>
      <c r="AE1970" s="129"/>
      <c r="AG1970" s="130"/>
      <c r="AN1970" s="129"/>
      <c r="AO1970" s="129"/>
      <c r="AP1970" s="129"/>
      <c r="AQ1970" s="129"/>
      <c r="AR1970" s="129"/>
      <c r="AS1970" s="129"/>
      <c r="AT1970" s="129"/>
      <c r="AU1970" s="129"/>
    </row>
    <row r="1971" spans="27:47">
      <c r="AA1971" s="129"/>
      <c r="AB1971" s="129"/>
      <c r="AC1971" s="129"/>
      <c r="AD1971" s="129"/>
      <c r="AE1971" s="129"/>
      <c r="AG1971" s="130"/>
      <c r="AN1971" s="129"/>
      <c r="AO1971" s="129"/>
      <c r="AP1971" s="129"/>
      <c r="AQ1971" s="129"/>
      <c r="AR1971" s="129"/>
      <c r="AS1971" s="129"/>
      <c r="AT1971" s="129"/>
      <c r="AU1971" s="129"/>
    </row>
    <row r="1972" spans="27:47">
      <c r="AA1972" s="129"/>
      <c r="AB1972" s="129"/>
      <c r="AC1972" s="129"/>
      <c r="AD1972" s="129"/>
      <c r="AE1972" s="129"/>
      <c r="AG1972" s="130"/>
      <c r="AN1972" s="129"/>
      <c r="AO1972" s="129"/>
      <c r="AP1972" s="129"/>
      <c r="AQ1972" s="129"/>
      <c r="AR1972" s="129"/>
      <c r="AS1972" s="129"/>
      <c r="AT1972" s="129"/>
      <c r="AU1972" s="129"/>
    </row>
    <row r="1973" spans="27:47">
      <c r="AA1973" s="129"/>
      <c r="AB1973" s="129"/>
      <c r="AC1973" s="129"/>
      <c r="AD1973" s="129"/>
      <c r="AE1973" s="129"/>
      <c r="AG1973" s="130"/>
      <c r="AN1973" s="129"/>
      <c r="AO1973" s="129"/>
      <c r="AP1973" s="129"/>
      <c r="AQ1973" s="129"/>
      <c r="AR1973" s="129"/>
      <c r="AS1973" s="129"/>
      <c r="AT1973" s="129"/>
      <c r="AU1973" s="129"/>
    </row>
    <row r="1974" spans="27:47">
      <c r="AA1974" s="129"/>
      <c r="AB1974" s="129"/>
      <c r="AC1974" s="129"/>
      <c r="AD1974" s="129"/>
      <c r="AE1974" s="129"/>
      <c r="AG1974" s="130"/>
      <c r="AN1974" s="129"/>
      <c r="AO1974" s="129"/>
      <c r="AP1974" s="129"/>
      <c r="AQ1974" s="129"/>
      <c r="AR1974" s="129"/>
      <c r="AS1974" s="129"/>
      <c r="AT1974" s="129"/>
      <c r="AU1974" s="129"/>
    </row>
    <row r="1975" spans="27:47">
      <c r="AA1975" s="129"/>
      <c r="AB1975" s="129"/>
      <c r="AC1975" s="129"/>
      <c r="AD1975" s="129"/>
      <c r="AE1975" s="129"/>
      <c r="AG1975" s="130"/>
      <c r="AN1975" s="129"/>
      <c r="AO1975" s="129"/>
      <c r="AP1975" s="129"/>
      <c r="AQ1975" s="129"/>
      <c r="AR1975" s="129"/>
      <c r="AS1975" s="129"/>
      <c r="AT1975" s="129"/>
      <c r="AU1975" s="129"/>
    </row>
    <row r="1976" spans="27:47">
      <c r="AA1976" s="129"/>
      <c r="AB1976" s="129"/>
      <c r="AC1976" s="129"/>
      <c r="AD1976" s="129"/>
      <c r="AE1976" s="129"/>
      <c r="AG1976" s="130"/>
      <c r="AN1976" s="129"/>
      <c r="AO1976" s="129"/>
      <c r="AP1976" s="129"/>
      <c r="AQ1976" s="129"/>
      <c r="AR1976" s="129"/>
      <c r="AS1976" s="129"/>
      <c r="AT1976" s="129"/>
      <c r="AU1976" s="129"/>
    </row>
    <row r="1977" spans="27:47">
      <c r="AA1977" s="129"/>
      <c r="AB1977" s="129"/>
      <c r="AC1977" s="129"/>
      <c r="AD1977" s="129"/>
      <c r="AE1977" s="129"/>
      <c r="AG1977" s="130"/>
      <c r="AN1977" s="129"/>
      <c r="AO1977" s="129"/>
      <c r="AP1977" s="129"/>
      <c r="AQ1977" s="129"/>
      <c r="AR1977" s="129"/>
      <c r="AS1977" s="129"/>
      <c r="AT1977" s="129"/>
      <c r="AU1977" s="129"/>
    </row>
    <row r="1978" spans="27:47">
      <c r="AA1978" s="129"/>
      <c r="AB1978" s="129"/>
      <c r="AC1978" s="129"/>
      <c r="AD1978" s="129"/>
      <c r="AE1978" s="129"/>
      <c r="AG1978" s="130"/>
      <c r="AN1978" s="129"/>
      <c r="AO1978" s="129"/>
      <c r="AP1978" s="129"/>
      <c r="AQ1978" s="129"/>
      <c r="AR1978" s="129"/>
      <c r="AS1978" s="129"/>
      <c r="AT1978" s="129"/>
      <c r="AU1978" s="129"/>
    </row>
    <row r="1979" spans="27:47">
      <c r="AA1979" s="129"/>
      <c r="AB1979" s="129"/>
      <c r="AC1979" s="129"/>
      <c r="AD1979" s="129"/>
      <c r="AE1979" s="129"/>
      <c r="AG1979" s="130"/>
      <c r="AN1979" s="129"/>
      <c r="AO1979" s="129"/>
      <c r="AP1979" s="129"/>
      <c r="AQ1979" s="129"/>
      <c r="AR1979" s="129"/>
      <c r="AS1979" s="129"/>
      <c r="AT1979" s="129"/>
      <c r="AU1979" s="129"/>
    </row>
    <row r="1980" spans="27:47">
      <c r="AA1980" s="129"/>
      <c r="AB1980" s="129"/>
      <c r="AC1980" s="129"/>
      <c r="AD1980" s="129"/>
      <c r="AE1980" s="129"/>
      <c r="AG1980" s="130"/>
      <c r="AN1980" s="129"/>
      <c r="AO1980" s="129"/>
      <c r="AP1980" s="129"/>
      <c r="AQ1980" s="129"/>
      <c r="AR1980" s="129"/>
      <c r="AS1980" s="129"/>
      <c r="AT1980" s="129"/>
      <c r="AU1980" s="129"/>
    </row>
    <row r="1981" spans="27:47">
      <c r="AA1981" s="129"/>
      <c r="AB1981" s="129"/>
      <c r="AC1981" s="129"/>
      <c r="AD1981" s="129"/>
      <c r="AE1981" s="129"/>
      <c r="AG1981" s="130"/>
      <c r="AN1981" s="129"/>
      <c r="AO1981" s="129"/>
      <c r="AP1981" s="129"/>
      <c r="AQ1981" s="129"/>
      <c r="AR1981" s="129"/>
      <c r="AS1981" s="129"/>
      <c r="AT1981" s="129"/>
      <c r="AU1981" s="129"/>
    </row>
    <row r="1982" spans="27:47">
      <c r="AA1982" s="129"/>
      <c r="AB1982" s="129"/>
      <c r="AC1982" s="129"/>
      <c r="AD1982" s="129"/>
      <c r="AE1982" s="129"/>
      <c r="AG1982" s="130"/>
      <c r="AN1982" s="129"/>
      <c r="AO1982" s="129"/>
      <c r="AP1982" s="129"/>
      <c r="AQ1982" s="129"/>
      <c r="AR1982" s="129"/>
      <c r="AS1982" s="129"/>
      <c r="AT1982" s="129"/>
      <c r="AU1982" s="129"/>
    </row>
    <row r="1983" spans="27:47">
      <c r="AA1983" s="129"/>
      <c r="AB1983" s="129"/>
      <c r="AC1983" s="129"/>
      <c r="AD1983" s="129"/>
      <c r="AE1983" s="129"/>
      <c r="AG1983" s="130"/>
      <c r="AN1983" s="129"/>
      <c r="AO1983" s="129"/>
      <c r="AP1983" s="129"/>
      <c r="AQ1983" s="129"/>
      <c r="AR1983" s="129"/>
      <c r="AS1983" s="129"/>
      <c r="AT1983" s="129"/>
      <c r="AU1983" s="129"/>
    </row>
    <row r="1984" spans="27:47">
      <c r="AA1984" s="129"/>
      <c r="AB1984" s="129"/>
      <c r="AC1984" s="129"/>
      <c r="AD1984" s="129"/>
      <c r="AE1984" s="129"/>
      <c r="AG1984" s="130"/>
      <c r="AN1984" s="129"/>
      <c r="AO1984" s="129"/>
      <c r="AP1984" s="129"/>
      <c r="AQ1984" s="129"/>
      <c r="AR1984" s="129"/>
      <c r="AS1984" s="129"/>
      <c r="AT1984" s="129"/>
      <c r="AU1984" s="129"/>
    </row>
    <row r="1985" spans="27:47">
      <c r="AA1985" s="129"/>
      <c r="AB1985" s="129"/>
      <c r="AC1985" s="129"/>
      <c r="AD1985" s="129"/>
      <c r="AE1985" s="129"/>
      <c r="AG1985" s="130"/>
      <c r="AN1985" s="129"/>
      <c r="AO1985" s="129"/>
      <c r="AP1985" s="129"/>
      <c r="AQ1985" s="129"/>
      <c r="AR1985" s="129"/>
      <c r="AS1985" s="129"/>
      <c r="AT1985" s="129"/>
      <c r="AU1985" s="129"/>
    </row>
    <row r="1986" spans="27:47">
      <c r="AA1986" s="129"/>
      <c r="AB1986" s="129"/>
      <c r="AC1986" s="129"/>
      <c r="AD1986" s="129"/>
      <c r="AE1986" s="129"/>
      <c r="AG1986" s="130"/>
      <c r="AN1986" s="129"/>
      <c r="AO1986" s="129"/>
      <c r="AP1986" s="129"/>
      <c r="AQ1986" s="129"/>
      <c r="AR1986" s="129"/>
      <c r="AS1986" s="129"/>
      <c r="AT1986" s="129"/>
      <c r="AU1986" s="129"/>
    </row>
    <row r="1987" spans="27:47">
      <c r="AA1987" s="129"/>
      <c r="AB1987" s="129"/>
      <c r="AC1987" s="129"/>
      <c r="AD1987" s="129"/>
      <c r="AE1987" s="129"/>
      <c r="AG1987" s="130"/>
      <c r="AN1987" s="129"/>
      <c r="AO1987" s="129"/>
      <c r="AP1987" s="129"/>
      <c r="AQ1987" s="129"/>
      <c r="AR1987" s="129"/>
      <c r="AS1987" s="129"/>
      <c r="AT1987" s="129"/>
      <c r="AU1987" s="129"/>
    </row>
    <row r="1988" spans="27:47">
      <c r="AA1988" s="129"/>
      <c r="AB1988" s="129"/>
      <c r="AC1988" s="129"/>
      <c r="AD1988" s="129"/>
      <c r="AE1988" s="129"/>
      <c r="AG1988" s="130"/>
      <c r="AN1988" s="129"/>
      <c r="AO1988" s="129"/>
      <c r="AP1988" s="129"/>
      <c r="AQ1988" s="129"/>
      <c r="AR1988" s="129"/>
      <c r="AS1988" s="129"/>
      <c r="AT1988" s="129"/>
      <c r="AU1988" s="129"/>
    </row>
    <row r="1989" spans="27:47">
      <c r="AA1989" s="129"/>
      <c r="AB1989" s="129"/>
      <c r="AC1989" s="129"/>
      <c r="AD1989" s="129"/>
      <c r="AE1989" s="129"/>
      <c r="AG1989" s="130"/>
      <c r="AN1989" s="129"/>
      <c r="AO1989" s="129"/>
      <c r="AP1989" s="129"/>
      <c r="AQ1989" s="129"/>
      <c r="AR1989" s="129"/>
      <c r="AS1989" s="129"/>
      <c r="AT1989" s="129"/>
      <c r="AU1989" s="129"/>
    </row>
    <row r="1990" spans="27:47">
      <c r="AA1990" s="129"/>
      <c r="AB1990" s="129"/>
      <c r="AC1990" s="129"/>
      <c r="AD1990" s="129"/>
      <c r="AE1990" s="129"/>
      <c r="AG1990" s="130"/>
      <c r="AN1990" s="129"/>
      <c r="AO1990" s="129"/>
      <c r="AP1990" s="129"/>
      <c r="AQ1990" s="129"/>
      <c r="AR1990" s="129"/>
      <c r="AS1990" s="129"/>
      <c r="AT1990" s="129"/>
      <c r="AU1990" s="129"/>
    </row>
    <row r="1991" spans="27:47">
      <c r="AA1991" s="129"/>
      <c r="AB1991" s="129"/>
      <c r="AC1991" s="129"/>
      <c r="AD1991" s="129"/>
      <c r="AE1991" s="129"/>
      <c r="AG1991" s="130"/>
      <c r="AN1991" s="129"/>
      <c r="AO1991" s="129"/>
      <c r="AP1991" s="129"/>
      <c r="AQ1991" s="129"/>
      <c r="AR1991" s="129"/>
      <c r="AS1991" s="129"/>
      <c r="AT1991" s="129"/>
      <c r="AU1991" s="129"/>
    </row>
    <row r="1992" spans="27:47">
      <c r="AA1992" s="129"/>
      <c r="AB1992" s="129"/>
      <c r="AC1992" s="129"/>
      <c r="AD1992" s="129"/>
      <c r="AE1992" s="129"/>
      <c r="AG1992" s="130"/>
      <c r="AN1992" s="129"/>
      <c r="AO1992" s="129"/>
      <c r="AP1992" s="129"/>
      <c r="AQ1992" s="129"/>
      <c r="AR1992" s="129"/>
      <c r="AS1992" s="129"/>
      <c r="AT1992" s="129"/>
      <c r="AU1992" s="129"/>
    </row>
    <row r="1993" spans="27:47">
      <c r="AA1993" s="129"/>
      <c r="AB1993" s="129"/>
      <c r="AC1993" s="129"/>
      <c r="AD1993" s="129"/>
      <c r="AE1993" s="129"/>
      <c r="AG1993" s="130"/>
      <c r="AN1993" s="129"/>
      <c r="AO1993" s="129"/>
      <c r="AP1993" s="129"/>
      <c r="AQ1993" s="129"/>
      <c r="AR1993" s="129"/>
      <c r="AS1993" s="129"/>
      <c r="AT1993" s="129"/>
      <c r="AU1993" s="129"/>
    </row>
    <row r="1994" spans="27:47">
      <c r="AA1994" s="129"/>
      <c r="AB1994" s="129"/>
      <c r="AC1994" s="129"/>
      <c r="AD1994" s="129"/>
      <c r="AE1994" s="129"/>
      <c r="AG1994" s="130"/>
      <c r="AN1994" s="129"/>
      <c r="AO1994" s="129"/>
      <c r="AP1994" s="129"/>
      <c r="AQ1994" s="129"/>
      <c r="AR1994" s="129"/>
      <c r="AS1994" s="129"/>
      <c r="AT1994" s="129"/>
      <c r="AU1994" s="129"/>
    </row>
    <row r="1995" spans="27:47">
      <c r="AA1995" s="129"/>
      <c r="AB1995" s="129"/>
      <c r="AC1995" s="129"/>
      <c r="AD1995" s="129"/>
      <c r="AE1995" s="129"/>
      <c r="AG1995" s="130"/>
      <c r="AN1995" s="129"/>
      <c r="AO1995" s="129"/>
      <c r="AP1995" s="129"/>
      <c r="AQ1995" s="129"/>
      <c r="AR1995" s="129"/>
      <c r="AS1995" s="129"/>
      <c r="AT1995" s="129"/>
      <c r="AU1995" s="129"/>
    </row>
    <row r="1996" spans="27:47">
      <c r="AA1996" s="129"/>
      <c r="AB1996" s="129"/>
      <c r="AC1996" s="129"/>
      <c r="AD1996" s="129"/>
      <c r="AE1996" s="129"/>
      <c r="AG1996" s="130"/>
      <c r="AN1996" s="129"/>
      <c r="AO1996" s="129"/>
      <c r="AP1996" s="129"/>
      <c r="AQ1996" s="129"/>
      <c r="AR1996" s="129"/>
      <c r="AS1996" s="129"/>
      <c r="AT1996" s="129"/>
      <c r="AU1996" s="129"/>
    </row>
    <row r="1997" spans="27:47">
      <c r="AA1997" s="129"/>
      <c r="AB1997" s="129"/>
      <c r="AC1997" s="129"/>
      <c r="AD1997" s="129"/>
      <c r="AE1997" s="129"/>
      <c r="AG1997" s="130"/>
      <c r="AN1997" s="129"/>
      <c r="AO1997" s="129"/>
      <c r="AP1997" s="129"/>
      <c r="AQ1997" s="129"/>
      <c r="AR1997" s="129"/>
      <c r="AS1997" s="129"/>
      <c r="AT1997" s="129"/>
      <c r="AU1997" s="129"/>
    </row>
    <row r="1998" spans="27:47">
      <c r="AA1998" s="129"/>
      <c r="AB1998" s="129"/>
      <c r="AC1998" s="129"/>
      <c r="AD1998" s="129"/>
      <c r="AE1998" s="129"/>
      <c r="AG1998" s="130"/>
      <c r="AN1998" s="129"/>
      <c r="AO1998" s="129"/>
      <c r="AP1998" s="129"/>
      <c r="AQ1998" s="129"/>
      <c r="AR1998" s="129"/>
      <c r="AS1998" s="129"/>
      <c r="AT1998" s="129"/>
      <c r="AU1998" s="129"/>
    </row>
    <row r="1999" spans="27:47">
      <c r="AA1999" s="129"/>
      <c r="AB1999" s="129"/>
      <c r="AC1999" s="129"/>
      <c r="AD1999" s="129"/>
      <c r="AE1999" s="129"/>
      <c r="AG1999" s="130"/>
      <c r="AN1999" s="129"/>
      <c r="AO1999" s="129"/>
      <c r="AP1999" s="129"/>
      <c r="AQ1999" s="129"/>
      <c r="AR1999" s="129"/>
      <c r="AS1999" s="129"/>
      <c r="AT1999" s="129"/>
      <c r="AU1999" s="129"/>
    </row>
    <row r="2000" spans="27:47">
      <c r="AA2000" s="129"/>
      <c r="AB2000" s="129"/>
      <c r="AC2000" s="129"/>
      <c r="AD2000" s="129"/>
      <c r="AE2000" s="129"/>
      <c r="AG2000" s="130"/>
      <c r="AN2000" s="129"/>
      <c r="AO2000" s="129"/>
      <c r="AP2000" s="129"/>
      <c r="AQ2000" s="129"/>
      <c r="AR2000" s="129"/>
      <c r="AS2000" s="129"/>
      <c r="AT2000" s="129"/>
      <c r="AU2000" s="129"/>
    </row>
    <row r="2001" spans="27:47">
      <c r="AA2001" s="129"/>
      <c r="AB2001" s="129"/>
      <c r="AC2001" s="129"/>
      <c r="AD2001" s="129"/>
      <c r="AE2001" s="129"/>
      <c r="AG2001" s="130"/>
      <c r="AN2001" s="129"/>
      <c r="AO2001" s="129"/>
      <c r="AP2001" s="129"/>
      <c r="AQ2001" s="129"/>
      <c r="AR2001" s="129"/>
      <c r="AS2001" s="129"/>
      <c r="AT2001" s="129"/>
      <c r="AU2001" s="129"/>
    </row>
    <row r="2002" spans="27:47">
      <c r="AA2002" s="129"/>
      <c r="AB2002" s="129"/>
      <c r="AC2002" s="129"/>
      <c r="AD2002" s="129"/>
      <c r="AE2002" s="129"/>
      <c r="AG2002" s="130"/>
      <c r="AN2002" s="129"/>
      <c r="AO2002" s="129"/>
      <c r="AP2002" s="129"/>
      <c r="AQ2002" s="129"/>
      <c r="AR2002" s="129"/>
      <c r="AS2002" s="129"/>
      <c r="AT2002" s="129"/>
      <c r="AU2002" s="129"/>
    </row>
    <row r="2003" spans="27:47">
      <c r="AA2003" s="129"/>
      <c r="AB2003" s="129"/>
      <c r="AC2003" s="129"/>
      <c r="AD2003" s="129"/>
      <c r="AE2003" s="129"/>
      <c r="AG2003" s="130"/>
      <c r="AN2003" s="129"/>
      <c r="AO2003" s="129"/>
      <c r="AP2003" s="129"/>
      <c r="AQ2003" s="129"/>
      <c r="AR2003" s="129"/>
      <c r="AS2003" s="129"/>
      <c r="AT2003" s="129"/>
      <c r="AU2003" s="129"/>
    </row>
    <row r="2004" spans="27:47">
      <c r="AA2004" s="129"/>
      <c r="AB2004" s="129"/>
      <c r="AC2004" s="129"/>
      <c r="AD2004" s="129"/>
      <c r="AE2004" s="129"/>
      <c r="AG2004" s="130"/>
      <c r="AN2004" s="129"/>
      <c r="AO2004" s="129"/>
      <c r="AP2004" s="129"/>
      <c r="AQ2004" s="129"/>
      <c r="AR2004" s="129"/>
      <c r="AS2004" s="129"/>
      <c r="AT2004" s="129"/>
      <c r="AU2004" s="129"/>
    </row>
    <row r="2005" spans="27:47">
      <c r="AA2005" s="129"/>
      <c r="AB2005" s="129"/>
      <c r="AC2005" s="129"/>
      <c r="AD2005" s="129"/>
      <c r="AE2005" s="129"/>
      <c r="AG2005" s="130"/>
      <c r="AN2005" s="129"/>
      <c r="AO2005" s="129"/>
      <c r="AP2005" s="129"/>
      <c r="AQ2005" s="129"/>
      <c r="AR2005" s="129"/>
      <c r="AS2005" s="129"/>
      <c r="AT2005" s="129"/>
      <c r="AU2005" s="129"/>
    </row>
    <row r="2006" spans="27:47">
      <c r="AA2006" s="129"/>
      <c r="AB2006" s="129"/>
      <c r="AC2006" s="129"/>
      <c r="AD2006" s="129"/>
      <c r="AE2006" s="129"/>
      <c r="AG2006" s="130"/>
      <c r="AN2006" s="129"/>
      <c r="AO2006" s="129"/>
      <c r="AP2006" s="129"/>
      <c r="AQ2006" s="129"/>
      <c r="AR2006" s="129"/>
      <c r="AS2006" s="129"/>
      <c r="AT2006" s="129"/>
      <c r="AU2006" s="129"/>
    </row>
    <row r="2007" spans="27:47">
      <c r="AA2007" s="129"/>
      <c r="AB2007" s="129"/>
      <c r="AC2007" s="129"/>
      <c r="AD2007" s="129"/>
      <c r="AE2007" s="129"/>
      <c r="AG2007" s="130"/>
      <c r="AN2007" s="129"/>
      <c r="AO2007" s="129"/>
      <c r="AP2007" s="129"/>
      <c r="AQ2007" s="129"/>
      <c r="AR2007" s="129"/>
      <c r="AS2007" s="129"/>
      <c r="AT2007" s="129"/>
      <c r="AU2007" s="129"/>
    </row>
    <row r="2008" spans="27:47">
      <c r="AA2008" s="129"/>
      <c r="AB2008" s="129"/>
      <c r="AC2008" s="129"/>
      <c r="AD2008" s="129"/>
      <c r="AE2008" s="129"/>
      <c r="AG2008" s="130"/>
      <c r="AN2008" s="129"/>
      <c r="AO2008" s="129"/>
      <c r="AP2008" s="129"/>
      <c r="AQ2008" s="129"/>
      <c r="AR2008" s="129"/>
      <c r="AS2008" s="129"/>
      <c r="AT2008" s="129"/>
      <c r="AU2008" s="129"/>
    </row>
    <row r="2009" spans="27:47">
      <c r="AA2009" s="129"/>
      <c r="AB2009" s="129"/>
      <c r="AC2009" s="129"/>
      <c r="AD2009" s="129"/>
      <c r="AE2009" s="129"/>
      <c r="AG2009" s="130"/>
      <c r="AN2009" s="129"/>
      <c r="AO2009" s="129"/>
      <c r="AP2009" s="129"/>
      <c r="AQ2009" s="129"/>
      <c r="AR2009" s="129"/>
      <c r="AS2009" s="129"/>
      <c r="AT2009" s="129"/>
      <c r="AU2009" s="129"/>
    </row>
    <row r="2010" spans="27:47">
      <c r="AA2010" s="129"/>
      <c r="AB2010" s="129"/>
      <c r="AC2010" s="129"/>
      <c r="AD2010" s="129"/>
      <c r="AE2010" s="129"/>
      <c r="AG2010" s="130"/>
      <c r="AN2010" s="129"/>
      <c r="AO2010" s="129"/>
      <c r="AP2010" s="129"/>
      <c r="AQ2010" s="129"/>
      <c r="AR2010" s="129"/>
      <c r="AS2010" s="129"/>
      <c r="AT2010" s="129"/>
      <c r="AU2010" s="129"/>
    </row>
    <row r="2011" spans="27:47">
      <c r="AA2011" s="129"/>
      <c r="AB2011" s="129"/>
      <c r="AC2011" s="129"/>
      <c r="AD2011" s="129"/>
      <c r="AE2011" s="129"/>
      <c r="AG2011" s="130"/>
      <c r="AN2011" s="129"/>
      <c r="AO2011" s="129"/>
      <c r="AP2011" s="129"/>
      <c r="AQ2011" s="129"/>
      <c r="AR2011" s="129"/>
      <c r="AS2011" s="129"/>
      <c r="AT2011" s="129"/>
      <c r="AU2011" s="129"/>
    </row>
    <row r="2012" spans="27:47">
      <c r="AA2012" s="129"/>
      <c r="AB2012" s="129"/>
      <c r="AC2012" s="129"/>
      <c r="AD2012" s="129"/>
      <c r="AE2012" s="129"/>
      <c r="AG2012" s="130"/>
      <c r="AN2012" s="129"/>
      <c r="AO2012" s="129"/>
      <c r="AP2012" s="129"/>
      <c r="AQ2012" s="129"/>
      <c r="AR2012" s="129"/>
      <c r="AS2012" s="129"/>
      <c r="AT2012" s="129"/>
      <c r="AU2012" s="129"/>
    </row>
    <row r="2013" spans="27:47">
      <c r="AA2013" s="129"/>
      <c r="AB2013" s="129"/>
      <c r="AC2013" s="129"/>
      <c r="AD2013" s="129"/>
      <c r="AE2013" s="129"/>
      <c r="AG2013" s="130"/>
      <c r="AN2013" s="129"/>
      <c r="AO2013" s="129"/>
      <c r="AP2013" s="129"/>
      <c r="AQ2013" s="129"/>
      <c r="AR2013" s="129"/>
      <c r="AS2013" s="129"/>
      <c r="AT2013" s="129"/>
      <c r="AU2013" s="129"/>
    </row>
    <row r="2014" spans="27:47">
      <c r="AA2014" s="129"/>
      <c r="AB2014" s="129"/>
      <c r="AC2014" s="129"/>
      <c r="AD2014" s="129"/>
      <c r="AE2014" s="129"/>
      <c r="AG2014" s="130"/>
      <c r="AN2014" s="129"/>
      <c r="AO2014" s="129"/>
      <c r="AP2014" s="129"/>
      <c r="AQ2014" s="129"/>
      <c r="AR2014" s="129"/>
      <c r="AS2014" s="129"/>
      <c r="AT2014" s="129"/>
      <c r="AU2014" s="129"/>
    </row>
    <row r="2015" spans="27:47">
      <c r="AA2015" s="129"/>
      <c r="AB2015" s="129"/>
      <c r="AC2015" s="129"/>
      <c r="AD2015" s="129"/>
      <c r="AE2015" s="129"/>
      <c r="AG2015" s="130"/>
      <c r="AN2015" s="129"/>
      <c r="AO2015" s="129"/>
      <c r="AP2015" s="129"/>
      <c r="AQ2015" s="129"/>
      <c r="AR2015" s="129"/>
      <c r="AS2015" s="129"/>
      <c r="AT2015" s="129"/>
      <c r="AU2015" s="129"/>
    </row>
    <row r="2016" spans="27:47">
      <c r="AA2016" s="129"/>
      <c r="AB2016" s="129"/>
      <c r="AC2016" s="129"/>
      <c r="AD2016" s="129"/>
      <c r="AE2016" s="129"/>
      <c r="AG2016" s="130"/>
      <c r="AN2016" s="129"/>
      <c r="AO2016" s="129"/>
      <c r="AP2016" s="129"/>
      <c r="AQ2016" s="129"/>
      <c r="AR2016" s="129"/>
      <c r="AS2016" s="129"/>
      <c r="AT2016" s="129"/>
      <c r="AU2016" s="129"/>
    </row>
    <row r="2017" spans="27:47">
      <c r="AA2017" s="129"/>
      <c r="AB2017" s="129"/>
      <c r="AC2017" s="129"/>
      <c r="AD2017" s="129"/>
      <c r="AE2017" s="129"/>
      <c r="AG2017" s="130"/>
      <c r="AN2017" s="129"/>
      <c r="AO2017" s="129"/>
      <c r="AP2017" s="129"/>
      <c r="AQ2017" s="129"/>
      <c r="AR2017" s="129"/>
      <c r="AS2017" s="129"/>
      <c r="AT2017" s="129"/>
      <c r="AU2017" s="129"/>
    </row>
    <row r="2018" spans="27:47">
      <c r="AA2018" s="129"/>
      <c r="AB2018" s="129"/>
      <c r="AC2018" s="129"/>
      <c r="AD2018" s="129"/>
      <c r="AE2018" s="129"/>
      <c r="AG2018" s="130"/>
      <c r="AN2018" s="129"/>
      <c r="AO2018" s="129"/>
      <c r="AP2018" s="129"/>
      <c r="AQ2018" s="129"/>
      <c r="AR2018" s="129"/>
      <c r="AS2018" s="129"/>
      <c r="AT2018" s="129"/>
      <c r="AU2018" s="129"/>
    </row>
    <row r="2019" spans="27:47">
      <c r="AA2019" s="129"/>
      <c r="AB2019" s="129"/>
      <c r="AC2019" s="129"/>
      <c r="AD2019" s="129"/>
      <c r="AE2019" s="129"/>
      <c r="AG2019" s="130"/>
      <c r="AN2019" s="129"/>
      <c r="AO2019" s="129"/>
      <c r="AP2019" s="129"/>
      <c r="AQ2019" s="129"/>
      <c r="AR2019" s="129"/>
      <c r="AS2019" s="129"/>
      <c r="AT2019" s="129"/>
      <c r="AU2019" s="129"/>
    </row>
    <row r="2020" spans="27:47">
      <c r="AA2020" s="129"/>
      <c r="AB2020" s="129"/>
      <c r="AC2020" s="129"/>
      <c r="AD2020" s="129"/>
      <c r="AE2020" s="129"/>
      <c r="AG2020" s="130"/>
      <c r="AN2020" s="129"/>
      <c r="AO2020" s="129"/>
      <c r="AP2020" s="129"/>
      <c r="AQ2020" s="129"/>
      <c r="AR2020" s="129"/>
      <c r="AS2020" s="129"/>
      <c r="AT2020" s="129"/>
      <c r="AU2020" s="129"/>
    </row>
    <row r="2021" spans="27:47">
      <c r="AA2021" s="129"/>
      <c r="AB2021" s="129"/>
      <c r="AC2021" s="129"/>
      <c r="AD2021" s="129"/>
      <c r="AE2021" s="129"/>
      <c r="AG2021" s="130"/>
      <c r="AN2021" s="129"/>
      <c r="AO2021" s="129"/>
      <c r="AP2021" s="129"/>
      <c r="AQ2021" s="129"/>
      <c r="AR2021" s="129"/>
      <c r="AS2021" s="129"/>
      <c r="AT2021" s="129"/>
      <c r="AU2021" s="129"/>
    </row>
    <row r="2022" spans="27:47">
      <c r="AA2022" s="129"/>
      <c r="AB2022" s="129"/>
      <c r="AC2022" s="129"/>
      <c r="AD2022" s="129"/>
      <c r="AE2022" s="129"/>
      <c r="AG2022" s="130"/>
      <c r="AN2022" s="129"/>
      <c r="AO2022" s="129"/>
      <c r="AP2022" s="129"/>
      <c r="AQ2022" s="129"/>
      <c r="AR2022" s="129"/>
      <c r="AS2022" s="129"/>
      <c r="AT2022" s="129"/>
      <c r="AU2022" s="129"/>
    </row>
    <row r="2023" spans="27:47">
      <c r="AA2023" s="129"/>
      <c r="AB2023" s="129"/>
      <c r="AC2023" s="129"/>
      <c r="AD2023" s="129"/>
      <c r="AE2023" s="129"/>
      <c r="AG2023" s="130"/>
      <c r="AN2023" s="129"/>
      <c r="AO2023" s="129"/>
      <c r="AP2023" s="129"/>
      <c r="AQ2023" s="129"/>
      <c r="AR2023" s="129"/>
      <c r="AS2023" s="129"/>
      <c r="AT2023" s="129"/>
      <c r="AU2023" s="129"/>
    </row>
    <row r="2024" spans="27:47">
      <c r="AA2024" s="129"/>
      <c r="AB2024" s="129"/>
      <c r="AC2024" s="129"/>
      <c r="AD2024" s="129"/>
      <c r="AE2024" s="129"/>
      <c r="AG2024" s="130"/>
      <c r="AN2024" s="129"/>
      <c r="AO2024" s="129"/>
      <c r="AP2024" s="129"/>
      <c r="AQ2024" s="129"/>
      <c r="AR2024" s="129"/>
      <c r="AS2024" s="129"/>
      <c r="AT2024" s="129"/>
      <c r="AU2024" s="129"/>
    </row>
    <row r="2025" spans="27:47">
      <c r="AA2025" s="129"/>
      <c r="AB2025" s="129"/>
      <c r="AC2025" s="129"/>
      <c r="AD2025" s="129"/>
      <c r="AE2025" s="129"/>
      <c r="AG2025" s="130"/>
      <c r="AN2025" s="129"/>
      <c r="AO2025" s="129"/>
      <c r="AP2025" s="129"/>
      <c r="AQ2025" s="129"/>
      <c r="AR2025" s="129"/>
      <c r="AS2025" s="129"/>
      <c r="AT2025" s="129"/>
      <c r="AU2025" s="129"/>
    </row>
    <row r="2026" spans="27:47">
      <c r="AA2026" s="129"/>
      <c r="AB2026" s="129"/>
      <c r="AC2026" s="129"/>
      <c r="AD2026" s="129"/>
      <c r="AE2026" s="129"/>
      <c r="AG2026" s="130"/>
      <c r="AN2026" s="129"/>
      <c r="AO2026" s="129"/>
      <c r="AP2026" s="129"/>
      <c r="AQ2026" s="129"/>
      <c r="AR2026" s="129"/>
      <c r="AS2026" s="129"/>
      <c r="AT2026" s="129"/>
      <c r="AU2026" s="129"/>
    </row>
    <row r="2027" spans="27:47">
      <c r="AA2027" s="129"/>
      <c r="AB2027" s="129"/>
      <c r="AC2027" s="129"/>
      <c r="AD2027" s="129"/>
      <c r="AE2027" s="129"/>
      <c r="AG2027" s="130"/>
      <c r="AN2027" s="129"/>
      <c r="AO2027" s="129"/>
      <c r="AP2027" s="129"/>
      <c r="AQ2027" s="129"/>
      <c r="AR2027" s="129"/>
      <c r="AS2027" s="129"/>
      <c r="AT2027" s="129"/>
      <c r="AU2027" s="129"/>
    </row>
    <row r="2028" spans="27:47">
      <c r="AA2028" s="129"/>
      <c r="AB2028" s="129"/>
      <c r="AC2028" s="129"/>
      <c r="AD2028" s="129"/>
      <c r="AE2028" s="129"/>
      <c r="AG2028" s="130"/>
      <c r="AN2028" s="129"/>
      <c r="AO2028" s="129"/>
      <c r="AP2028" s="129"/>
      <c r="AQ2028" s="129"/>
      <c r="AR2028" s="129"/>
      <c r="AS2028" s="129"/>
      <c r="AT2028" s="129"/>
      <c r="AU2028" s="129"/>
    </row>
    <row r="2029" spans="27:47">
      <c r="AA2029" s="129"/>
      <c r="AB2029" s="129"/>
      <c r="AC2029" s="129"/>
      <c r="AD2029" s="129"/>
      <c r="AE2029" s="129"/>
      <c r="AG2029" s="130"/>
      <c r="AN2029" s="129"/>
      <c r="AO2029" s="129"/>
      <c r="AP2029" s="129"/>
      <c r="AQ2029" s="129"/>
      <c r="AR2029" s="129"/>
      <c r="AS2029" s="129"/>
      <c r="AT2029" s="129"/>
      <c r="AU2029" s="129"/>
    </row>
    <row r="2030" spans="27:47">
      <c r="AA2030" s="129"/>
      <c r="AB2030" s="129"/>
      <c r="AC2030" s="129"/>
      <c r="AD2030" s="129"/>
      <c r="AE2030" s="129"/>
      <c r="AG2030" s="130"/>
      <c r="AN2030" s="129"/>
      <c r="AO2030" s="129"/>
      <c r="AP2030" s="129"/>
      <c r="AQ2030" s="129"/>
      <c r="AR2030" s="129"/>
      <c r="AS2030" s="129"/>
      <c r="AT2030" s="129"/>
      <c r="AU2030" s="129"/>
    </row>
    <row r="2031" spans="27:47">
      <c r="AA2031" s="129"/>
      <c r="AB2031" s="129"/>
      <c r="AC2031" s="129"/>
      <c r="AD2031" s="129"/>
      <c r="AE2031" s="129"/>
      <c r="AG2031" s="130"/>
      <c r="AN2031" s="129"/>
      <c r="AO2031" s="129"/>
      <c r="AP2031" s="129"/>
      <c r="AQ2031" s="129"/>
      <c r="AR2031" s="129"/>
      <c r="AS2031" s="129"/>
      <c r="AT2031" s="129"/>
      <c r="AU2031" s="129"/>
    </row>
    <row r="2032" spans="27:47">
      <c r="AA2032" s="129"/>
      <c r="AB2032" s="129"/>
      <c r="AC2032" s="129"/>
      <c r="AD2032" s="129"/>
      <c r="AE2032" s="129"/>
      <c r="AG2032" s="130"/>
      <c r="AN2032" s="129"/>
      <c r="AO2032" s="129"/>
      <c r="AP2032" s="129"/>
      <c r="AQ2032" s="129"/>
      <c r="AR2032" s="129"/>
      <c r="AS2032" s="129"/>
      <c r="AT2032" s="129"/>
      <c r="AU2032" s="129"/>
    </row>
    <row r="2033" spans="27:47">
      <c r="AA2033" s="129"/>
      <c r="AB2033" s="129"/>
      <c r="AC2033" s="129"/>
      <c r="AD2033" s="129"/>
      <c r="AE2033" s="129"/>
      <c r="AG2033" s="130"/>
      <c r="AN2033" s="129"/>
      <c r="AO2033" s="129"/>
      <c r="AP2033" s="129"/>
      <c r="AQ2033" s="129"/>
      <c r="AR2033" s="129"/>
      <c r="AS2033" s="129"/>
      <c r="AT2033" s="129"/>
      <c r="AU2033" s="129"/>
    </row>
    <row r="2034" spans="27:47">
      <c r="AA2034" s="129"/>
      <c r="AB2034" s="129"/>
      <c r="AC2034" s="129"/>
      <c r="AD2034" s="129"/>
      <c r="AE2034" s="129"/>
      <c r="AG2034" s="130"/>
      <c r="AN2034" s="129"/>
      <c r="AO2034" s="129"/>
      <c r="AP2034" s="129"/>
      <c r="AQ2034" s="129"/>
      <c r="AR2034" s="129"/>
      <c r="AS2034" s="129"/>
      <c r="AT2034" s="129"/>
      <c r="AU2034" s="129"/>
    </row>
    <row r="2035" spans="27:47">
      <c r="AA2035" s="129"/>
      <c r="AB2035" s="129"/>
      <c r="AC2035" s="129"/>
      <c r="AD2035" s="129"/>
      <c r="AE2035" s="129"/>
      <c r="AG2035" s="130"/>
      <c r="AN2035" s="129"/>
      <c r="AO2035" s="129"/>
      <c r="AP2035" s="129"/>
      <c r="AQ2035" s="129"/>
      <c r="AR2035" s="129"/>
      <c r="AS2035" s="129"/>
      <c r="AT2035" s="129"/>
      <c r="AU2035" s="129"/>
    </row>
    <row r="2036" spans="27:47">
      <c r="AA2036" s="129"/>
      <c r="AB2036" s="129"/>
      <c r="AC2036" s="129"/>
      <c r="AD2036" s="129"/>
      <c r="AE2036" s="129"/>
      <c r="AG2036" s="130"/>
      <c r="AN2036" s="129"/>
      <c r="AO2036" s="129"/>
      <c r="AP2036" s="129"/>
      <c r="AQ2036" s="129"/>
      <c r="AR2036" s="129"/>
      <c r="AS2036" s="129"/>
      <c r="AT2036" s="129"/>
      <c r="AU2036" s="129"/>
    </row>
    <row r="2037" spans="27:47">
      <c r="AA2037" s="129"/>
      <c r="AB2037" s="129"/>
      <c r="AC2037" s="129"/>
      <c r="AD2037" s="129"/>
      <c r="AE2037" s="129"/>
      <c r="AG2037" s="130"/>
      <c r="AN2037" s="129"/>
      <c r="AO2037" s="129"/>
      <c r="AP2037" s="129"/>
      <c r="AQ2037" s="129"/>
      <c r="AR2037" s="129"/>
      <c r="AS2037" s="129"/>
      <c r="AT2037" s="129"/>
      <c r="AU2037" s="129"/>
    </row>
    <row r="2038" spans="27:47">
      <c r="AA2038" s="129"/>
      <c r="AB2038" s="129"/>
      <c r="AC2038" s="129"/>
      <c r="AD2038" s="129"/>
      <c r="AE2038" s="129"/>
      <c r="AG2038" s="130"/>
      <c r="AN2038" s="129"/>
      <c r="AO2038" s="129"/>
      <c r="AP2038" s="129"/>
      <c r="AQ2038" s="129"/>
      <c r="AR2038" s="129"/>
      <c r="AS2038" s="129"/>
      <c r="AT2038" s="129"/>
      <c r="AU2038" s="129"/>
    </row>
    <row r="2039" spans="27:47">
      <c r="AA2039" s="129"/>
      <c r="AB2039" s="129"/>
      <c r="AC2039" s="129"/>
      <c r="AD2039" s="129"/>
      <c r="AE2039" s="129"/>
      <c r="AG2039" s="130"/>
      <c r="AN2039" s="129"/>
      <c r="AO2039" s="129"/>
      <c r="AP2039" s="129"/>
      <c r="AQ2039" s="129"/>
      <c r="AR2039" s="129"/>
      <c r="AS2039" s="129"/>
      <c r="AT2039" s="129"/>
      <c r="AU2039" s="129"/>
    </row>
    <row r="2040" spans="27:47">
      <c r="AA2040" s="129"/>
      <c r="AB2040" s="129"/>
      <c r="AC2040" s="129"/>
      <c r="AD2040" s="129"/>
      <c r="AE2040" s="129"/>
      <c r="AG2040" s="130"/>
      <c r="AN2040" s="129"/>
      <c r="AO2040" s="129"/>
      <c r="AP2040" s="129"/>
      <c r="AQ2040" s="129"/>
      <c r="AR2040" s="129"/>
      <c r="AS2040" s="129"/>
      <c r="AT2040" s="129"/>
      <c r="AU2040" s="129"/>
    </row>
    <row r="2041" spans="27:47">
      <c r="AA2041" s="129"/>
      <c r="AB2041" s="129"/>
      <c r="AC2041" s="129"/>
      <c r="AD2041" s="129"/>
      <c r="AE2041" s="129"/>
      <c r="AG2041" s="130"/>
      <c r="AN2041" s="129"/>
      <c r="AO2041" s="129"/>
      <c r="AP2041" s="129"/>
      <c r="AQ2041" s="129"/>
      <c r="AR2041" s="129"/>
      <c r="AS2041" s="129"/>
      <c r="AT2041" s="129"/>
      <c r="AU2041" s="129"/>
    </row>
    <row r="2042" spans="27:47">
      <c r="AA2042" s="129"/>
      <c r="AB2042" s="129"/>
      <c r="AC2042" s="129"/>
      <c r="AD2042" s="129"/>
      <c r="AE2042" s="129"/>
      <c r="AG2042" s="130"/>
      <c r="AN2042" s="129"/>
      <c r="AO2042" s="129"/>
      <c r="AP2042" s="129"/>
      <c r="AQ2042" s="129"/>
      <c r="AR2042" s="129"/>
      <c r="AS2042" s="129"/>
      <c r="AT2042" s="129"/>
      <c r="AU2042" s="129"/>
    </row>
    <row r="2043" spans="27:47">
      <c r="AA2043" s="129"/>
      <c r="AB2043" s="129"/>
      <c r="AC2043" s="129"/>
      <c r="AD2043" s="129"/>
      <c r="AE2043" s="129"/>
      <c r="AG2043" s="130"/>
      <c r="AN2043" s="129"/>
      <c r="AO2043" s="129"/>
      <c r="AP2043" s="129"/>
      <c r="AQ2043" s="129"/>
      <c r="AR2043" s="129"/>
      <c r="AS2043" s="129"/>
      <c r="AT2043" s="129"/>
      <c r="AU2043" s="129"/>
    </row>
    <row r="2044" spans="27:47">
      <c r="AA2044" s="129"/>
      <c r="AB2044" s="129"/>
      <c r="AC2044" s="129"/>
      <c r="AD2044" s="129"/>
      <c r="AE2044" s="129"/>
      <c r="AG2044" s="130"/>
      <c r="AN2044" s="129"/>
      <c r="AO2044" s="129"/>
      <c r="AP2044" s="129"/>
      <c r="AQ2044" s="129"/>
      <c r="AR2044" s="129"/>
      <c r="AS2044" s="129"/>
      <c r="AT2044" s="129"/>
      <c r="AU2044" s="129"/>
    </row>
    <row r="2045" spans="27:47">
      <c r="AA2045" s="129"/>
      <c r="AB2045" s="129"/>
      <c r="AC2045" s="129"/>
      <c r="AD2045" s="129"/>
      <c r="AE2045" s="129"/>
      <c r="AG2045" s="130"/>
      <c r="AN2045" s="129"/>
      <c r="AO2045" s="129"/>
      <c r="AP2045" s="129"/>
      <c r="AQ2045" s="129"/>
      <c r="AR2045" s="129"/>
      <c r="AS2045" s="129"/>
      <c r="AT2045" s="129"/>
      <c r="AU2045" s="129"/>
    </row>
    <row r="2046" spans="27:47">
      <c r="AA2046" s="129"/>
      <c r="AB2046" s="129"/>
      <c r="AC2046" s="129"/>
      <c r="AD2046" s="129"/>
      <c r="AE2046" s="129"/>
      <c r="AG2046" s="130"/>
      <c r="AN2046" s="129"/>
      <c r="AO2046" s="129"/>
      <c r="AP2046" s="129"/>
      <c r="AQ2046" s="129"/>
      <c r="AR2046" s="129"/>
      <c r="AS2046" s="129"/>
      <c r="AT2046" s="129"/>
      <c r="AU2046" s="129"/>
    </row>
    <row r="2047" spans="27:47">
      <c r="AA2047" s="129"/>
      <c r="AB2047" s="129"/>
      <c r="AC2047" s="129"/>
      <c r="AD2047" s="129"/>
      <c r="AE2047" s="129"/>
      <c r="AG2047" s="130"/>
      <c r="AN2047" s="129"/>
      <c r="AO2047" s="129"/>
      <c r="AP2047" s="129"/>
      <c r="AQ2047" s="129"/>
      <c r="AR2047" s="129"/>
      <c r="AS2047" s="129"/>
      <c r="AT2047" s="129"/>
      <c r="AU2047" s="129"/>
    </row>
    <row r="2048" spans="27:47">
      <c r="AA2048" s="129"/>
      <c r="AB2048" s="129"/>
      <c r="AC2048" s="129"/>
      <c r="AD2048" s="129"/>
      <c r="AE2048" s="129"/>
      <c r="AG2048" s="130"/>
      <c r="AN2048" s="129"/>
      <c r="AO2048" s="129"/>
      <c r="AP2048" s="129"/>
      <c r="AQ2048" s="129"/>
      <c r="AR2048" s="129"/>
      <c r="AS2048" s="129"/>
      <c r="AT2048" s="129"/>
      <c r="AU2048" s="129"/>
    </row>
    <row r="2049" spans="27:47">
      <c r="AA2049" s="129"/>
      <c r="AB2049" s="129"/>
      <c r="AC2049" s="129"/>
      <c r="AD2049" s="129"/>
      <c r="AE2049" s="129"/>
      <c r="AG2049" s="130"/>
      <c r="AN2049" s="129"/>
      <c r="AO2049" s="129"/>
      <c r="AP2049" s="129"/>
      <c r="AQ2049" s="129"/>
      <c r="AR2049" s="129"/>
      <c r="AS2049" s="129"/>
      <c r="AT2049" s="129"/>
      <c r="AU2049" s="129"/>
    </row>
    <row r="2050" spans="27:47">
      <c r="AA2050" s="129"/>
      <c r="AB2050" s="129"/>
      <c r="AC2050" s="129"/>
      <c r="AD2050" s="129"/>
      <c r="AE2050" s="129"/>
      <c r="AG2050" s="130"/>
      <c r="AN2050" s="129"/>
      <c r="AO2050" s="129"/>
      <c r="AP2050" s="129"/>
      <c r="AQ2050" s="129"/>
      <c r="AR2050" s="129"/>
      <c r="AS2050" s="129"/>
      <c r="AT2050" s="129"/>
      <c r="AU2050" s="129"/>
    </row>
    <row r="2051" spans="27:47">
      <c r="AA2051" s="129"/>
      <c r="AB2051" s="129"/>
      <c r="AC2051" s="129"/>
      <c r="AD2051" s="129"/>
      <c r="AE2051" s="129"/>
      <c r="AG2051" s="130"/>
      <c r="AN2051" s="129"/>
      <c r="AO2051" s="129"/>
      <c r="AP2051" s="129"/>
      <c r="AQ2051" s="129"/>
      <c r="AR2051" s="129"/>
      <c r="AS2051" s="129"/>
      <c r="AT2051" s="129"/>
      <c r="AU2051" s="129"/>
    </row>
    <row r="2052" spans="27:47">
      <c r="AA2052" s="129"/>
      <c r="AB2052" s="129"/>
      <c r="AC2052" s="129"/>
      <c r="AD2052" s="129"/>
      <c r="AE2052" s="129"/>
      <c r="AG2052" s="130"/>
      <c r="AN2052" s="129"/>
      <c r="AO2052" s="129"/>
      <c r="AP2052" s="129"/>
      <c r="AQ2052" s="129"/>
      <c r="AR2052" s="129"/>
      <c r="AS2052" s="129"/>
      <c r="AT2052" s="129"/>
      <c r="AU2052" s="129"/>
    </row>
    <row r="2053" spans="27:47">
      <c r="AA2053" s="129"/>
      <c r="AB2053" s="129"/>
      <c r="AC2053" s="129"/>
      <c r="AD2053" s="129"/>
      <c r="AE2053" s="129"/>
      <c r="AG2053" s="130"/>
      <c r="AN2053" s="129"/>
      <c r="AO2053" s="129"/>
      <c r="AP2053" s="129"/>
      <c r="AQ2053" s="129"/>
      <c r="AR2053" s="129"/>
      <c r="AS2053" s="129"/>
      <c r="AT2053" s="129"/>
      <c r="AU2053" s="129"/>
    </row>
    <row r="2054" spans="27:47">
      <c r="AA2054" s="129"/>
      <c r="AB2054" s="129"/>
      <c r="AC2054" s="129"/>
      <c r="AD2054" s="129"/>
      <c r="AE2054" s="129"/>
      <c r="AG2054" s="130"/>
      <c r="AN2054" s="129"/>
      <c r="AO2054" s="129"/>
      <c r="AP2054" s="129"/>
      <c r="AQ2054" s="129"/>
      <c r="AR2054" s="129"/>
      <c r="AS2054" s="129"/>
      <c r="AT2054" s="129"/>
      <c r="AU2054" s="129"/>
    </row>
    <row r="2055" spans="27:47">
      <c r="AA2055" s="129"/>
      <c r="AB2055" s="129"/>
      <c r="AC2055" s="129"/>
      <c r="AD2055" s="129"/>
      <c r="AE2055" s="129"/>
      <c r="AG2055" s="130"/>
      <c r="AN2055" s="129"/>
      <c r="AO2055" s="129"/>
      <c r="AP2055" s="129"/>
      <c r="AQ2055" s="129"/>
      <c r="AR2055" s="129"/>
      <c r="AS2055" s="129"/>
      <c r="AT2055" s="129"/>
      <c r="AU2055" s="129"/>
    </row>
    <row r="2056" spans="27:47">
      <c r="AA2056" s="129"/>
      <c r="AB2056" s="129"/>
      <c r="AC2056" s="129"/>
      <c r="AD2056" s="129"/>
      <c r="AE2056" s="129"/>
      <c r="AG2056" s="130"/>
      <c r="AN2056" s="129"/>
      <c r="AO2056" s="129"/>
      <c r="AP2056" s="129"/>
      <c r="AQ2056" s="129"/>
      <c r="AR2056" s="129"/>
      <c r="AS2056" s="129"/>
      <c r="AT2056" s="129"/>
      <c r="AU2056" s="129"/>
    </row>
    <row r="2057" spans="27:47">
      <c r="AA2057" s="129"/>
      <c r="AB2057" s="129"/>
      <c r="AC2057" s="129"/>
      <c r="AD2057" s="129"/>
      <c r="AE2057" s="129"/>
      <c r="AG2057" s="130"/>
      <c r="AN2057" s="129"/>
      <c r="AO2057" s="129"/>
      <c r="AP2057" s="129"/>
      <c r="AQ2057" s="129"/>
      <c r="AR2057" s="129"/>
      <c r="AS2057" s="129"/>
      <c r="AT2057" s="129"/>
      <c r="AU2057" s="129"/>
    </row>
    <row r="2058" spans="27:47">
      <c r="AA2058" s="129"/>
      <c r="AB2058" s="129"/>
      <c r="AC2058" s="129"/>
      <c r="AD2058" s="129"/>
      <c r="AE2058" s="129"/>
      <c r="AG2058" s="130"/>
      <c r="AN2058" s="129"/>
      <c r="AO2058" s="129"/>
      <c r="AP2058" s="129"/>
      <c r="AQ2058" s="129"/>
      <c r="AR2058" s="129"/>
      <c r="AS2058" s="129"/>
      <c r="AT2058" s="129"/>
      <c r="AU2058" s="129"/>
    </row>
    <row r="2059" spans="27:47">
      <c r="AA2059" s="129"/>
      <c r="AB2059" s="129"/>
      <c r="AC2059" s="129"/>
      <c r="AD2059" s="129"/>
      <c r="AE2059" s="129"/>
      <c r="AG2059" s="130"/>
      <c r="AN2059" s="129"/>
      <c r="AO2059" s="129"/>
      <c r="AP2059" s="129"/>
      <c r="AQ2059" s="129"/>
      <c r="AR2059" s="129"/>
      <c r="AS2059" s="129"/>
      <c r="AT2059" s="129"/>
      <c r="AU2059" s="129"/>
    </row>
    <row r="2060" spans="27:47">
      <c r="AA2060" s="129"/>
      <c r="AB2060" s="129"/>
      <c r="AC2060" s="129"/>
      <c r="AD2060" s="129"/>
      <c r="AE2060" s="129"/>
      <c r="AG2060" s="130"/>
      <c r="AN2060" s="129"/>
      <c r="AO2060" s="129"/>
      <c r="AP2060" s="129"/>
      <c r="AQ2060" s="129"/>
      <c r="AR2060" s="129"/>
      <c r="AS2060" s="129"/>
      <c r="AT2060" s="129"/>
      <c r="AU2060" s="129"/>
    </row>
    <row r="2061" spans="27:47">
      <c r="AA2061" s="129"/>
      <c r="AB2061" s="129"/>
      <c r="AC2061" s="129"/>
      <c r="AD2061" s="129"/>
      <c r="AE2061" s="129"/>
      <c r="AG2061" s="130"/>
      <c r="AN2061" s="129"/>
      <c r="AO2061" s="129"/>
      <c r="AP2061" s="129"/>
      <c r="AQ2061" s="129"/>
      <c r="AR2061" s="129"/>
      <c r="AS2061" s="129"/>
      <c r="AT2061" s="129"/>
      <c r="AU2061" s="129"/>
    </row>
    <row r="2062" spans="27:47">
      <c r="AA2062" s="129"/>
      <c r="AB2062" s="129"/>
      <c r="AC2062" s="129"/>
      <c r="AD2062" s="129"/>
      <c r="AE2062" s="129"/>
      <c r="AG2062" s="130"/>
      <c r="AN2062" s="129"/>
      <c r="AO2062" s="129"/>
      <c r="AP2062" s="129"/>
      <c r="AQ2062" s="129"/>
      <c r="AR2062" s="129"/>
      <c r="AS2062" s="129"/>
      <c r="AT2062" s="129"/>
      <c r="AU2062" s="129"/>
    </row>
    <row r="2063" spans="27:47">
      <c r="AA2063" s="129"/>
      <c r="AB2063" s="129"/>
      <c r="AC2063" s="129"/>
      <c r="AD2063" s="129"/>
      <c r="AE2063" s="129"/>
      <c r="AG2063" s="130"/>
      <c r="AN2063" s="129"/>
      <c r="AO2063" s="129"/>
      <c r="AP2063" s="129"/>
      <c r="AQ2063" s="129"/>
      <c r="AR2063" s="129"/>
      <c r="AS2063" s="129"/>
      <c r="AT2063" s="129"/>
      <c r="AU2063" s="129"/>
    </row>
    <row r="2064" spans="27:47">
      <c r="AA2064" s="129"/>
      <c r="AB2064" s="129"/>
      <c r="AC2064" s="129"/>
      <c r="AD2064" s="129"/>
      <c r="AE2064" s="129"/>
      <c r="AG2064" s="130"/>
      <c r="AN2064" s="129"/>
      <c r="AO2064" s="129"/>
      <c r="AP2064" s="129"/>
      <c r="AQ2064" s="129"/>
      <c r="AR2064" s="129"/>
      <c r="AS2064" s="129"/>
      <c r="AT2064" s="129"/>
      <c r="AU2064" s="129"/>
    </row>
    <row r="2065" spans="27:47">
      <c r="AA2065" s="129"/>
      <c r="AB2065" s="129"/>
      <c r="AC2065" s="129"/>
      <c r="AD2065" s="129"/>
      <c r="AE2065" s="129"/>
      <c r="AG2065" s="130"/>
      <c r="AN2065" s="129"/>
      <c r="AO2065" s="129"/>
      <c r="AP2065" s="129"/>
      <c r="AQ2065" s="129"/>
      <c r="AR2065" s="129"/>
      <c r="AS2065" s="129"/>
      <c r="AT2065" s="129"/>
      <c r="AU2065" s="129"/>
    </row>
    <row r="2066" spans="27:47">
      <c r="AA2066" s="129"/>
      <c r="AB2066" s="129"/>
      <c r="AC2066" s="129"/>
      <c r="AD2066" s="129"/>
      <c r="AE2066" s="129"/>
      <c r="AG2066" s="130"/>
      <c r="AN2066" s="129"/>
      <c r="AO2066" s="129"/>
      <c r="AP2066" s="129"/>
      <c r="AQ2066" s="129"/>
      <c r="AR2066" s="129"/>
      <c r="AS2066" s="129"/>
      <c r="AT2066" s="129"/>
      <c r="AU2066" s="129"/>
    </row>
    <row r="2067" spans="27:47">
      <c r="AA2067" s="129"/>
      <c r="AB2067" s="129"/>
      <c r="AC2067" s="129"/>
      <c r="AD2067" s="129"/>
      <c r="AE2067" s="129"/>
      <c r="AG2067" s="130"/>
      <c r="AN2067" s="129"/>
      <c r="AO2067" s="129"/>
      <c r="AP2067" s="129"/>
      <c r="AQ2067" s="129"/>
      <c r="AR2067" s="129"/>
      <c r="AS2067" s="129"/>
      <c r="AT2067" s="129"/>
      <c r="AU2067" s="129"/>
    </row>
    <row r="2068" spans="27:47">
      <c r="AA2068" s="129"/>
      <c r="AB2068" s="129"/>
      <c r="AC2068" s="129"/>
      <c r="AD2068" s="129"/>
      <c r="AE2068" s="129"/>
      <c r="AG2068" s="130"/>
      <c r="AN2068" s="129"/>
      <c r="AO2068" s="129"/>
      <c r="AP2068" s="129"/>
      <c r="AQ2068" s="129"/>
      <c r="AR2068" s="129"/>
      <c r="AS2068" s="129"/>
      <c r="AT2068" s="129"/>
      <c r="AU2068" s="129"/>
    </row>
    <row r="2069" spans="27:47">
      <c r="AA2069" s="129"/>
      <c r="AB2069" s="129"/>
      <c r="AC2069" s="129"/>
      <c r="AD2069" s="129"/>
      <c r="AE2069" s="129"/>
      <c r="AF2069" s="132"/>
      <c r="AG2069" s="130"/>
      <c r="AN2069" s="129"/>
      <c r="AO2069" s="129"/>
      <c r="AP2069" s="129"/>
      <c r="AQ2069" s="129"/>
      <c r="AR2069" s="129"/>
      <c r="AS2069" s="129"/>
      <c r="AT2069" s="129"/>
      <c r="AU2069" s="129"/>
    </row>
    <row r="2070" spans="27:47">
      <c r="AA2070" s="129"/>
      <c r="AB2070" s="129"/>
      <c r="AC2070" s="129"/>
      <c r="AD2070" s="129"/>
      <c r="AE2070" s="129"/>
      <c r="AF2070" s="132"/>
      <c r="AG2070" s="130"/>
      <c r="AN2070" s="129"/>
      <c r="AO2070" s="129"/>
      <c r="AP2070" s="129"/>
      <c r="AQ2070" s="129"/>
      <c r="AR2070" s="129"/>
      <c r="AS2070" s="129"/>
      <c r="AT2070" s="129"/>
      <c r="AU2070" s="129"/>
    </row>
    <row r="2071" spans="27:47">
      <c r="AA2071" s="129"/>
      <c r="AB2071" s="129"/>
      <c r="AC2071" s="129"/>
      <c r="AD2071" s="129"/>
      <c r="AE2071" s="129"/>
      <c r="AF2071" s="132"/>
      <c r="AG2071" s="130"/>
      <c r="AN2071" s="129"/>
      <c r="AO2071" s="129"/>
      <c r="AP2071" s="129"/>
      <c r="AQ2071" s="129"/>
      <c r="AR2071" s="129"/>
      <c r="AS2071" s="129"/>
      <c r="AT2071" s="129"/>
      <c r="AU2071" s="129"/>
    </row>
    <row r="2072" spans="27:47">
      <c r="AA2072" s="129"/>
      <c r="AB2072" s="129"/>
      <c r="AC2072" s="129"/>
      <c r="AD2072" s="129"/>
      <c r="AE2072" s="129"/>
      <c r="AF2072" s="132"/>
      <c r="AG2072" s="130"/>
      <c r="AN2072" s="129"/>
      <c r="AO2072" s="129"/>
      <c r="AP2072" s="129"/>
      <c r="AQ2072" s="129"/>
      <c r="AR2072" s="129"/>
      <c r="AS2072" s="129"/>
      <c r="AT2072" s="129"/>
      <c r="AU2072" s="129"/>
    </row>
    <row r="2073" spans="27:47">
      <c r="AA2073" s="129"/>
      <c r="AB2073" s="129"/>
      <c r="AC2073" s="129"/>
      <c r="AD2073" s="129"/>
      <c r="AE2073" s="129"/>
      <c r="AF2073" s="132"/>
      <c r="AG2073" s="130"/>
      <c r="AN2073" s="129"/>
      <c r="AO2073" s="129"/>
      <c r="AP2073" s="129"/>
      <c r="AQ2073" s="129"/>
      <c r="AR2073" s="129"/>
      <c r="AS2073" s="129"/>
      <c r="AT2073" s="129"/>
      <c r="AU2073" s="129"/>
    </row>
    <row r="2074" spans="27:47">
      <c r="AA2074" s="129"/>
      <c r="AB2074" s="129"/>
      <c r="AC2074" s="129"/>
      <c r="AD2074" s="129"/>
      <c r="AE2074" s="129"/>
      <c r="AF2074" s="132"/>
      <c r="AG2074" s="130"/>
      <c r="AN2074" s="129"/>
      <c r="AO2074" s="129"/>
      <c r="AP2074" s="129"/>
      <c r="AQ2074" s="129"/>
      <c r="AR2074" s="129"/>
      <c r="AS2074" s="129"/>
      <c r="AT2074" s="129"/>
      <c r="AU2074" s="129"/>
    </row>
    <row r="2075" spans="27:47">
      <c r="AA2075" s="129"/>
      <c r="AB2075" s="129"/>
      <c r="AC2075" s="129"/>
      <c r="AD2075" s="129"/>
      <c r="AE2075" s="129"/>
      <c r="AF2075" s="132"/>
      <c r="AG2075" s="130"/>
      <c r="AN2075" s="129"/>
      <c r="AO2075" s="129"/>
      <c r="AP2075" s="129"/>
      <c r="AQ2075" s="129"/>
      <c r="AR2075" s="129"/>
      <c r="AS2075" s="129"/>
      <c r="AT2075" s="129"/>
      <c r="AU2075" s="129"/>
    </row>
    <row r="2076" spans="27:47">
      <c r="AA2076" s="129"/>
      <c r="AB2076" s="129"/>
      <c r="AC2076" s="129"/>
      <c r="AD2076" s="129"/>
      <c r="AE2076" s="129"/>
      <c r="AF2076" s="132"/>
      <c r="AG2076" s="130"/>
      <c r="AN2076" s="129"/>
      <c r="AO2076" s="129"/>
      <c r="AP2076" s="129"/>
      <c r="AQ2076" s="129"/>
      <c r="AR2076" s="129"/>
      <c r="AS2076" s="129"/>
      <c r="AT2076" s="129"/>
      <c r="AU2076" s="129"/>
    </row>
    <row r="2077" spans="27:47">
      <c r="AA2077" s="129"/>
      <c r="AB2077" s="129"/>
      <c r="AC2077" s="129"/>
      <c r="AD2077" s="129"/>
      <c r="AE2077" s="129"/>
      <c r="AF2077" s="132"/>
      <c r="AG2077" s="130"/>
      <c r="AN2077" s="129"/>
      <c r="AO2077" s="129"/>
      <c r="AP2077" s="129"/>
      <c r="AQ2077" s="129"/>
      <c r="AR2077" s="129"/>
      <c r="AS2077" s="129"/>
      <c r="AT2077" s="129"/>
      <c r="AU2077" s="129"/>
    </row>
    <row r="2078" spans="27:47">
      <c r="AA2078" s="129"/>
      <c r="AB2078" s="129"/>
      <c r="AC2078" s="129"/>
      <c r="AD2078" s="129"/>
      <c r="AE2078" s="129"/>
      <c r="AF2078" s="132"/>
      <c r="AG2078" s="130"/>
      <c r="AN2078" s="129"/>
      <c r="AO2078" s="129"/>
      <c r="AP2078" s="129"/>
      <c r="AQ2078" s="129"/>
      <c r="AR2078" s="129"/>
      <c r="AS2078" s="129"/>
      <c r="AT2078" s="129"/>
      <c r="AU2078" s="129"/>
    </row>
    <row r="2079" spans="27:47">
      <c r="AA2079" s="129"/>
      <c r="AB2079" s="129"/>
      <c r="AC2079" s="129"/>
      <c r="AD2079" s="129"/>
      <c r="AE2079" s="129"/>
      <c r="AF2079" s="132"/>
      <c r="AG2079" s="130"/>
      <c r="AN2079" s="129"/>
      <c r="AO2079" s="129"/>
      <c r="AP2079" s="129"/>
      <c r="AQ2079" s="129"/>
      <c r="AR2079" s="129"/>
      <c r="AS2079" s="129"/>
      <c r="AT2079" s="129"/>
      <c r="AU2079" s="129"/>
    </row>
    <row r="2080" spans="27:47">
      <c r="AA2080" s="129"/>
      <c r="AB2080" s="129"/>
      <c r="AC2080" s="129"/>
      <c r="AD2080" s="129"/>
      <c r="AE2080" s="129"/>
      <c r="AF2080" s="132"/>
      <c r="AG2080" s="130"/>
      <c r="AN2080" s="129"/>
      <c r="AO2080" s="129"/>
      <c r="AP2080" s="129"/>
      <c r="AQ2080" s="129"/>
      <c r="AR2080" s="129"/>
      <c r="AS2080" s="129"/>
      <c r="AT2080" s="129"/>
      <c r="AU2080" s="129"/>
    </row>
    <row r="2081" spans="27:47">
      <c r="AA2081" s="129"/>
      <c r="AB2081" s="129"/>
      <c r="AC2081" s="129"/>
      <c r="AD2081" s="129"/>
      <c r="AE2081" s="129"/>
      <c r="AF2081" s="132"/>
      <c r="AG2081" s="130"/>
      <c r="AN2081" s="129"/>
      <c r="AO2081" s="129"/>
      <c r="AP2081" s="129"/>
      <c r="AQ2081" s="129"/>
      <c r="AR2081" s="129"/>
      <c r="AS2081" s="129"/>
      <c r="AT2081" s="129"/>
      <c r="AU2081" s="129"/>
    </row>
    <row r="2082" spans="27:47">
      <c r="AA2082" s="129"/>
      <c r="AB2082" s="129"/>
      <c r="AC2082" s="129"/>
      <c r="AD2082" s="129"/>
      <c r="AE2082" s="129"/>
      <c r="AF2082" s="132"/>
      <c r="AG2082" s="130"/>
      <c r="AN2082" s="129"/>
      <c r="AO2082" s="129"/>
      <c r="AP2082" s="129"/>
      <c r="AQ2082" s="129"/>
      <c r="AR2082" s="129"/>
      <c r="AS2082" s="129"/>
      <c r="AT2082" s="129"/>
      <c r="AU2082" s="129"/>
    </row>
    <row r="2083" spans="27:47">
      <c r="AA2083" s="129"/>
      <c r="AB2083" s="129"/>
      <c r="AC2083" s="129"/>
      <c r="AD2083" s="129"/>
      <c r="AE2083" s="129"/>
      <c r="AF2083" s="132"/>
      <c r="AG2083" s="130"/>
      <c r="AN2083" s="129"/>
      <c r="AO2083" s="129"/>
      <c r="AP2083" s="129"/>
      <c r="AQ2083" s="129"/>
      <c r="AR2083" s="129"/>
      <c r="AS2083" s="129"/>
      <c r="AT2083" s="129"/>
      <c r="AU2083" s="129"/>
    </row>
    <row r="2084" spans="27:47">
      <c r="AA2084" s="129"/>
      <c r="AB2084" s="129"/>
      <c r="AC2084" s="129"/>
      <c r="AD2084" s="129"/>
      <c r="AE2084" s="129"/>
      <c r="AF2084" s="132"/>
      <c r="AG2084" s="130"/>
      <c r="AN2084" s="129"/>
      <c r="AO2084" s="129"/>
      <c r="AP2084" s="129"/>
      <c r="AQ2084" s="129"/>
      <c r="AR2084" s="129"/>
      <c r="AS2084" s="129"/>
      <c r="AT2084" s="129"/>
      <c r="AU2084" s="129"/>
    </row>
    <row r="2085" spans="27:47">
      <c r="AA2085" s="129"/>
      <c r="AB2085" s="129"/>
      <c r="AC2085" s="129"/>
      <c r="AD2085" s="129"/>
      <c r="AE2085" s="129"/>
      <c r="AF2085" s="132"/>
      <c r="AG2085" s="130"/>
      <c r="AN2085" s="129"/>
      <c r="AO2085" s="129"/>
      <c r="AP2085" s="129"/>
      <c r="AQ2085" s="129"/>
      <c r="AR2085" s="129"/>
      <c r="AS2085" s="129"/>
      <c r="AT2085" s="129"/>
      <c r="AU2085" s="129"/>
    </row>
    <row r="2086" spans="27:47">
      <c r="AA2086" s="129"/>
      <c r="AB2086" s="129"/>
      <c r="AC2086" s="129"/>
      <c r="AD2086" s="129"/>
      <c r="AE2086" s="129"/>
      <c r="AF2086" s="132"/>
      <c r="AG2086" s="130"/>
      <c r="AN2086" s="129"/>
      <c r="AO2086" s="129"/>
      <c r="AP2086" s="129"/>
      <c r="AQ2086" s="129"/>
      <c r="AR2086" s="129"/>
      <c r="AS2086" s="129"/>
      <c r="AT2086" s="129"/>
      <c r="AU2086" s="129"/>
    </row>
    <row r="2087" spans="27:47">
      <c r="AA2087" s="129"/>
      <c r="AB2087" s="129"/>
      <c r="AC2087" s="129"/>
      <c r="AD2087" s="129"/>
      <c r="AE2087" s="129"/>
      <c r="AF2087" s="132"/>
      <c r="AG2087" s="130"/>
      <c r="AN2087" s="129"/>
      <c r="AO2087" s="129"/>
      <c r="AP2087" s="129"/>
      <c r="AQ2087" s="129"/>
      <c r="AR2087" s="129"/>
      <c r="AS2087" s="129"/>
      <c r="AT2087" s="129"/>
      <c r="AU2087" s="129"/>
    </row>
    <row r="2088" spans="27:47">
      <c r="AA2088" s="129"/>
      <c r="AB2088" s="129"/>
      <c r="AC2088" s="129"/>
      <c r="AD2088" s="129"/>
      <c r="AE2088" s="129"/>
      <c r="AF2088" s="132"/>
      <c r="AG2088" s="130"/>
      <c r="AN2088" s="129"/>
      <c r="AO2088" s="129"/>
      <c r="AP2088" s="129"/>
      <c r="AQ2088" s="129"/>
      <c r="AR2088" s="129"/>
      <c r="AS2088" s="129"/>
      <c r="AT2088" s="129"/>
      <c r="AU2088" s="129"/>
    </row>
    <row r="2089" spans="27:47">
      <c r="AA2089" s="129"/>
      <c r="AB2089" s="129"/>
      <c r="AC2089" s="129"/>
      <c r="AD2089" s="129"/>
      <c r="AE2089" s="129"/>
      <c r="AF2089" s="132"/>
      <c r="AG2089" s="130"/>
      <c r="AN2089" s="129"/>
      <c r="AO2089" s="129"/>
      <c r="AP2089" s="129"/>
      <c r="AQ2089" s="129"/>
      <c r="AR2089" s="129"/>
      <c r="AS2089" s="129"/>
      <c r="AT2089" s="129"/>
      <c r="AU2089" s="129"/>
    </row>
    <row r="2090" spans="27:47">
      <c r="AA2090" s="129"/>
      <c r="AB2090" s="129"/>
      <c r="AC2090" s="129"/>
      <c r="AD2090" s="129"/>
      <c r="AE2090" s="129"/>
      <c r="AF2090" s="132"/>
      <c r="AG2090" s="130"/>
      <c r="AN2090" s="129"/>
      <c r="AO2090" s="129"/>
      <c r="AP2090" s="129"/>
      <c r="AQ2090" s="129"/>
      <c r="AR2090" s="129"/>
      <c r="AS2090" s="129"/>
      <c r="AT2090" s="129"/>
      <c r="AU2090" s="129"/>
    </row>
    <row r="2091" spans="27:47">
      <c r="AA2091" s="129"/>
      <c r="AB2091" s="129"/>
      <c r="AC2091" s="129"/>
      <c r="AD2091" s="129"/>
      <c r="AE2091" s="129"/>
      <c r="AF2091" s="132"/>
      <c r="AG2091" s="130"/>
      <c r="AN2091" s="129"/>
      <c r="AO2091" s="129"/>
      <c r="AP2091" s="129"/>
      <c r="AQ2091" s="129"/>
      <c r="AR2091" s="129"/>
      <c r="AS2091" s="129"/>
      <c r="AT2091" s="129"/>
      <c r="AU2091" s="129"/>
    </row>
    <row r="2092" spans="27:47">
      <c r="AA2092" s="129"/>
      <c r="AB2092" s="129"/>
      <c r="AC2092" s="129"/>
      <c r="AD2092" s="129"/>
      <c r="AE2092" s="129"/>
      <c r="AF2092" s="132"/>
      <c r="AG2092" s="130"/>
      <c r="AN2092" s="129"/>
      <c r="AO2092" s="129"/>
      <c r="AP2092" s="129"/>
      <c r="AQ2092" s="129"/>
      <c r="AR2092" s="129"/>
      <c r="AS2092" s="129"/>
      <c r="AT2092" s="129"/>
      <c r="AU2092" s="129"/>
    </row>
    <row r="2093" spans="27:47">
      <c r="AA2093" s="129"/>
      <c r="AB2093" s="129"/>
      <c r="AC2093" s="129"/>
      <c r="AD2093" s="129"/>
      <c r="AE2093" s="129"/>
      <c r="AF2093" s="132"/>
      <c r="AG2093" s="130"/>
      <c r="AN2093" s="129"/>
      <c r="AO2093" s="129"/>
      <c r="AP2093" s="129"/>
      <c r="AQ2093" s="129"/>
      <c r="AR2093" s="129"/>
      <c r="AS2093" s="129"/>
      <c r="AT2093" s="129"/>
      <c r="AU2093" s="129"/>
    </row>
    <row r="2094" spans="27:47">
      <c r="AA2094" s="129"/>
      <c r="AB2094" s="129"/>
      <c r="AC2094" s="129"/>
      <c r="AD2094" s="129"/>
      <c r="AE2094" s="129"/>
      <c r="AF2094" s="132"/>
      <c r="AG2094" s="130"/>
      <c r="AN2094" s="129"/>
      <c r="AO2094" s="129"/>
      <c r="AP2094" s="129"/>
      <c r="AQ2094" s="129"/>
      <c r="AR2094" s="129"/>
      <c r="AS2094" s="129"/>
      <c r="AT2094" s="129"/>
      <c r="AU2094" s="129"/>
    </row>
    <row r="2095" spans="27:47">
      <c r="AA2095" s="129"/>
      <c r="AB2095" s="129"/>
      <c r="AC2095" s="129"/>
      <c r="AD2095" s="129"/>
      <c r="AE2095" s="129"/>
      <c r="AF2095" s="132"/>
      <c r="AG2095" s="130"/>
      <c r="AN2095" s="129"/>
      <c r="AO2095" s="129"/>
      <c r="AP2095" s="129"/>
      <c r="AQ2095" s="129"/>
      <c r="AR2095" s="129"/>
      <c r="AS2095" s="129"/>
      <c r="AT2095" s="129"/>
      <c r="AU2095" s="129"/>
    </row>
    <row r="2096" spans="27:47">
      <c r="AA2096" s="129"/>
      <c r="AB2096" s="129"/>
      <c r="AC2096" s="129"/>
      <c r="AD2096" s="129"/>
      <c r="AE2096" s="129"/>
      <c r="AF2096" s="132"/>
      <c r="AG2096" s="130"/>
      <c r="AN2096" s="129"/>
      <c r="AO2096" s="129"/>
      <c r="AP2096" s="129"/>
      <c r="AQ2096" s="129"/>
      <c r="AR2096" s="129"/>
      <c r="AS2096" s="129"/>
      <c r="AT2096" s="129"/>
      <c r="AU2096" s="129"/>
    </row>
    <row r="2097" spans="27:47">
      <c r="AA2097" s="129"/>
      <c r="AB2097" s="129"/>
      <c r="AC2097" s="129"/>
      <c r="AD2097" s="129"/>
      <c r="AE2097" s="129"/>
      <c r="AF2097" s="132"/>
      <c r="AG2097" s="130"/>
      <c r="AN2097" s="129"/>
      <c r="AO2097" s="129"/>
      <c r="AP2097" s="129"/>
      <c r="AQ2097" s="129"/>
      <c r="AR2097" s="129"/>
      <c r="AS2097" s="129"/>
      <c r="AT2097" s="129"/>
      <c r="AU2097" s="129"/>
    </row>
    <row r="2098" spans="27:47">
      <c r="AA2098" s="129"/>
      <c r="AB2098" s="129"/>
      <c r="AC2098" s="129"/>
      <c r="AD2098" s="129"/>
      <c r="AE2098" s="129"/>
      <c r="AF2098" s="132"/>
      <c r="AG2098" s="130"/>
      <c r="AN2098" s="129"/>
      <c r="AO2098" s="129"/>
      <c r="AP2098" s="129"/>
      <c r="AQ2098" s="129"/>
      <c r="AR2098" s="129"/>
      <c r="AS2098" s="129"/>
      <c r="AT2098" s="129"/>
      <c r="AU2098" s="129"/>
    </row>
    <row r="2099" spans="27:47">
      <c r="AA2099" s="129"/>
      <c r="AB2099" s="129"/>
      <c r="AC2099" s="129"/>
      <c r="AD2099" s="129"/>
      <c r="AE2099" s="129"/>
      <c r="AF2099" s="132"/>
      <c r="AG2099" s="130"/>
      <c r="AN2099" s="129"/>
      <c r="AO2099" s="129"/>
      <c r="AP2099" s="129"/>
      <c r="AQ2099" s="129"/>
      <c r="AR2099" s="129"/>
      <c r="AS2099" s="129"/>
      <c r="AT2099" s="129"/>
      <c r="AU2099" s="129"/>
    </row>
    <row r="2100" spans="27:47">
      <c r="AA2100" s="129"/>
      <c r="AB2100" s="129"/>
      <c r="AC2100" s="129"/>
      <c r="AD2100" s="129"/>
      <c r="AE2100" s="129"/>
      <c r="AF2100" s="132"/>
      <c r="AG2100" s="130"/>
      <c r="AN2100" s="129"/>
      <c r="AO2100" s="129"/>
      <c r="AP2100" s="129"/>
      <c r="AQ2100" s="129"/>
      <c r="AR2100" s="129"/>
      <c r="AS2100" s="129"/>
      <c r="AT2100" s="129"/>
      <c r="AU2100" s="129"/>
    </row>
    <row r="2101" spans="27:47">
      <c r="AA2101" s="129"/>
      <c r="AB2101" s="129"/>
      <c r="AC2101" s="129"/>
      <c r="AD2101" s="129"/>
      <c r="AE2101" s="129"/>
      <c r="AF2101" s="132"/>
      <c r="AG2101" s="130"/>
      <c r="AN2101" s="129"/>
      <c r="AO2101" s="129"/>
      <c r="AP2101" s="129"/>
      <c r="AQ2101" s="129"/>
      <c r="AR2101" s="129"/>
      <c r="AS2101" s="129"/>
      <c r="AT2101" s="129"/>
      <c r="AU2101" s="129"/>
    </row>
    <row r="2102" spans="27:47">
      <c r="AA2102" s="129"/>
      <c r="AB2102" s="129"/>
      <c r="AC2102" s="129"/>
      <c r="AD2102" s="129"/>
      <c r="AE2102" s="129"/>
      <c r="AF2102" s="132"/>
      <c r="AG2102" s="130"/>
      <c r="AN2102" s="129"/>
      <c r="AO2102" s="129"/>
      <c r="AP2102" s="129"/>
      <c r="AQ2102" s="129"/>
      <c r="AR2102" s="129"/>
      <c r="AS2102" s="129"/>
      <c r="AT2102" s="129"/>
      <c r="AU2102" s="129"/>
    </row>
    <row r="2103" spans="27:47">
      <c r="AA2103" s="129"/>
      <c r="AB2103" s="129"/>
      <c r="AC2103" s="129"/>
      <c r="AD2103" s="129"/>
      <c r="AE2103" s="129"/>
      <c r="AF2103" s="132"/>
      <c r="AG2103" s="130"/>
      <c r="AN2103" s="129"/>
      <c r="AO2103" s="129"/>
      <c r="AP2103" s="129"/>
      <c r="AQ2103" s="129"/>
      <c r="AR2103" s="129"/>
      <c r="AS2103" s="129"/>
      <c r="AT2103" s="129"/>
      <c r="AU2103" s="129"/>
    </row>
    <row r="2104" spans="27:47">
      <c r="AA2104" s="129"/>
      <c r="AB2104" s="129"/>
      <c r="AC2104" s="129"/>
      <c r="AD2104" s="129"/>
      <c r="AE2104" s="129"/>
      <c r="AF2104" s="132"/>
      <c r="AG2104" s="130"/>
      <c r="AN2104" s="129"/>
      <c r="AO2104" s="129"/>
      <c r="AP2104" s="129"/>
      <c r="AQ2104" s="129"/>
      <c r="AR2104" s="129"/>
      <c r="AS2104" s="129"/>
      <c r="AT2104" s="129"/>
      <c r="AU2104" s="129"/>
    </row>
    <row r="2105" spans="27:47">
      <c r="AA2105" s="129"/>
      <c r="AB2105" s="129"/>
      <c r="AC2105" s="129"/>
      <c r="AD2105" s="129"/>
      <c r="AE2105" s="129"/>
      <c r="AF2105" s="132"/>
      <c r="AG2105" s="130"/>
      <c r="AN2105" s="129"/>
      <c r="AO2105" s="129"/>
      <c r="AP2105" s="129"/>
      <c r="AQ2105" s="129"/>
      <c r="AR2105" s="129"/>
      <c r="AS2105" s="129"/>
      <c r="AT2105" s="129"/>
      <c r="AU2105" s="129"/>
    </row>
    <row r="2106" spans="27:47">
      <c r="AA2106" s="129"/>
      <c r="AB2106" s="129"/>
      <c r="AC2106" s="129"/>
      <c r="AD2106" s="129"/>
      <c r="AE2106" s="129"/>
      <c r="AF2106" s="132"/>
      <c r="AG2106" s="130"/>
      <c r="AN2106" s="129"/>
      <c r="AO2106" s="129"/>
      <c r="AP2106" s="129"/>
      <c r="AQ2106" s="129"/>
      <c r="AR2106" s="129"/>
      <c r="AS2106" s="129"/>
      <c r="AT2106" s="129"/>
      <c r="AU2106" s="129"/>
    </row>
    <row r="2107" spans="27:47">
      <c r="AA2107" s="129"/>
      <c r="AB2107" s="129"/>
      <c r="AC2107" s="129"/>
      <c r="AD2107" s="129"/>
      <c r="AE2107" s="129"/>
      <c r="AF2107" s="132"/>
      <c r="AG2107" s="130"/>
      <c r="AN2107" s="129"/>
      <c r="AO2107" s="129"/>
      <c r="AP2107" s="129"/>
      <c r="AQ2107" s="129"/>
      <c r="AR2107" s="129"/>
      <c r="AS2107" s="129"/>
      <c r="AT2107" s="129"/>
      <c r="AU2107" s="129"/>
    </row>
    <row r="2108" spans="27:47">
      <c r="AA2108" s="129"/>
      <c r="AB2108" s="129"/>
      <c r="AC2108" s="129"/>
      <c r="AD2108" s="129"/>
      <c r="AE2108" s="129"/>
      <c r="AF2108" s="132"/>
      <c r="AG2108" s="130"/>
      <c r="AN2108" s="129"/>
      <c r="AO2108" s="129"/>
      <c r="AP2108" s="129"/>
      <c r="AQ2108" s="129"/>
      <c r="AR2108" s="129"/>
      <c r="AS2108" s="129"/>
      <c r="AT2108" s="129"/>
      <c r="AU2108" s="129"/>
    </row>
    <row r="2109" spans="27:47">
      <c r="AA2109" s="129"/>
      <c r="AB2109" s="129"/>
      <c r="AC2109" s="129"/>
      <c r="AD2109" s="129"/>
      <c r="AE2109" s="129"/>
      <c r="AF2109" s="132"/>
      <c r="AG2109" s="130"/>
      <c r="AN2109" s="129"/>
      <c r="AO2109" s="129"/>
      <c r="AP2109" s="129"/>
      <c r="AQ2109" s="129"/>
      <c r="AR2109" s="129"/>
      <c r="AS2109" s="129"/>
      <c r="AT2109" s="129"/>
      <c r="AU2109" s="129"/>
    </row>
    <row r="2110" spans="27:47">
      <c r="AA2110" s="129"/>
      <c r="AB2110" s="129"/>
      <c r="AC2110" s="129"/>
      <c r="AD2110" s="129"/>
      <c r="AE2110" s="129"/>
      <c r="AF2110" s="132"/>
      <c r="AG2110" s="130"/>
      <c r="AN2110" s="129"/>
      <c r="AO2110" s="129"/>
      <c r="AP2110" s="129"/>
      <c r="AQ2110" s="129"/>
      <c r="AR2110" s="129"/>
      <c r="AS2110" s="129"/>
      <c r="AT2110" s="129"/>
      <c r="AU2110" s="129"/>
    </row>
    <row r="2111" spans="27:47">
      <c r="AA2111" s="129"/>
      <c r="AB2111" s="129"/>
      <c r="AC2111" s="129"/>
      <c r="AD2111" s="129"/>
      <c r="AE2111" s="129"/>
      <c r="AF2111" s="132"/>
      <c r="AG2111" s="130"/>
      <c r="AN2111" s="129"/>
      <c r="AO2111" s="129"/>
      <c r="AP2111" s="129"/>
      <c r="AQ2111" s="129"/>
      <c r="AR2111" s="129"/>
      <c r="AS2111" s="129"/>
      <c r="AT2111" s="129"/>
      <c r="AU2111" s="129"/>
    </row>
    <row r="2112" spans="27:47">
      <c r="AA2112" s="129"/>
      <c r="AB2112" s="129"/>
      <c r="AC2112" s="129"/>
      <c r="AD2112" s="129"/>
      <c r="AE2112" s="129"/>
      <c r="AF2112" s="132"/>
      <c r="AG2112" s="130"/>
      <c r="AN2112" s="129"/>
      <c r="AO2112" s="129"/>
      <c r="AP2112" s="129"/>
      <c r="AQ2112" s="129"/>
      <c r="AR2112" s="129"/>
      <c r="AS2112" s="129"/>
      <c r="AT2112" s="129"/>
      <c r="AU2112" s="129"/>
    </row>
    <row r="2113" spans="27:47">
      <c r="AA2113" s="129"/>
      <c r="AB2113" s="129"/>
      <c r="AC2113" s="129"/>
      <c r="AD2113" s="129"/>
      <c r="AE2113" s="129"/>
      <c r="AF2113" s="132"/>
      <c r="AG2113" s="130"/>
      <c r="AN2113" s="129"/>
      <c r="AO2113" s="129"/>
      <c r="AP2113" s="129"/>
      <c r="AQ2113" s="129"/>
      <c r="AR2113" s="129"/>
      <c r="AS2113" s="129"/>
      <c r="AT2113" s="129"/>
      <c r="AU2113" s="129"/>
    </row>
    <row r="2114" spans="27:47">
      <c r="AA2114" s="129"/>
      <c r="AB2114" s="129"/>
      <c r="AC2114" s="129"/>
      <c r="AD2114" s="129"/>
      <c r="AE2114" s="129"/>
      <c r="AF2114" s="132"/>
      <c r="AG2114" s="130"/>
      <c r="AN2114" s="129"/>
      <c r="AO2114" s="129"/>
      <c r="AP2114" s="129"/>
      <c r="AQ2114" s="129"/>
      <c r="AR2114" s="129"/>
      <c r="AS2114" s="129"/>
      <c r="AT2114" s="129"/>
      <c r="AU2114" s="129"/>
    </row>
    <row r="2115" spans="27:47">
      <c r="AA2115" s="129"/>
      <c r="AB2115" s="129"/>
      <c r="AC2115" s="129"/>
      <c r="AD2115" s="129"/>
      <c r="AE2115" s="129"/>
      <c r="AF2115" s="132"/>
      <c r="AG2115" s="130"/>
      <c r="AN2115" s="129"/>
      <c r="AO2115" s="129"/>
      <c r="AP2115" s="129"/>
      <c r="AQ2115" s="129"/>
      <c r="AR2115" s="129"/>
      <c r="AS2115" s="129"/>
      <c r="AT2115" s="129"/>
      <c r="AU2115" s="129"/>
    </row>
    <row r="2116" spans="27:47">
      <c r="AA2116" s="129"/>
      <c r="AB2116" s="129"/>
      <c r="AC2116" s="129"/>
      <c r="AD2116" s="129"/>
      <c r="AE2116" s="129"/>
      <c r="AF2116" s="132"/>
      <c r="AG2116" s="130"/>
      <c r="AN2116" s="129"/>
      <c r="AO2116" s="129"/>
      <c r="AP2116" s="129"/>
      <c r="AQ2116" s="129"/>
      <c r="AR2116" s="129"/>
      <c r="AS2116" s="129"/>
      <c r="AT2116" s="129"/>
      <c r="AU2116" s="129"/>
    </row>
    <row r="2117" spans="27:47">
      <c r="AA2117" s="129"/>
      <c r="AB2117" s="129"/>
      <c r="AC2117" s="129"/>
      <c r="AD2117" s="129"/>
      <c r="AE2117" s="129"/>
      <c r="AF2117" s="132"/>
      <c r="AG2117" s="130"/>
      <c r="AN2117" s="129"/>
      <c r="AO2117" s="129"/>
      <c r="AP2117" s="129"/>
      <c r="AQ2117" s="129"/>
      <c r="AR2117" s="129"/>
      <c r="AS2117" s="129"/>
      <c r="AT2117" s="129"/>
      <c r="AU2117" s="129"/>
    </row>
    <row r="2118" spans="27:47">
      <c r="AA2118" s="129"/>
      <c r="AB2118" s="129"/>
      <c r="AC2118" s="129"/>
      <c r="AD2118" s="129"/>
      <c r="AE2118" s="129"/>
      <c r="AF2118" s="132"/>
      <c r="AG2118" s="130"/>
      <c r="AN2118" s="129"/>
      <c r="AO2118" s="129"/>
      <c r="AP2118" s="129"/>
      <c r="AQ2118" s="129"/>
      <c r="AR2118" s="129"/>
      <c r="AS2118" s="129"/>
      <c r="AT2118" s="129"/>
      <c r="AU2118" s="129"/>
    </row>
    <row r="2119" spans="27:47">
      <c r="AA2119" s="129"/>
      <c r="AB2119" s="129"/>
      <c r="AC2119" s="129"/>
      <c r="AD2119" s="129"/>
      <c r="AE2119" s="129"/>
      <c r="AF2119" s="132"/>
      <c r="AG2119" s="130"/>
      <c r="AN2119" s="129"/>
      <c r="AO2119" s="129"/>
      <c r="AP2119" s="129"/>
      <c r="AQ2119" s="129"/>
      <c r="AR2119" s="129"/>
      <c r="AS2119" s="129"/>
      <c r="AT2119" s="129"/>
      <c r="AU2119" s="129"/>
    </row>
    <row r="2120" spans="27:47">
      <c r="AA2120" s="129"/>
      <c r="AB2120" s="129"/>
      <c r="AC2120" s="129"/>
      <c r="AD2120" s="129"/>
      <c r="AE2120" s="129"/>
      <c r="AF2120" s="132"/>
      <c r="AG2120" s="130"/>
      <c r="AN2120" s="129"/>
      <c r="AO2120" s="129"/>
      <c r="AP2120" s="129"/>
      <c r="AQ2120" s="129"/>
      <c r="AR2120" s="129"/>
      <c r="AS2120" s="129"/>
      <c r="AT2120" s="129"/>
      <c r="AU2120" s="129"/>
    </row>
    <row r="2121" spans="27:47">
      <c r="AA2121" s="129"/>
      <c r="AB2121" s="129"/>
      <c r="AC2121" s="129"/>
      <c r="AD2121" s="129"/>
      <c r="AE2121" s="129"/>
      <c r="AF2121" s="132"/>
      <c r="AG2121" s="130"/>
      <c r="AN2121" s="129"/>
      <c r="AO2121" s="129"/>
      <c r="AP2121" s="129"/>
      <c r="AQ2121" s="129"/>
      <c r="AR2121" s="129"/>
      <c r="AS2121" s="129"/>
      <c r="AT2121" s="129"/>
      <c r="AU2121" s="129"/>
    </row>
    <row r="2122" spans="27:47">
      <c r="AA2122" s="129"/>
      <c r="AB2122" s="129"/>
      <c r="AC2122" s="129"/>
      <c r="AD2122" s="129"/>
      <c r="AE2122" s="129"/>
      <c r="AF2122" s="132"/>
      <c r="AG2122" s="130"/>
      <c r="AN2122" s="129"/>
      <c r="AO2122" s="129"/>
      <c r="AP2122" s="129"/>
      <c r="AQ2122" s="129"/>
      <c r="AR2122" s="129"/>
      <c r="AS2122" s="129"/>
      <c r="AT2122" s="129"/>
      <c r="AU2122" s="129"/>
    </row>
    <row r="2123" spans="27:47">
      <c r="AA2123" s="129"/>
      <c r="AB2123" s="129"/>
      <c r="AC2123" s="129"/>
      <c r="AD2123" s="129"/>
      <c r="AE2123" s="129"/>
      <c r="AF2123" s="132"/>
      <c r="AG2123" s="130"/>
      <c r="AN2123" s="129"/>
      <c r="AO2123" s="129"/>
      <c r="AP2123" s="129"/>
      <c r="AQ2123" s="129"/>
      <c r="AR2123" s="129"/>
      <c r="AS2123" s="129"/>
      <c r="AT2123" s="129"/>
      <c r="AU2123" s="129"/>
    </row>
    <row r="2124" spans="27:47">
      <c r="AA2124" s="129"/>
      <c r="AB2124" s="129"/>
      <c r="AC2124" s="129"/>
      <c r="AD2124" s="129"/>
      <c r="AE2124" s="129"/>
      <c r="AF2124" s="132"/>
      <c r="AG2124" s="130"/>
      <c r="AN2124" s="129"/>
      <c r="AO2124" s="129"/>
      <c r="AP2124" s="129"/>
      <c r="AQ2124" s="129"/>
      <c r="AR2124" s="129"/>
      <c r="AS2124" s="129"/>
      <c r="AT2124" s="129"/>
      <c r="AU2124" s="129"/>
    </row>
    <row r="2125" spans="27:47">
      <c r="AA2125" s="129"/>
      <c r="AB2125" s="129"/>
      <c r="AC2125" s="129"/>
      <c r="AD2125" s="129"/>
      <c r="AE2125" s="129"/>
      <c r="AF2125" s="132"/>
      <c r="AG2125" s="130"/>
      <c r="AN2125" s="129"/>
      <c r="AO2125" s="129"/>
      <c r="AP2125" s="129"/>
      <c r="AQ2125" s="129"/>
      <c r="AR2125" s="129"/>
      <c r="AS2125" s="129"/>
      <c r="AT2125" s="129"/>
      <c r="AU2125" s="129"/>
    </row>
    <row r="2126" spans="27:47">
      <c r="AA2126" s="129"/>
      <c r="AB2126" s="129"/>
      <c r="AC2126" s="129"/>
      <c r="AD2126" s="129"/>
      <c r="AE2126" s="129"/>
      <c r="AF2126" s="132"/>
      <c r="AG2126" s="130"/>
      <c r="AN2126" s="129"/>
      <c r="AO2126" s="129"/>
      <c r="AP2126" s="129"/>
      <c r="AQ2126" s="129"/>
      <c r="AR2126" s="129"/>
      <c r="AS2126" s="129"/>
      <c r="AT2126" s="129"/>
      <c r="AU2126" s="129"/>
    </row>
    <row r="2127" spans="27:47">
      <c r="AA2127" s="129"/>
      <c r="AB2127" s="129"/>
      <c r="AC2127" s="129"/>
      <c r="AD2127" s="129"/>
      <c r="AE2127" s="129"/>
      <c r="AF2127" s="132"/>
      <c r="AG2127" s="130"/>
      <c r="AN2127" s="129"/>
      <c r="AO2127" s="129"/>
      <c r="AP2127" s="129"/>
      <c r="AQ2127" s="129"/>
      <c r="AR2127" s="129"/>
      <c r="AS2127" s="129"/>
      <c r="AT2127" s="129"/>
      <c r="AU2127" s="129"/>
    </row>
    <row r="2128" spans="27:47">
      <c r="AA2128" s="129"/>
      <c r="AB2128" s="129"/>
      <c r="AC2128" s="129"/>
      <c r="AD2128" s="129"/>
      <c r="AE2128" s="129"/>
      <c r="AF2128" s="132"/>
      <c r="AG2128" s="130"/>
      <c r="AN2128" s="129"/>
      <c r="AO2128" s="129"/>
      <c r="AP2128" s="129"/>
      <c r="AQ2128" s="129"/>
      <c r="AR2128" s="129"/>
      <c r="AS2128" s="129"/>
      <c r="AT2128" s="129"/>
      <c r="AU2128" s="129"/>
    </row>
    <row r="2129" spans="27:47">
      <c r="AA2129" s="129"/>
      <c r="AB2129" s="129"/>
      <c r="AC2129" s="129"/>
      <c r="AD2129" s="129"/>
      <c r="AE2129" s="129"/>
      <c r="AF2129" s="132"/>
      <c r="AG2129" s="130"/>
      <c r="AN2129" s="129"/>
      <c r="AO2129" s="129"/>
      <c r="AP2129" s="129"/>
      <c r="AQ2129" s="129"/>
      <c r="AR2129" s="129"/>
      <c r="AS2129" s="129"/>
      <c r="AT2129" s="129"/>
      <c r="AU2129" s="129"/>
    </row>
    <row r="2130" spans="27:47">
      <c r="AA2130" s="129"/>
      <c r="AB2130" s="129"/>
      <c r="AC2130" s="129"/>
      <c r="AD2130" s="129"/>
      <c r="AE2130" s="129"/>
      <c r="AF2130" s="132"/>
      <c r="AG2130" s="130"/>
      <c r="AN2130" s="129"/>
      <c r="AO2130" s="129"/>
      <c r="AP2130" s="129"/>
      <c r="AQ2130" s="129"/>
      <c r="AR2130" s="129"/>
      <c r="AS2130" s="129"/>
      <c r="AT2130" s="129"/>
      <c r="AU2130" s="129"/>
    </row>
    <row r="2131" spans="27:47">
      <c r="AA2131" s="129"/>
      <c r="AB2131" s="129"/>
      <c r="AC2131" s="129"/>
      <c r="AD2131" s="129"/>
      <c r="AE2131" s="129"/>
      <c r="AF2131" s="132"/>
      <c r="AG2131" s="130"/>
      <c r="AN2131" s="129"/>
      <c r="AO2131" s="129"/>
      <c r="AP2131" s="129"/>
      <c r="AQ2131" s="129"/>
      <c r="AR2131" s="129"/>
      <c r="AS2131" s="129"/>
      <c r="AT2131" s="129"/>
      <c r="AU2131" s="129"/>
    </row>
    <row r="2132" spans="27:47">
      <c r="AA2132" s="129"/>
      <c r="AB2132" s="129"/>
      <c r="AC2132" s="129"/>
      <c r="AD2132" s="129"/>
      <c r="AE2132" s="129"/>
      <c r="AF2132" s="132"/>
      <c r="AG2132" s="130"/>
      <c r="AN2132" s="129"/>
      <c r="AO2132" s="129"/>
      <c r="AP2132" s="129"/>
      <c r="AQ2132" s="129"/>
      <c r="AR2132" s="129"/>
      <c r="AS2132" s="129"/>
      <c r="AT2132" s="129"/>
      <c r="AU2132" s="129"/>
    </row>
    <row r="2133" spans="27:47">
      <c r="AA2133" s="129"/>
      <c r="AB2133" s="129"/>
      <c r="AC2133" s="129"/>
      <c r="AD2133" s="129"/>
      <c r="AE2133" s="129"/>
      <c r="AF2133" s="132"/>
      <c r="AG2133" s="130"/>
      <c r="AN2133" s="129"/>
      <c r="AO2133" s="129"/>
      <c r="AP2133" s="129"/>
      <c r="AQ2133" s="129"/>
      <c r="AR2133" s="129"/>
      <c r="AS2133" s="129"/>
      <c r="AT2133" s="129"/>
      <c r="AU2133" s="129"/>
    </row>
    <row r="2134" spans="27:47">
      <c r="AA2134" s="129"/>
      <c r="AB2134" s="129"/>
      <c r="AC2134" s="129"/>
      <c r="AD2134" s="129"/>
      <c r="AE2134" s="129"/>
      <c r="AF2134" s="132"/>
      <c r="AG2134" s="130"/>
      <c r="AN2134" s="129"/>
      <c r="AO2134" s="129"/>
      <c r="AP2134" s="129"/>
      <c r="AQ2134" s="129"/>
      <c r="AR2134" s="129"/>
      <c r="AS2134" s="129"/>
      <c r="AT2134" s="129"/>
      <c r="AU2134" s="129"/>
    </row>
    <row r="2135" spans="27:47">
      <c r="AA2135" s="129"/>
      <c r="AB2135" s="129"/>
      <c r="AC2135" s="129"/>
      <c r="AD2135" s="129"/>
      <c r="AE2135" s="129"/>
      <c r="AF2135" s="132"/>
      <c r="AG2135" s="130"/>
      <c r="AN2135" s="129"/>
      <c r="AO2135" s="129"/>
      <c r="AP2135" s="129"/>
      <c r="AQ2135" s="129"/>
      <c r="AR2135" s="129"/>
      <c r="AS2135" s="129"/>
      <c r="AT2135" s="129"/>
      <c r="AU2135" s="129"/>
    </row>
    <row r="2136" spans="27:47">
      <c r="AA2136" s="129"/>
      <c r="AB2136" s="129"/>
      <c r="AC2136" s="129"/>
      <c r="AD2136" s="129"/>
      <c r="AE2136" s="129"/>
      <c r="AF2136" s="132"/>
      <c r="AG2136" s="130"/>
      <c r="AN2136" s="129"/>
      <c r="AO2136" s="129"/>
      <c r="AP2136" s="129"/>
      <c r="AQ2136" s="129"/>
      <c r="AR2136" s="129"/>
      <c r="AS2136" s="129"/>
      <c r="AT2136" s="129"/>
      <c r="AU2136" s="129"/>
    </row>
    <row r="2137" spans="27:47">
      <c r="AA2137" s="129"/>
      <c r="AB2137" s="129"/>
      <c r="AC2137" s="129"/>
      <c r="AD2137" s="129"/>
      <c r="AE2137" s="129"/>
      <c r="AF2137" s="132"/>
      <c r="AG2137" s="130"/>
      <c r="AN2137" s="129"/>
      <c r="AO2137" s="129"/>
      <c r="AP2137" s="129"/>
      <c r="AQ2137" s="129"/>
      <c r="AR2137" s="129"/>
      <c r="AS2137" s="129"/>
      <c r="AT2137" s="129"/>
      <c r="AU2137" s="129"/>
    </row>
    <row r="2138" spans="27:47">
      <c r="AA2138" s="129"/>
      <c r="AB2138" s="129"/>
      <c r="AC2138" s="129"/>
      <c r="AD2138" s="129"/>
      <c r="AE2138" s="129"/>
      <c r="AF2138" s="132"/>
      <c r="AG2138" s="130"/>
      <c r="AN2138" s="129"/>
      <c r="AO2138" s="129"/>
      <c r="AP2138" s="129"/>
      <c r="AQ2138" s="129"/>
      <c r="AR2138" s="129"/>
      <c r="AS2138" s="129"/>
      <c r="AT2138" s="129"/>
      <c r="AU2138" s="129"/>
    </row>
    <row r="2139" spans="27:47">
      <c r="AA2139" s="129"/>
      <c r="AB2139" s="129"/>
      <c r="AC2139" s="129"/>
      <c r="AD2139" s="129"/>
      <c r="AE2139" s="129"/>
      <c r="AF2139" s="132"/>
      <c r="AG2139" s="130"/>
      <c r="AN2139" s="129"/>
      <c r="AO2139" s="129"/>
      <c r="AP2139" s="129"/>
      <c r="AQ2139" s="129"/>
      <c r="AR2139" s="129"/>
      <c r="AS2139" s="129"/>
      <c r="AT2139" s="129"/>
      <c r="AU2139" s="129"/>
    </row>
    <row r="2140" spans="27:47">
      <c r="AA2140" s="129"/>
      <c r="AB2140" s="129"/>
      <c r="AC2140" s="129"/>
      <c r="AD2140" s="129"/>
      <c r="AE2140" s="129"/>
      <c r="AF2140" s="132"/>
      <c r="AG2140" s="130"/>
      <c r="AN2140" s="129"/>
      <c r="AO2140" s="129"/>
      <c r="AP2140" s="129"/>
      <c r="AQ2140" s="129"/>
      <c r="AR2140" s="129"/>
      <c r="AS2140" s="129"/>
      <c r="AT2140" s="129"/>
      <c r="AU2140" s="129"/>
    </row>
    <row r="2141" spans="27:47">
      <c r="AA2141" s="129"/>
      <c r="AB2141" s="129"/>
      <c r="AC2141" s="129"/>
      <c r="AD2141" s="129"/>
      <c r="AE2141" s="129"/>
      <c r="AF2141" s="132"/>
      <c r="AG2141" s="130"/>
      <c r="AN2141" s="129"/>
      <c r="AO2141" s="129"/>
      <c r="AP2141" s="129"/>
      <c r="AQ2141" s="129"/>
      <c r="AR2141" s="129"/>
      <c r="AS2141" s="129"/>
      <c r="AT2141" s="129"/>
      <c r="AU2141" s="129"/>
    </row>
    <row r="2142" spans="27:47">
      <c r="AA2142" s="129"/>
      <c r="AB2142" s="129"/>
      <c r="AC2142" s="129"/>
      <c r="AD2142" s="129"/>
      <c r="AE2142" s="129"/>
      <c r="AF2142" s="132"/>
      <c r="AG2142" s="130"/>
      <c r="AN2142" s="129"/>
      <c r="AO2142" s="129"/>
      <c r="AP2142" s="129"/>
      <c r="AQ2142" s="129"/>
      <c r="AR2142" s="129"/>
      <c r="AS2142" s="129"/>
      <c r="AT2142" s="129"/>
      <c r="AU2142" s="129"/>
    </row>
    <row r="2143" spans="27:47">
      <c r="AA2143" s="129"/>
      <c r="AB2143" s="129"/>
      <c r="AC2143" s="129"/>
      <c r="AD2143" s="129"/>
      <c r="AE2143" s="129"/>
      <c r="AF2143" s="132"/>
      <c r="AG2143" s="130"/>
      <c r="AN2143" s="129"/>
      <c r="AO2143" s="129"/>
      <c r="AP2143" s="129"/>
      <c r="AQ2143" s="129"/>
      <c r="AR2143" s="129"/>
      <c r="AS2143" s="129"/>
      <c r="AT2143" s="129"/>
      <c r="AU2143" s="129"/>
    </row>
    <row r="2144" spans="27:47">
      <c r="AA2144" s="129"/>
      <c r="AB2144" s="129"/>
      <c r="AC2144" s="129"/>
      <c r="AD2144" s="129"/>
      <c r="AE2144" s="129"/>
      <c r="AF2144" s="132"/>
      <c r="AG2144" s="130"/>
      <c r="AN2144" s="129"/>
      <c r="AO2144" s="129"/>
      <c r="AP2144" s="129"/>
      <c r="AQ2144" s="129"/>
      <c r="AR2144" s="129"/>
      <c r="AS2144" s="129"/>
      <c r="AT2144" s="129"/>
      <c r="AU2144" s="129"/>
    </row>
    <row r="2145" spans="27:47">
      <c r="AA2145" s="129"/>
      <c r="AB2145" s="129"/>
      <c r="AC2145" s="129"/>
      <c r="AD2145" s="129"/>
      <c r="AE2145" s="129"/>
      <c r="AF2145" s="132"/>
      <c r="AG2145" s="130"/>
      <c r="AN2145" s="129"/>
      <c r="AO2145" s="129"/>
      <c r="AP2145" s="129"/>
      <c r="AQ2145" s="129"/>
      <c r="AR2145" s="129"/>
      <c r="AS2145" s="129"/>
      <c r="AT2145" s="129"/>
      <c r="AU2145" s="129"/>
    </row>
    <row r="2146" spans="27:47">
      <c r="AA2146" s="129"/>
      <c r="AB2146" s="129"/>
      <c r="AC2146" s="129"/>
      <c r="AD2146" s="129"/>
      <c r="AE2146" s="129"/>
      <c r="AF2146" s="132"/>
      <c r="AG2146" s="130"/>
      <c r="AN2146" s="129"/>
      <c r="AO2146" s="129"/>
      <c r="AP2146" s="129"/>
      <c r="AQ2146" s="129"/>
      <c r="AR2146" s="129"/>
      <c r="AS2146" s="129"/>
      <c r="AT2146" s="129"/>
      <c r="AU2146" s="129"/>
    </row>
    <row r="2147" spans="27:47">
      <c r="AA2147" s="129"/>
      <c r="AB2147" s="129"/>
      <c r="AC2147" s="129"/>
      <c r="AD2147" s="129"/>
      <c r="AE2147" s="129"/>
      <c r="AF2147" s="132"/>
      <c r="AG2147" s="130"/>
      <c r="AN2147" s="129"/>
      <c r="AO2147" s="129"/>
      <c r="AP2147" s="129"/>
      <c r="AQ2147" s="129"/>
      <c r="AR2147" s="129"/>
      <c r="AS2147" s="129"/>
      <c r="AT2147" s="129"/>
      <c r="AU2147" s="129"/>
    </row>
    <row r="2148" spans="27:47">
      <c r="AA2148" s="129"/>
      <c r="AB2148" s="129"/>
      <c r="AC2148" s="129"/>
      <c r="AD2148" s="129"/>
      <c r="AE2148" s="129"/>
      <c r="AF2148" s="132"/>
      <c r="AG2148" s="130"/>
      <c r="AN2148" s="129"/>
      <c r="AO2148" s="129"/>
      <c r="AP2148" s="129"/>
      <c r="AQ2148" s="129"/>
      <c r="AR2148" s="129"/>
      <c r="AS2148" s="129"/>
      <c r="AT2148" s="129"/>
      <c r="AU2148" s="129"/>
    </row>
    <row r="2149" spans="27:47">
      <c r="AA2149" s="129"/>
      <c r="AB2149" s="129"/>
      <c r="AC2149" s="129"/>
      <c r="AD2149" s="129"/>
      <c r="AE2149" s="129"/>
      <c r="AF2149" s="132"/>
      <c r="AG2149" s="130"/>
      <c r="AN2149" s="129"/>
      <c r="AO2149" s="129"/>
      <c r="AP2149" s="129"/>
      <c r="AQ2149" s="129"/>
      <c r="AR2149" s="129"/>
      <c r="AS2149" s="129"/>
      <c r="AT2149" s="129"/>
      <c r="AU2149" s="129"/>
    </row>
    <row r="2150" spans="27:47">
      <c r="AA2150" s="129"/>
      <c r="AB2150" s="129"/>
      <c r="AC2150" s="129"/>
      <c r="AD2150" s="129"/>
      <c r="AE2150" s="129"/>
      <c r="AF2150" s="132"/>
      <c r="AG2150" s="130"/>
      <c r="AN2150" s="129"/>
      <c r="AO2150" s="129"/>
      <c r="AP2150" s="129"/>
      <c r="AQ2150" s="129"/>
      <c r="AR2150" s="129"/>
      <c r="AS2150" s="129"/>
      <c r="AT2150" s="129"/>
      <c r="AU2150" s="129"/>
    </row>
    <row r="2151" spans="27:47">
      <c r="AA2151" s="129"/>
      <c r="AB2151" s="129"/>
      <c r="AC2151" s="129"/>
      <c r="AD2151" s="129"/>
      <c r="AE2151" s="129"/>
      <c r="AF2151" s="132"/>
      <c r="AG2151" s="130"/>
      <c r="AN2151" s="129"/>
      <c r="AO2151" s="129"/>
      <c r="AP2151" s="129"/>
      <c r="AQ2151" s="129"/>
      <c r="AR2151" s="129"/>
      <c r="AS2151" s="129"/>
      <c r="AT2151" s="129"/>
      <c r="AU2151" s="129"/>
    </row>
    <row r="2152" spans="27:47">
      <c r="AA2152" s="129"/>
      <c r="AB2152" s="129"/>
      <c r="AC2152" s="129"/>
      <c r="AD2152" s="129"/>
      <c r="AE2152" s="129"/>
      <c r="AF2152" s="132"/>
      <c r="AG2152" s="130"/>
      <c r="AN2152" s="129"/>
      <c r="AO2152" s="129"/>
      <c r="AP2152" s="129"/>
      <c r="AQ2152" s="129"/>
      <c r="AR2152" s="129"/>
      <c r="AS2152" s="129"/>
      <c r="AT2152" s="129"/>
      <c r="AU2152" s="129"/>
    </row>
    <row r="2153" spans="27:47">
      <c r="AA2153" s="129"/>
      <c r="AB2153" s="129"/>
      <c r="AC2153" s="129"/>
      <c r="AD2153" s="129"/>
      <c r="AE2153" s="129"/>
      <c r="AF2153" s="132"/>
      <c r="AG2153" s="130"/>
      <c r="AN2153" s="129"/>
      <c r="AO2153" s="129"/>
      <c r="AP2153" s="129"/>
      <c r="AQ2153" s="129"/>
      <c r="AR2153" s="129"/>
      <c r="AS2153" s="129"/>
      <c r="AT2153" s="129"/>
      <c r="AU2153" s="129"/>
    </row>
    <row r="2154" spans="27:47">
      <c r="AA2154" s="129"/>
      <c r="AB2154" s="129"/>
      <c r="AC2154" s="129"/>
      <c r="AD2154" s="129"/>
      <c r="AE2154" s="129"/>
      <c r="AF2154" s="132"/>
      <c r="AG2154" s="130"/>
      <c r="AN2154" s="129"/>
      <c r="AO2154" s="129"/>
      <c r="AP2154" s="129"/>
      <c r="AQ2154" s="129"/>
      <c r="AR2154" s="129"/>
      <c r="AS2154" s="129"/>
      <c r="AT2154" s="129"/>
      <c r="AU2154" s="129"/>
    </row>
    <row r="2155" spans="27:47">
      <c r="AA2155" s="129"/>
      <c r="AB2155" s="129"/>
      <c r="AC2155" s="129"/>
      <c r="AD2155" s="129"/>
      <c r="AE2155" s="129"/>
      <c r="AF2155" s="132"/>
      <c r="AG2155" s="130"/>
      <c r="AN2155" s="129"/>
      <c r="AO2155" s="129"/>
      <c r="AP2155" s="129"/>
      <c r="AQ2155" s="129"/>
      <c r="AR2155" s="129"/>
      <c r="AS2155" s="129"/>
      <c r="AT2155" s="129"/>
      <c r="AU2155" s="129"/>
    </row>
    <row r="2156" spans="27:47">
      <c r="AA2156" s="129"/>
      <c r="AB2156" s="129"/>
      <c r="AC2156" s="129"/>
      <c r="AD2156" s="129"/>
      <c r="AE2156" s="129"/>
      <c r="AF2156" s="132"/>
      <c r="AG2156" s="130"/>
      <c r="AN2156" s="129"/>
      <c r="AO2156" s="129"/>
      <c r="AP2156" s="129"/>
      <c r="AQ2156" s="129"/>
      <c r="AR2156" s="129"/>
      <c r="AS2156" s="129"/>
      <c r="AT2156" s="129"/>
      <c r="AU2156" s="129"/>
    </row>
    <row r="2157" spans="27:47">
      <c r="AA2157" s="129"/>
      <c r="AB2157" s="129"/>
      <c r="AC2157" s="129"/>
      <c r="AD2157" s="129"/>
      <c r="AE2157" s="129"/>
      <c r="AF2157" s="132"/>
      <c r="AG2157" s="130"/>
      <c r="AN2157" s="129"/>
      <c r="AO2157" s="129"/>
      <c r="AP2157" s="129"/>
      <c r="AQ2157" s="129"/>
      <c r="AR2157" s="129"/>
      <c r="AS2157" s="129"/>
      <c r="AT2157" s="129"/>
      <c r="AU2157" s="129"/>
    </row>
    <row r="2158" spans="27:47">
      <c r="AA2158" s="129"/>
      <c r="AB2158" s="129"/>
      <c r="AC2158" s="129"/>
      <c r="AD2158" s="129"/>
      <c r="AE2158" s="129"/>
      <c r="AF2158" s="132"/>
      <c r="AG2158" s="130"/>
      <c r="AN2158" s="129"/>
      <c r="AO2158" s="129"/>
      <c r="AP2158" s="129"/>
      <c r="AQ2158" s="129"/>
      <c r="AR2158" s="129"/>
      <c r="AS2158" s="129"/>
      <c r="AT2158" s="129"/>
      <c r="AU2158" s="129"/>
    </row>
    <row r="2159" spans="27:47">
      <c r="AA2159" s="129"/>
      <c r="AB2159" s="129"/>
      <c r="AC2159" s="129"/>
      <c r="AD2159" s="129"/>
      <c r="AE2159" s="129"/>
      <c r="AF2159" s="132"/>
      <c r="AG2159" s="130"/>
      <c r="AN2159" s="129"/>
      <c r="AO2159" s="129"/>
      <c r="AP2159" s="129"/>
      <c r="AQ2159" s="129"/>
      <c r="AR2159" s="129"/>
      <c r="AS2159" s="129"/>
      <c r="AT2159" s="129"/>
      <c r="AU2159" s="129"/>
    </row>
    <row r="2160" spans="27:47">
      <c r="AA2160" s="129"/>
      <c r="AB2160" s="129"/>
      <c r="AC2160" s="129"/>
      <c r="AD2160" s="129"/>
      <c r="AE2160" s="129"/>
      <c r="AF2160" s="132"/>
      <c r="AG2160" s="130"/>
      <c r="AN2160" s="129"/>
      <c r="AO2160" s="129"/>
      <c r="AP2160" s="129"/>
      <c r="AQ2160" s="129"/>
      <c r="AR2160" s="129"/>
      <c r="AS2160" s="129"/>
      <c r="AT2160" s="129"/>
      <c r="AU2160" s="129"/>
    </row>
    <row r="2161" spans="27:47">
      <c r="AA2161" s="129"/>
      <c r="AB2161" s="129"/>
      <c r="AC2161" s="129"/>
      <c r="AD2161" s="129"/>
      <c r="AE2161" s="129"/>
      <c r="AF2161" s="132"/>
      <c r="AG2161" s="130"/>
      <c r="AN2161" s="129"/>
      <c r="AO2161" s="129"/>
      <c r="AP2161" s="129"/>
      <c r="AQ2161" s="129"/>
      <c r="AR2161" s="129"/>
      <c r="AS2161" s="129"/>
      <c r="AT2161" s="129"/>
      <c r="AU2161" s="129"/>
    </row>
    <row r="2162" spans="27:47">
      <c r="AA2162" s="129"/>
      <c r="AB2162" s="129"/>
      <c r="AC2162" s="129"/>
      <c r="AD2162" s="129"/>
      <c r="AE2162" s="129"/>
      <c r="AF2162" s="132"/>
      <c r="AG2162" s="130"/>
      <c r="AN2162" s="129"/>
      <c r="AO2162" s="129"/>
      <c r="AP2162" s="129"/>
      <c r="AQ2162" s="129"/>
      <c r="AR2162" s="129"/>
      <c r="AS2162" s="129"/>
      <c r="AT2162" s="129"/>
      <c r="AU2162" s="129"/>
    </row>
    <row r="2163" spans="27:47">
      <c r="AA2163" s="129"/>
      <c r="AB2163" s="129"/>
      <c r="AC2163" s="129"/>
      <c r="AD2163" s="129"/>
      <c r="AE2163" s="129"/>
      <c r="AF2163" s="132"/>
      <c r="AG2163" s="130"/>
      <c r="AN2163" s="129"/>
      <c r="AO2163" s="129"/>
      <c r="AP2163" s="129"/>
      <c r="AQ2163" s="129"/>
      <c r="AR2163" s="129"/>
      <c r="AS2163" s="129"/>
      <c r="AT2163" s="129"/>
      <c r="AU2163" s="129"/>
    </row>
    <row r="2164" spans="27:47">
      <c r="AA2164" s="129"/>
      <c r="AB2164" s="129"/>
      <c r="AC2164" s="129"/>
      <c r="AD2164" s="129"/>
      <c r="AE2164" s="129"/>
      <c r="AF2164" s="132"/>
      <c r="AG2164" s="130"/>
      <c r="AN2164" s="129"/>
      <c r="AO2164" s="129"/>
      <c r="AP2164" s="129"/>
      <c r="AQ2164" s="129"/>
      <c r="AR2164" s="129"/>
      <c r="AS2164" s="129"/>
      <c r="AT2164" s="129"/>
      <c r="AU2164" s="129"/>
    </row>
    <row r="2165" spans="27:47">
      <c r="AA2165" s="129"/>
      <c r="AB2165" s="129"/>
      <c r="AC2165" s="129"/>
      <c r="AD2165" s="129"/>
      <c r="AE2165" s="129"/>
      <c r="AF2165" s="132"/>
      <c r="AG2165" s="130"/>
      <c r="AN2165" s="129"/>
      <c r="AO2165" s="129"/>
      <c r="AP2165" s="129"/>
      <c r="AQ2165" s="129"/>
      <c r="AR2165" s="129"/>
      <c r="AS2165" s="129"/>
      <c r="AT2165" s="129"/>
      <c r="AU2165" s="129"/>
    </row>
    <row r="2166" spans="27:47">
      <c r="AA2166" s="129"/>
      <c r="AB2166" s="129"/>
      <c r="AC2166" s="129"/>
      <c r="AD2166" s="129"/>
      <c r="AE2166" s="129"/>
      <c r="AF2166" s="132"/>
      <c r="AG2166" s="130"/>
      <c r="AN2166" s="129"/>
      <c r="AO2166" s="129"/>
      <c r="AP2166" s="129"/>
      <c r="AQ2166" s="129"/>
      <c r="AR2166" s="129"/>
      <c r="AS2166" s="129"/>
      <c r="AT2166" s="129"/>
      <c r="AU2166" s="129"/>
    </row>
    <row r="2167" spans="27:47">
      <c r="AA2167" s="129"/>
      <c r="AB2167" s="129"/>
      <c r="AC2167" s="129"/>
      <c r="AD2167" s="129"/>
      <c r="AE2167" s="129"/>
      <c r="AF2167" s="132"/>
      <c r="AG2167" s="130"/>
      <c r="AN2167" s="129"/>
      <c r="AO2167" s="129"/>
      <c r="AP2167" s="129"/>
      <c r="AQ2167" s="129"/>
      <c r="AR2167" s="129"/>
      <c r="AS2167" s="129"/>
      <c r="AT2167" s="129"/>
      <c r="AU2167" s="129"/>
    </row>
    <row r="2168" spans="27:47">
      <c r="AA2168" s="129"/>
      <c r="AB2168" s="129"/>
      <c r="AC2168" s="129"/>
      <c r="AD2168" s="129"/>
      <c r="AE2168" s="129"/>
      <c r="AF2168" s="132"/>
      <c r="AG2168" s="130"/>
      <c r="AN2168" s="129"/>
      <c r="AO2168" s="129"/>
      <c r="AP2168" s="129"/>
      <c r="AQ2168" s="129"/>
      <c r="AR2168" s="129"/>
      <c r="AS2168" s="129"/>
      <c r="AT2168" s="129"/>
      <c r="AU2168" s="129"/>
    </row>
    <row r="2169" spans="27:47">
      <c r="AA2169" s="129"/>
      <c r="AB2169" s="129"/>
      <c r="AC2169" s="129"/>
      <c r="AD2169" s="129"/>
      <c r="AE2169" s="129"/>
      <c r="AF2169" s="132"/>
      <c r="AG2169" s="130"/>
      <c r="AN2169" s="129"/>
      <c r="AO2169" s="129"/>
      <c r="AP2169" s="129"/>
      <c r="AQ2169" s="129"/>
      <c r="AR2169" s="129"/>
      <c r="AS2169" s="129"/>
      <c r="AT2169" s="129"/>
      <c r="AU2169" s="129"/>
    </row>
    <row r="2170" spans="27:47">
      <c r="AA2170" s="129"/>
      <c r="AB2170" s="129"/>
      <c r="AC2170" s="129"/>
      <c r="AD2170" s="129"/>
      <c r="AE2170" s="129"/>
      <c r="AF2170" s="132"/>
      <c r="AG2170" s="130"/>
      <c r="AN2170" s="129"/>
      <c r="AO2170" s="129"/>
      <c r="AP2170" s="129"/>
      <c r="AQ2170" s="129"/>
      <c r="AR2170" s="129"/>
      <c r="AS2170" s="129"/>
      <c r="AT2170" s="129"/>
      <c r="AU2170" s="129"/>
    </row>
    <row r="2171" spans="27:47">
      <c r="AA2171" s="129"/>
      <c r="AB2171" s="129"/>
      <c r="AC2171" s="129"/>
      <c r="AD2171" s="129"/>
      <c r="AE2171" s="129"/>
      <c r="AF2171" s="132"/>
      <c r="AG2171" s="130"/>
      <c r="AN2171" s="129"/>
      <c r="AO2171" s="129"/>
      <c r="AP2171" s="129"/>
      <c r="AQ2171" s="129"/>
      <c r="AR2171" s="129"/>
      <c r="AS2171" s="129"/>
      <c r="AT2171" s="129"/>
      <c r="AU2171" s="129"/>
    </row>
    <row r="2172" spans="27:47">
      <c r="AA2172" s="129"/>
      <c r="AB2172" s="129"/>
      <c r="AC2172" s="129"/>
      <c r="AD2172" s="129"/>
      <c r="AE2172" s="129"/>
      <c r="AF2172" s="132"/>
      <c r="AG2172" s="130"/>
      <c r="AN2172" s="129"/>
      <c r="AO2172" s="129"/>
      <c r="AP2172" s="129"/>
      <c r="AQ2172" s="129"/>
      <c r="AR2172" s="129"/>
      <c r="AS2172" s="129"/>
      <c r="AT2172" s="129"/>
      <c r="AU2172" s="129"/>
    </row>
    <row r="2173" spans="27:47">
      <c r="AA2173" s="129"/>
      <c r="AB2173" s="129"/>
      <c r="AC2173" s="129"/>
      <c r="AD2173" s="129"/>
      <c r="AE2173" s="129"/>
      <c r="AF2173" s="132"/>
      <c r="AG2173" s="130"/>
      <c r="AN2173" s="129"/>
      <c r="AO2173" s="129"/>
      <c r="AP2173" s="129"/>
      <c r="AQ2173" s="129"/>
      <c r="AR2173" s="129"/>
      <c r="AS2173" s="129"/>
      <c r="AT2173" s="129"/>
      <c r="AU2173" s="129"/>
    </row>
    <row r="2174" spans="27:47">
      <c r="AA2174" s="129"/>
      <c r="AB2174" s="129"/>
      <c r="AC2174" s="129"/>
      <c r="AD2174" s="129"/>
      <c r="AE2174" s="129"/>
      <c r="AF2174" s="132"/>
      <c r="AG2174" s="130"/>
      <c r="AN2174" s="129"/>
      <c r="AO2174" s="129"/>
      <c r="AP2174" s="129"/>
      <c r="AQ2174" s="129"/>
      <c r="AR2174" s="129"/>
      <c r="AS2174" s="129"/>
      <c r="AT2174" s="129"/>
      <c r="AU2174" s="129"/>
    </row>
    <row r="2175" spans="27:47">
      <c r="AA2175" s="129"/>
      <c r="AB2175" s="129"/>
      <c r="AC2175" s="129"/>
      <c r="AD2175" s="129"/>
      <c r="AE2175" s="129"/>
      <c r="AF2175" s="132"/>
      <c r="AG2175" s="130"/>
      <c r="AN2175" s="129"/>
      <c r="AO2175" s="129"/>
      <c r="AP2175" s="129"/>
      <c r="AQ2175" s="129"/>
      <c r="AR2175" s="129"/>
      <c r="AS2175" s="129"/>
      <c r="AT2175" s="129"/>
      <c r="AU2175" s="129"/>
    </row>
    <row r="2176" spans="27:47">
      <c r="AA2176" s="129"/>
      <c r="AB2176" s="129"/>
      <c r="AC2176" s="129"/>
      <c r="AD2176" s="129"/>
      <c r="AE2176" s="129"/>
      <c r="AF2176" s="132"/>
      <c r="AG2176" s="130"/>
      <c r="AN2176" s="129"/>
      <c r="AO2176" s="129"/>
      <c r="AP2176" s="129"/>
      <c r="AQ2176" s="129"/>
      <c r="AR2176" s="129"/>
      <c r="AS2176" s="129"/>
      <c r="AT2176" s="129"/>
      <c r="AU2176" s="129"/>
    </row>
    <row r="2177" spans="27:47">
      <c r="AA2177" s="129"/>
      <c r="AB2177" s="129"/>
      <c r="AC2177" s="129"/>
      <c r="AD2177" s="129"/>
      <c r="AE2177" s="129"/>
      <c r="AF2177" s="132"/>
      <c r="AG2177" s="130"/>
      <c r="AN2177" s="129"/>
      <c r="AO2177" s="129"/>
      <c r="AP2177" s="129"/>
      <c r="AQ2177" s="129"/>
      <c r="AR2177" s="129"/>
      <c r="AS2177" s="129"/>
      <c r="AT2177" s="129"/>
      <c r="AU2177" s="129"/>
    </row>
    <row r="2178" spans="27:47">
      <c r="AA2178" s="129"/>
      <c r="AB2178" s="129"/>
      <c r="AC2178" s="129"/>
      <c r="AD2178" s="129"/>
      <c r="AE2178" s="129"/>
      <c r="AF2178" s="132"/>
      <c r="AG2178" s="130"/>
      <c r="AN2178" s="129"/>
      <c r="AO2178" s="129"/>
      <c r="AP2178" s="129"/>
      <c r="AQ2178" s="129"/>
      <c r="AR2178" s="129"/>
      <c r="AS2178" s="129"/>
      <c r="AT2178" s="129"/>
      <c r="AU2178" s="129"/>
    </row>
    <row r="2179" spans="27:47">
      <c r="AA2179" s="129"/>
      <c r="AB2179" s="129"/>
      <c r="AC2179" s="129"/>
      <c r="AD2179" s="129"/>
      <c r="AE2179" s="129"/>
      <c r="AF2179" s="132"/>
      <c r="AG2179" s="130"/>
      <c r="AN2179" s="129"/>
      <c r="AO2179" s="129"/>
      <c r="AP2179" s="129"/>
      <c r="AQ2179" s="129"/>
      <c r="AR2179" s="129"/>
      <c r="AS2179" s="129"/>
      <c r="AT2179" s="129"/>
      <c r="AU2179" s="129"/>
    </row>
    <row r="2180" spans="27:47">
      <c r="AA2180" s="129"/>
      <c r="AB2180" s="129"/>
      <c r="AC2180" s="129"/>
      <c r="AD2180" s="129"/>
      <c r="AE2180" s="129"/>
      <c r="AF2180" s="132"/>
      <c r="AG2180" s="130"/>
      <c r="AN2180" s="129"/>
      <c r="AO2180" s="129"/>
      <c r="AP2180" s="129"/>
      <c r="AQ2180" s="129"/>
      <c r="AR2180" s="129"/>
      <c r="AS2180" s="129"/>
      <c r="AT2180" s="129"/>
      <c r="AU2180" s="129"/>
    </row>
    <row r="2181" spans="27:47">
      <c r="AA2181" s="129"/>
      <c r="AB2181" s="129"/>
      <c r="AC2181" s="129"/>
      <c r="AD2181" s="129"/>
      <c r="AE2181" s="129"/>
      <c r="AF2181" s="132"/>
      <c r="AG2181" s="130"/>
      <c r="AN2181" s="129"/>
      <c r="AO2181" s="129"/>
      <c r="AP2181" s="129"/>
      <c r="AQ2181" s="129"/>
      <c r="AR2181" s="129"/>
      <c r="AS2181" s="129"/>
      <c r="AT2181" s="129"/>
      <c r="AU2181" s="129"/>
    </row>
    <row r="2182" spans="27:47">
      <c r="AA2182" s="129"/>
      <c r="AB2182" s="129"/>
      <c r="AC2182" s="129"/>
      <c r="AD2182" s="129"/>
      <c r="AE2182" s="129"/>
      <c r="AF2182" s="132"/>
      <c r="AG2182" s="130"/>
      <c r="AN2182" s="129"/>
      <c r="AO2182" s="129"/>
      <c r="AP2182" s="129"/>
      <c r="AQ2182" s="129"/>
      <c r="AR2182" s="129"/>
      <c r="AS2182" s="129"/>
      <c r="AT2182" s="129"/>
      <c r="AU2182" s="129"/>
    </row>
    <row r="2183" spans="27:47">
      <c r="AA2183" s="129"/>
      <c r="AB2183" s="129"/>
      <c r="AC2183" s="129"/>
      <c r="AD2183" s="129"/>
      <c r="AE2183" s="129"/>
      <c r="AF2183" s="132"/>
      <c r="AG2183" s="130"/>
      <c r="AN2183" s="129"/>
      <c r="AO2183" s="129"/>
      <c r="AP2183" s="129"/>
      <c r="AQ2183" s="129"/>
      <c r="AR2183" s="129"/>
      <c r="AS2183" s="129"/>
      <c r="AT2183" s="129"/>
      <c r="AU2183" s="129"/>
    </row>
    <row r="2184" spans="27:47">
      <c r="AA2184" s="129"/>
      <c r="AB2184" s="129"/>
      <c r="AC2184" s="129"/>
      <c r="AD2184" s="129"/>
      <c r="AE2184" s="129"/>
      <c r="AF2184" s="132"/>
      <c r="AG2184" s="130"/>
      <c r="AN2184" s="129"/>
      <c r="AO2184" s="129"/>
      <c r="AP2184" s="129"/>
      <c r="AQ2184" s="129"/>
      <c r="AR2184" s="129"/>
      <c r="AS2184" s="129"/>
      <c r="AT2184" s="129"/>
      <c r="AU2184" s="129"/>
    </row>
    <row r="2185" spans="27:47">
      <c r="AA2185" s="129"/>
      <c r="AB2185" s="129"/>
      <c r="AC2185" s="129"/>
      <c r="AD2185" s="129"/>
      <c r="AE2185" s="129"/>
      <c r="AF2185" s="132"/>
      <c r="AG2185" s="130"/>
      <c r="AN2185" s="129"/>
      <c r="AO2185" s="129"/>
      <c r="AP2185" s="129"/>
      <c r="AQ2185" s="129"/>
      <c r="AR2185" s="129"/>
      <c r="AS2185" s="129"/>
      <c r="AT2185" s="129"/>
      <c r="AU2185" s="129"/>
    </row>
    <row r="2186" spans="27:47">
      <c r="AA2186" s="129"/>
      <c r="AB2186" s="129"/>
      <c r="AC2186" s="129"/>
      <c r="AD2186" s="129"/>
      <c r="AE2186" s="129"/>
      <c r="AF2186" s="132"/>
      <c r="AG2186" s="130"/>
      <c r="AN2186" s="129"/>
      <c r="AO2186" s="129"/>
      <c r="AP2186" s="129"/>
      <c r="AQ2186" s="129"/>
      <c r="AR2186" s="129"/>
      <c r="AS2186" s="129"/>
      <c r="AT2186" s="129"/>
      <c r="AU2186" s="129"/>
    </row>
    <row r="2187" spans="27:47">
      <c r="AA2187" s="129"/>
      <c r="AB2187" s="129"/>
      <c r="AC2187" s="129"/>
      <c r="AD2187" s="129"/>
      <c r="AE2187" s="129"/>
      <c r="AF2187" s="132"/>
      <c r="AG2187" s="130"/>
      <c r="AN2187" s="129"/>
      <c r="AO2187" s="129"/>
      <c r="AP2187" s="129"/>
      <c r="AQ2187" s="129"/>
      <c r="AR2187" s="129"/>
      <c r="AS2187" s="129"/>
      <c r="AT2187" s="129"/>
      <c r="AU2187" s="129"/>
    </row>
    <row r="2188" spans="27:47">
      <c r="AA2188" s="129"/>
      <c r="AB2188" s="129"/>
      <c r="AC2188" s="129"/>
      <c r="AD2188" s="129"/>
      <c r="AE2188" s="129"/>
      <c r="AF2188" s="132"/>
      <c r="AG2188" s="130"/>
      <c r="AN2188" s="129"/>
      <c r="AO2188" s="129"/>
      <c r="AP2188" s="129"/>
      <c r="AQ2188" s="129"/>
      <c r="AR2188" s="129"/>
      <c r="AS2188" s="129"/>
      <c r="AT2188" s="129"/>
      <c r="AU2188" s="129"/>
    </row>
    <row r="2189" spans="27:47">
      <c r="AA2189" s="129"/>
      <c r="AB2189" s="129"/>
      <c r="AC2189" s="129"/>
      <c r="AD2189" s="129"/>
      <c r="AE2189" s="129"/>
      <c r="AF2189" s="132"/>
      <c r="AG2189" s="130"/>
      <c r="AN2189" s="129"/>
      <c r="AO2189" s="129"/>
      <c r="AP2189" s="129"/>
      <c r="AQ2189" s="129"/>
      <c r="AR2189" s="129"/>
      <c r="AS2189" s="129"/>
      <c r="AT2189" s="129"/>
      <c r="AU2189" s="129"/>
    </row>
    <row r="2190" spans="27:47">
      <c r="AA2190" s="129"/>
      <c r="AB2190" s="129"/>
      <c r="AC2190" s="129"/>
      <c r="AD2190" s="129"/>
      <c r="AE2190" s="129"/>
      <c r="AF2190" s="132"/>
      <c r="AG2190" s="130"/>
      <c r="AN2190" s="129"/>
      <c r="AO2190" s="129"/>
      <c r="AP2190" s="129"/>
      <c r="AQ2190" s="129"/>
      <c r="AR2190" s="129"/>
      <c r="AS2190" s="129"/>
      <c r="AT2190" s="129"/>
      <c r="AU2190" s="129"/>
    </row>
    <row r="2191" spans="27:47">
      <c r="AA2191" s="129"/>
      <c r="AB2191" s="129"/>
      <c r="AC2191" s="129"/>
      <c r="AD2191" s="129"/>
      <c r="AE2191" s="129"/>
      <c r="AF2191" s="132"/>
      <c r="AG2191" s="130"/>
      <c r="AN2191" s="129"/>
      <c r="AO2191" s="129"/>
      <c r="AP2191" s="129"/>
      <c r="AQ2191" s="129"/>
      <c r="AR2191" s="129"/>
      <c r="AS2191" s="129"/>
      <c r="AT2191" s="129"/>
      <c r="AU2191" s="129"/>
    </row>
    <row r="2192" spans="27:47">
      <c r="AA2192" s="129"/>
      <c r="AB2192" s="129"/>
      <c r="AC2192" s="129"/>
      <c r="AD2192" s="129"/>
      <c r="AE2192" s="129"/>
      <c r="AF2192" s="132"/>
      <c r="AG2192" s="130"/>
      <c r="AN2192" s="129"/>
      <c r="AO2192" s="129"/>
      <c r="AP2192" s="129"/>
      <c r="AQ2192" s="129"/>
      <c r="AR2192" s="129"/>
      <c r="AS2192" s="129"/>
      <c r="AT2192" s="129"/>
      <c r="AU2192" s="129"/>
    </row>
    <row r="2193" spans="27:47">
      <c r="AA2193" s="129"/>
      <c r="AB2193" s="129"/>
      <c r="AC2193" s="129"/>
      <c r="AD2193" s="129"/>
      <c r="AE2193" s="129"/>
      <c r="AF2193" s="132"/>
      <c r="AG2193" s="130"/>
      <c r="AN2193" s="129"/>
      <c r="AO2193" s="129"/>
      <c r="AP2193" s="129"/>
      <c r="AQ2193" s="129"/>
      <c r="AR2193" s="129"/>
      <c r="AS2193" s="129"/>
      <c r="AT2193" s="129"/>
      <c r="AU2193" s="129"/>
    </row>
    <row r="2194" spans="27:47">
      <c r="AA2194" s="129"/>
      <c r="AB2194" s="129"/>
      <c r="AC2194" s="129"/>
      <c r="AD2194" s="129"/>
      <c r="AE2194" s="129"/>
      <c r="AF2194" s="132"/>
      <c r="AG2194" s="130"/>
      <c r="AN2194" s="129"/>
      <c r="AO2194" s="129"/>
      <c r="AP2194" s="129"/>
      <c r="AQ2194" s="129"/>
      <c r="AR2194" s="129"/>
      <c r="AS2194" s="129"/>
      <c r="AT2194" s="129"/>
      <c r="AU2194" s="129"/>
    </row>
    <row r="2195" spans="27:47">
      <c r="AA2195" s="129"/>
      <c r="AB2195" s="129"/>
      <c r="AC2195" s="129"/>
      <c r="AD2195" s="129"/>
      <c r="AE2195" s="129"/>
      <c r="AF2195" s="132"/>
      <c r="AG2195" s="130"/>
      <c r="AN2195" s="129"/>
      <c r="AO2195" s="129"/>
      <c r="AP2195" s="129"/>
      <c r="AQ2195" s="129"/>
      <c r="AR2195" s="129"/>
      <c r="AS2195" s="129"/>
      <c r="AT2195" s="129"/>
      <c r="AU2195" s="129"/>
    </row>
    <row r="2196" spans="27:47">
      <c r="AA2196" s="129"/>
      <c r="AB2196" s="129"/>
      <c r="AC2196" s="129"/>
      <c r="AD2196" s="129"/>
      <c r="AE2196" s="129"/>
      <c r="AF2196" s="132"/>
      <c r="AG2196" s="130"/>
      <c r="AN2196" s="129"/>
      <c r="AO2196" s="129"/>
      <c r="AP2196" s="129"/>
      <c r="AQ2196" s="129"/>
      <c r="AR2196" s="129"/>
      <c r="AS2196" s="129"/>
      <c r="AT2196" s="129"/>
      <c r="AU2196" s="129"/>
    </row>
    <row r="2197" spans="27:47">
      <c r="AA2197" s="129"/>
      <c r="AB2197" s="129"/>
      <c r="AC2197" s="129"/>
      <c r="AD2197" s="129"/>
      <c r="AE2197" s="129"/>
      <c r="AF2197" s="132"/>
      <c r="AG2197" s="130"/>
      <c r="AN2197" s="129"/>
      <c r="AO2197" s="129"/>
      <c r="AP2197" s="129"/>
      <c r="AQ2197" s="129"/>
      <c r="AR2197" s="129"/>
      <c r="AS2197" s="129"/>
      <c r="AT2197" s="129"/>
      <c r="AU2197" s="129"/>
    </row>
    <row r="2198" spans="27:47">
      <c r="AA2198" s="129"/>
      <c r="AB2198" s="129"/>
      <c r="AC2198" s="129"/>
      <c r="AD2198" s="129"/>
      <c r="AE2198" s="129"/>
      <c r="AF2198" s="132"/>
      <c r="AG2198" s="130"/>
      <c r="AN2198" s="129"/>
      <c r="AO2198" s="129"/>
      <c r="AP2198" s="129"/>
      <c r="AQ2198" s="129"/>
      <c r="AR2198" s="129"/>
      <c r="AS2198" s="129"/>
      <c r="AT2198" s="129"/>
      <c r="AU2198" s="129"/>
    </row>
    <row r="2199" spans="27:47">
      <c r="AA2199" s="129"/>
      <c r="AB2199" s="129"/>
      <c r="AC2199" s="129"/>
      <c r="AD2199" s="129"/>
      <c r="AE2199" s="129"/>
      <c r="AF2199" s="132"/>
      <c r="AG2199" s="130"/>
      <c r="AN2199" s="129"/>
      <c r="AO2199" s="129"/>
      <c r="AP2199" s="129"/>
      <c r="AQ2199" s="129"/>
      <c r="AR2199" s="129"/>
      <c r="AS2199" s="129"/>
      <c r="AT2199" s="129"/>
      <c r="AU2199" s="129"/>
    </row>
    <row r="2200" spans="27:47">
      <c r="AA2200" s="129"/>
      <c r="AB2200" s="129"/>
      <c r="AC2200" s="129"/>
      <c r="AD2200" s="129"/>
      <c r="AE2200" s="129"/>
      <c r="AF2200" s="132"/>
      <c r="AG2200" s="130"/>
      <c r="AN2200" s="129"/>
      <c r="AO2200" s="129"/>
      <c r="AP2200" s="129"/>
      <c r="AQ2200" s="129"/>
      <c r="AR2200" s="129"/>
      <c r="AS2200" s="129"/>
      <c r="AT2200" s="129"/>
      <c r="AU2200" s="129"/>
    </row>
    <row r="2201" spans="27:47">
      <c r="AA2201" s="129"/>
      <c r="AB2201" s="129"/>
      <c r="AC2201" s="129"/>
      <c r="AD2201" s="129"/>
      <c r="AE2201" s="129"/>
      <c r="AF2201" s="132"/>
      <c r="AG2201" s="130"/>
      <c r="AN2201" s="129"/>
      <c r="AO2201" s="129"/>
      <c r="AP2201" s="129"/>
      <c r="AQ2201" s="129"/>
      <c r="AR2201" s="129"/>
      <c r="AS2201" s="129"/>
      <c r="AT2201" s="129"/>
      <c r="AU2201" s="129"/>
    </row>
    <row r="2202" spans="27:47">
      <c r="AA2202" s="129"/>
      <c r="AB2202" s="129"/>
      <c r="AC2202" s="129"/>
      <c r="AD2202" s="129"/>
      <c r="AE2202" s="129"/>
      <c r="AF2202" s="132"/>
      <c r="AG2202" s="130"/>
      <c r="AN2202" s="129"/>
      <c r="AO2202" s="129"/>
      <c r="AP2202" s="129"/>
      <c r="AQ2202" s="129"/>
      <c r="AR2202" s="129"/>
      <c r="AS2202" s="129"/>
      <c r="AT2202" s="129"/>
      <c r="AU2202" s="129"/>
    </row>
    <row r="2203" spans="27:47">
      <c r="AA2203" s="129"/>
      <c r="AB2203" s="129"/>
      <c r="AC2203" s="129"/>
      <c r="AD2203" s="129"/>
      <c r="AE2203" s="129"/>
      <c r="AF2203" s="132"/>
      <c r="AG2203" s="130"/>
      <c r="AN2203" s="129"/>
      <c r="AO2203" s="129"/>
      <c r="AP2203" s="129"/>
      <c r="AQ2203" s="129"/>
      <c r="AR2203" s="129"/>
      <c r="AS2203" s="129"/>
      <c r="AT2203" s="129"/>
      <c r="AU2203" s="129"/>
    </row>
    <row r="2204" spans="27:47">
      <c r="AA2204" s="129"/>
      <c r="AB2204" s="129"/>
      <c r="AC2204" s="129"/>
      <c r="AD2204" s="129"/>
      <c r="AE2204" s="129"/>
      <c r="AF2204" s="132"/>
      <c r="AG2204" s="130"/>
      <c r="AN2204" s="129"/>
      <c r="AO2204" s="129"/>
      <c r="AP2204" s="129"/>
      <c r="AQ2204" s="129"/>
      <c r="AR2204" s="129"/>
      <c r="AS2204" s="129"/>
      <c r="AT2204" s="129"/>
      <c r="AU2204" s="129"/>
    </row>
    <row r="2205" spans="27:47">
      <c r="AA2205" s="129"/>
      <c r="AB2205" s="129"/>
      <c r="AC2205" s="129"/>
      <c r="AD2205" s="129"/>
      <c r="AE2205" s="129"/>
      <c r="AF2205" s="132"/>
      <c r="AG2205" s="130"/>
      <c r="AN2205" s="129"/>
      <c r="AO2205" s="129"/>
      <c r="AP2205" s="129"/>
      <c r="AQ2205" s="129"/>
      <c r="AR2205" s="129"/>
      <c r="AS2205" s="129"/>
      <c r="AT2205" s="129"/>
      <c r="AU2205" s="129"/>
    </row>
    <row r="2206" spans="27:47">
      <c r="AA2206" s="129"/>
      <c r="AB2206" s="129"/>
      <c r="AC2206" s="129"/>
      <c r="AD2206" s="129"/>
      <c r="AE2206" s="129"/>
      <c r="AF2206" s="132"/>
      <c r="AG2206" s="130"/>
      <c r="AN2206" s="129"/>
      <c r="AO2206" s="129"/>
      <c r="AP2206" s="129"/>
      <c r="AQ2206" s="129"/>
      <c r="AR2206" s="129"/>
      <c r="AS2206" s="129"/>
      <c r="AT2206" s="129"/>
      <c r="AU2206" s="129"/>
    </row>
    <row r="2207" spans="27:47">
      <c r="AA2207" s="129"/>
      <c r="AB2207" s="129"/>
      <c r="AC2207" s="129"/>
      <c r="AD2207" s="129"/>
      <c r="AE2207" s="129"/>
      <c r="AF2207" s="132"/>
      <c r="AG2207" s="130"/>
      <c r="AN2207" s="129"/>
      <c r="AO2207" s="129"/>
      <c r="AP2207" s="129"/>
      <c r="AQ2207" s="129"/>
      <c r="AR2207" s="129"/>
      <c r="AS2207" s="129"/>
      <c r="AT2207" s="129"/>
      <c r="AU2207" s="129"/>
    </row>
    <row r="2208" spans="27:47">
      <c r="AA2208" s="129"/>
      <c r="AB2208" s="129"/>
      <c r="AC2208" s="129"/>
      <c r="AD2208" s="129"/>
      <c r="AE2208" s="129"/>
      <c r="AF2208" s="132"/>
      <c r="AG2208" s="130"/>
      <c r="AN2208" s="129"/>
      <c r="AO2208" s="129"/>
      <c r="AP2208" s="129"/>
      <c r="AQ2208" s="129"/>
      <c r="AR2208" s="129"/>
      <c r="AS2208" s="129"/>
      <c r="AT2208" s="129"/>
      <c r="AU2208" s="129"/>
    </row>
    <row r="2209" spans="27:47">
      <c r="AA2209" s="129"/>
      <c r="AB2209" s="129"/>
      <c r="AC2209" s="129"/>
      <c r="AD2209" s="129"/>
      <c r="AE2209" s="129"/>
      <c r="AF2209" s="132"/>
      <c r="AG2209" s="130"/>
      <c r="AN2209" s="129"/>
      <c r="AO2209" s="129"/>
      <c r="AP2209" s="129"/>
      <c r="AQ2209" s="129"/>
      <c r="AR2209" s="129"/>
      <c r="AS2209" s="129"/>
      <c r="AT2209" s="129"/>
      <c r="AU2209" s="129"/>
    </row>
    <row r="2210" spans="27:47">
      <c r="AA2210" s="129"/>
      <c r="AB2210" s="129"/>
      <c r="AC2210" s="129"/>
      <c r="AD2210" s="129"/>
      <c r="AE2210" s="129"/>
      <c r="AF2210" s="132"/>
      <c r="AG2210" s="130"/>
      <c r="AN2210" s="129"/>
      <c r="AO2210" s="129"/>
      <c r="AP2210" s="129"/>
      <c r="AQ2210" s="129"/>
      <c r="AR2210" s="129"/>
      <c r="AS2210" s="129"/>
      <c r="AT2210" s="129"/>
      <c r="AU2210" s="129"/>
    </row>
    <row r="2211" spans="27:47">
      <c r="AA2211" s="129"/>
      <c r="AB2211" s="129"/>
      <c r="AC2211" s="129"/>
      <c r="AD2211" s="129"/>
      <c r="AE2211" s="129"/>
      <c r="AF2211" s="132"/>
      <c r="AG2211" s="130"/>
      <c r="AN2211" s="129"/>
      <c r="AO2211" s="129"/>
      <c r="AP2211" s="129"/>
      <c r="AQ2211" s="129"/>
      <c r="AR2211" s="129"/>
      <c r="AS2211" s="129"/>
      <c r="AT2211" s="129"/>
      <c r="AU2211" s="129"/>
    </row>
    <row r="2212" spans="27:47">
      <c r="AA2212" s="129"/>
      <c r="AB2212" s="129"/>
      <c r="AC2212" s="129"/>
      <c r="AD2212" s="129"/>
      <c r="AE2212" s="129"/>
      <c r="AF2212" s="132"/>
      <c r="AG2212" s="130"/>
      <c r="AN2212" s="129"/>
      <c r="AO2212" s="129"/>
      <c r="AP2212" s="129"/>
      <c r="AQ2212" s="129"/>
      <c r="AR2212" s="129"/>
      <c r="AS2212" s="129"/>
      <c r="AT2212" s="129"/>
      <c r="AU2212" s="129"/>
    </row>
    <row r="2213" spans="27:47">
      <c r="AA2213" s="129"/>
      <c r="AB2213" s="129"/>
      <c r="AC2213" s="129"/>
      <c r="AD2213" s="129"/>
      <c r="AE2213" s="129"/>
      <c r="AF2213" s="132"/>
      <c r="AG2213" s="130"/>
      <c r="AN2213" s="129"/>
      <c r="AO2213" s="129"/>
      <c r="AP2213" s="129"/>
      <c r="AQ2213" s="129"/>
      <c r="AR2213" s="129"/>
      <c r="AS2213" s="129"/>
      <c r="AT2213" s="129"/>
      <c r="AU2213" s="129"/>
    </row>
    <row r="2214" spans="27:47">
      <c r="AA2214" s="129"/>
      <c r="AB2214" s="129"/>
      <c r="AC2214" s="129"/>
      <c r="AD2214" s="129"/>
      <c r="AE2214" s="129"/>
      <c r="AF2214" s="132"/>
      <c r="AG2214" s="130"/>
      <c r="AN2214" s="129"/>
      <c r="AO2214" s="129"/>
      <c r="AP2214" s="129"/>
      <c r="AQ2214" s="129"/>
      <c r="AR2214" s="129"/>
      <c r="AS2214" s="129"/>
      <c r="AT2214" s="129"/>
      <c r="AU2214" s="129"/>
    </row>
    <row r="2215" spans="27:47">
      <c r="AA2215" s="129"/>
      <c r="AB2215" s="129"/>
      <c r="AC2215" s="129"/>
      <c r="AD2215" s="129"/>
      <c r="AE2215" s="129"/>
      <c r="AF2215" s="132"/>
      <c r="AG2215" s="130"/>
      <c r="AN2215" s="129"/>
      <c r="AO2215" s="129"/>
      <c r="AP2215" s="129"/>
      <c r="AQ2215" s="129"/>
      <c r="AR2215" s="129"/>
      <c r="AS2215" s="129"/>
      <c r="AT2215" s="129"/>
      <c r="AU2215" s="129"/>
    </row>
    <row r="2216" spans="27:47">
      <c r="AA2216" s="129"/>
      <c r="AB2216" s="129"/>
      <c r="AC2216" s="129"/>
      <c r="AD2216" s="129"/>
      <c r="AE2216" s="129"/>
      <c r="AF2216" s="132"/>
      <c r="AG2216" s="130"/>
      <c r="AN2216" s="129"/>
      <c r="AO2216" s="129"/>
      <c r="AP2216" s="129"/>
      <c r="AQ2216" s="129"/>
      <c r="AR2216" s="129"/>
      <c r="AS2216" s="129"/>
      <c r="AT2216" s="129"/>
      <c r="AU2216" s="129"/>
    </row>
    <row r="2217" spans="27:47">
      <c r="AA2217" s="129"/>
      <c r="AB2217" s="129"/>
      <c r="AC2217" s="129"/>
      <c r="AD2217" s="129"/>
      <c r="AE2217" s="129"/>
      <c r="AF2217" s="132"/>
      <c r="AG2217" s="130"/>
      <c r="AN2217" s="129"/>
      <c r="AO2217" s="129"/>
      <c r="AP2217" s="129"/>
      <c r="AQ2217" s="129"/>
      <c r="AR2217" s="129"/>
      <c r="AS2217" s="129"/>
      <c r="AT2217" s="129"/>
      <c r="AU2217" s="129"/>
    </row>
    <row r="2218" spans="27:47">
      <c r="AA2218" s="129"/>
      <c r="AB2218" s="129"/>
      <c r="AC2218" s="129"/>
      <c r="AD2218" s="129"/>
      <c r="AE2218" s="129"/>
      <c r="AF2218" s="132"/>
      <c r="AG2218" s="130"/>
      <c r="AN2218" s="129"/>
      <c r="AO2218" s="129"/>
      <c r="AP2218" s="129"/>
      <c r="AQ2218" s="129"/>
      <c r="AR2218" s="129"/>
      <c r="AS2218" s="129"/>
      <c r="AT2218" s="129"/>
      <c r="AU2218" s="129"/>
    </row>
    <row r="2219" spans="27:47">
      <c r="AA2219" s="129"/>
      <c r="AB2219" s="129"/>
      <c r="AC2219" s="129"/>
      <c r="AD2219" s="129"/>
      <c r="AE2219" s="129"/>
      <c r="AF2219" s="132"/>
      <c r="AG2219" s="130"/>
      <c r="AN2219" s="129"/>
      <c r="AO2219" s="129"/>
      <c r="AP2219" s="129"/>
      <c r="AQ2219" s="129"/>
      <c r="AR2219" s="129"/>
      <c r="AS2219" s="129"/>
      <c r="AT2219" s="129"/>
      <c r="AU2219" s="129"/>
    </row>
    <row r="2220" spans="27:47">
      <c r="AA2220" s="129"/>
      <c r="AB2220" s="129"/>
      <c r="AC2220" s="129"/>
      <c r="AD2220" s="129"/>
      <c r="AE2220" s="129"/>
      <c r="AF2220" s="132"/>
      <c r="AG2220" s="130"/>
      <c r="AN2220" s="129"/>
      <c r="AO2220" s="129"/>
      <c r="AP2220" s="129"/>
      <c r="AQ2220" s="129"/>
      <c r="AR2220" s="129"/>
      <c r="AS2220" s="129"/>
      <c r="AT2220" s="129"/>
      <c r="AU2220" s="129"/>
    </row>
    <row r="2221" spans="27:47">
      <c r="AA2221" s="129"/>
      <c r="AB2221" s="129"/>
      <c r="AC2221" s="129"/>
      <c r="AD2221" s="129"/>
      <c r="AE2221" s="129"/>
      <c r="AF2221" s="132"/>
      <c r="AG2221" s="130"/>
      <c r="AN2221" s="129"/>
      <c r="AO2221" s="129"/>
      <c r="AP2221" s="129"/>
      <c r="AQ2221" s="129"/>
      <c r="AR2221" s="129"/>
      <c r="AS2221" s="129"/>
      <c r="AT2221" s="129"/>
      <c r="AU2221" s="129"/>
    </row>
    <row r="2222" spans="27:47">
      <c r="AA2222" s="129"/>
      <c r="AB2222" s="129"/>
      <c r="AC2222" s="129"/>
      <c r="AD2222" s="129"/>
      <c r="AE2222" s="129"/>
      <c r="AF2222" s="132"/>
      <c r="AG2222" s="130"/>
      <c r="AN2222" s="129"/>
      <c r="AO2222" s="129"/>
      <c r="AP2222" s="129"/>
      <c r="AQ2222" s="129"/>
      <c r="AR2222" s="129"/>
      <c r="AS2222" s="129"/>
      <c r="AT2222" s="129"/>
      <c r="AU2222" s="129"/>
    </row>
    <row r="2223" spans="27:47">
      <c r="AA2223" s="129"/>
      <c r="AB2223" s="129"/>
      <c r="AC2223" s="129"/>
      <c r="AD2223" s="129"/>
      <c r="AE2223" s="129"/>
      <c r="AF2223" s="132"/>
      <c r="AG2223" s="130"/>
      <c r="AN2223" s="129"/>
      <c r="AO2223" s="129"/>
      <c r="AP2223" s="129"/>
      <c r="AQ2223" s="129"/>
      <c r="AR2223" s="129"/>
      <c r="AS2223" s="129"/>
      <c r="AT2223" s="129"/>
      <c r="AU2223" s="129"/>
    </row>
    <row r="2224" spans="27:47">
      <c r="AA2224" s="129"/>
      <c r="AB2224" s="129"/>
      <c r="AC2224" s="129"/>
      <c r="AD2224" s="129"/>
      <c r="AE2224" s="129"/>
      <c r="AF2224" s="132"/>
      <c r="AG2224" s="130"/>
      <c r="AN2224" s="129"/>
      <c r="AO2224" s="129"/>
      <c r="AP2224" s="129"/>
      <c r="AQ2224" s="129"/>
      <c r="AR2224" s="129"/>
      <c r="AS2224" s="129"/>
      <c r="AT2224" s="129"/>
      <c r="AU2224" s="129"/>
    </row>
    <row r="2225" spans="27:47">
      <c r="AA2225" s="129"/>
      <c r="AB2225" s="129"/>
      <c r="AC2225" s="129"/>
      <c r="AD2225" s="129"/>
      <c r="AE2225" s="129"/>
      <c r="AF2225" s="132"/>
      <c r="AG2225" s="130"/>
      <c r="AN2225" s="129"/>
      <c r="AO2225" s="129"/>
      <c r="AP2225" s="129"/>
      <c r="AQ2225" s="129"/>
      <c r="AR2225" s="129"/>
      <c r="AS2225" s="129"/>
      <c r="AT2225" s="129"/>
      <c r="AU2225" s="129"/>
    </row>
    <row r="2226" spans="27:47">
      <c r="AA2226" s="129"/>
      <c r="AB2226" s="129"/>
      <c r="AC2226" s="129"/>
      <c r="AD2226" s="129"/>
      <c r="AE2226" s="129"/>
      <c r="AF2226" s="132"/>
      <c r="AG2226" s="130"/>
      <c r="AN2226" s="129"/>
      <c r="AO2226" s="129"/>
      <c r="AP2226" s="129"/>
      <c r="AQ2226" s="129"/>
      <c r="AR2226" s="129"/>
      <c r="AS2226" s="129"/>
      <c r="AT2226" s="129"/>
      <c r="AU2226" s="129"/>
    </row>
    <row r="2227" spans="27:47">
      <c r="AA2227" s="129"/>
      <c r="AB2227" s="129"/>
      <c r="AC2227" s="129"/>
      <c r="AD2227" s="129"/>
      <c r="AE2227" s="129"/>
      <c r="AF2227" s="132"/>
      <c r="AG2227" s="130"/>
      <c r="AN2227" s="129"/>
      <c r="AO2227" s="129"/>
      <c r="AP2227" s="129"/>
      <c r="AQ2227" s="129"/>
      <c r="AR2227" s="129"/>
      <c r="AS2227" s="129"/>
      <c r="AT2227" s="129"/>
      <c r="AU2227" s="129"/>
    </row>
    <row r="2228" spans="27:47">
      <c r="AA2228" s="129"/>
      <c r="AB2228" s="129"/>
      <c r="AC2228" s="129"/>
      <c r="AD2228" s="129"/>
      <c r="AE2228" s="129"/>
      <c r="AF2228" s="132"/>
      <c r="AG2228" s="130"/>
      <c r="AN2228" s="129"/>
      <c r="AO2228" s="129"/>
      <c r="AP2228" s="129"/>
      <c r="AQ2228" s="129"/>
      <c r="AR2228" s="129"/>
      <c r="AS2228" s="129"/>
      <c r="AT2228" s="129"/>
      <c r="AU2228" s="129"/>
    </row>
    <row r="2229" spans="27:47">
      <c r="AA2229" s="129"/>
      <c r="AB2229" s="129"/>
      <c r="AC2229" s="129"/>
      <c r="AD2229" s="129"/>
      <c r="AE2229" s="129"/>
      <c r="AF2229" s="132"/>
      <c r="AG2229" s="130"/>
      <c r="AN2229" s="129"/>
      <c r="AO2229" s="129"/>
      <c r="AP2229" s="129"/>
      <c r="AQ2229" s="129"/>
      <c r="AR2229" s="129"/>
      <c r="AS2229" s="129"/>
      <c r="AT2229" s="129"/>
      <c r="AU2229" s="129"/>
    </row>
    <row r="2230" spans="27:47">
      <c r="AA2230" s="129"/>
      <c r="AB2230" s="129"/>
      <c r="AC2230" s="129"/>
      <c r="AD2230" s="129"/>
      <c r="AE2230" s="129"/>
      <c r="AF2230" s="132"/>
      <c r="AG2230" s="130"/>
      <c r="AN2230" s="129"/>
      <c r="AO2230" s="129"/>
      <c r="AP2230" s="129"/>
      <c r="AQ2230" s="129"/>
      <c r="AR2230" s="129"/>
      <c r="AS2230" s="129"/>
      <c r="AT2230" s="129"/>
      <c r="AU2230" s="129"/>
    </row>
    <row r="2231" spans="27:47">
      <c r="AA2231" s="129"/>
      <c r="AB2231" s="129"/>
      <c r="AC2231" s="129"/>
      <c r="AD2231" s="129"/>
      <c r="AE2231" s="129"/>
      <c r="AF2231" s="132"/>
      <c r="AG2231" s="130"/>
      <c r="AN2231" s="129"/>
      <c r="AO2231" s="129"/>
      <c r="AP2231" s="129"/>
      <c r="AQ2231" s="129"/>
      <c r="AR2231" s="129"/>
      <c r="AS2231" s="129"/>
      <c r="AT2231" s="129"/>
      <c r="AU2231" s="129"/>
    </row>
    <row r="2232" spans="27:47">
      <c r="AA2232" s="129"/>
      <c r="AB2232" s="129"/>
      <c r="AC2232" s="129"/>
      <c r="AD2232" s="129"/>
      <c r="AE2232" s="129"/>
      <c r="AF2232" s="132"/>
      <c r="AG2232" s="130"/>
      <c r="AN2232" s="129"/>
      <c r="AO2232" s="129"/>
      <c r="AP2232" s="129"/>
      <c r="AQ2232" s="129"/>
      <c r="AR2232" s="129"/>
      <c r="AS2232" s="129"/>
      <c r="AT2232" s="129"/>
      <c r="AU2232" s="129"/>
    </row>
    <row r="2233" spans="27:47">
      <c r="AA2233" s="129"/>
      <c r="AB2233" s="129"/>
      <c r="AC2233" s="129"/>
      <c r="AD2233" s="129"/>
      <c r="AE2233" s="129"/>
      <c r="AF2233" s="132"/>
      <c r="AG2233" s="130"/>
      <c r="AN2233" s="129"/>
      <c r="AO2233" s="129"/>
      <c r="AP2233" s="129"/>
      <c r="AQ2233" s="129"/>
      <c r="AR2233" s="129"/>
      <c r="AS2233" s="129"/>
      <c r="AT2233" s="129"/>
      <c r="AU2233" s="129"/>
    </row>
    <row r="2234" spans="27:47">
      <c r="AA2234" s="129"/>
      <c r="AB2234" s="129"/>
      <c r="AC2234" s="129"/>
      <c r="AD2234" s="129"/>
      <c r="AE2234" s="129"/>
      <c r="AF2234" s="132"/>
      <c r="AG2234" s="130"/>
      <c r="AN2234" s="129"/>
      <c r="AO2234" s="129"/>
      <c r="AP2234" s="129"/>
      <c r="AQ2234" s="129"/>
      <c r="AR2234" s="129"/>
      <c r="AS2234" s="129"/>
      <c r="AT2234" s="129"/>
      <c r="AU2234" s="129"/>
    </row>
    <row r="2235" spans="27:47">
      <c r="AA2235" s="129"/>
      <c r="AB2235" s="129"/>
      <c r="AC2235" s="129"/>
      <c r="AD2235" s="129"/>
      <c r="AE2235" s="129"/>
      <c r="AF2235" s="132"/>
      <c r="AG2235" s="130"/>
      <c r="AN2235" s="129"/>
      <c r="AO2235" s="129"/>
      <c r="AP2235" s="129"/>
      <c r="AQ2235" s="129"/>
      <c r="AR2235" s="129"/>
      <c r="AS2235" s="129"/>
      <c r="AT2235" s="129"/>
      <c r="AU2235" s="129"/>
    </row>
    <row r="2236" spans="27:47">
      <c r="AA2236" s="129"/>
      <c r="AB2236" s="129"/>
      <c r="AC2236" s="129"/>
      <c r="AD2236" s="129"/>
      <c r="AE2236" s="129"/>
      <c r="AF2236" s="132"/>
      <c r="AG2236" s="130"/>
      <c r="AN2236" s="129"/>
      <c r="AO2236" s="129"/>
      <c r="AP2236" s="129"/>
      <c r="AQ2236" s="129"/>
      <c r="AR2236" s="129"/>
      <c r="AS2236" s="129"/>
      <c r="AT2236" s="129"/>
      <c r="AU2236" s="129"/>
    </row>
    <row r="2237" spans="27:47">
      <c r="AA2237" s="129"/>
      <c r="AB2237" s="129"/>
      <c r="AC2237" s="129"/>
      <c r="AD2237" s="129"/>
      <c r="AE2237" s="129"/>
      <c r="AF2237" s="132"/>
      <c r="AG2237" s="130"/>
      <c r="AN2237" s="129"/>
      <c r="AO2237" s="129"/>
      <c r="AP2237" s="129"/>
      <c r="AQ2237" s="129"/>
      <c r="AR2237" s="129"/>
      <c r="AS2237" s="129"/>
      <c r="AT2237" s="129"/>
      <c r="AU2237" s="129"/>
    </row>
    <row r="2238" spans="27:47">
      <c r="AA2238" s="129"/>
      <c r="AB2238" s="129"/>
      <c r="AC2238" s="129"/>
      <c r="AD2238" s="129"/>
      <c r="AE2238" s="129"/>
      <c r="AF2238" s="132"/>
      <c r="AG2238" s="130"/>
      <c r="AN2238" s="129"/>
      <c r="AO2238" s="129"/>
      <c r="AP2238" s="129"/>
      <c r="AQ2238" s="129"/>
      <c r="AR2238" s="129"/>
      <c r="AS2238" s="129"/>
      <c r="AT2238" s="129"/>
      <c r="AU2238" s="129"/>
    </row>
    <row r="2239" spans="27:47">
      <c r="AA2239" s="129"/>
      <c r="AB2239" s="129"/>
      <c r="AC2239" s="129"/>
      <c r="AD2239" s="129"/>
      <c r="AE2239" s="129"/>
      <c r="AF2239" s="132"/>
      <c r="AG2239" s="130"/>
      <c r="AN2239" s="129"/>
      <c r="AO2239" s="129"/>
      <c r="AP2239" s="129"/>
      <c r="AQ2239" s="129"/>
      <c r="AR2239" s="129"/>
      <c r="AS2239" s="129"/>
      <c r="AT2239" s="129"/>
      <c r="AU2239" s="129"/>
    </row>
    <row r="2240" spans="27:47">
      <c r="AA2240" s="129"/>
      <c r="AB2240" s="129"/>
      <c r="AC2240" s="129"/>
      <c r="AD2240" s="129"/>
      <c r="AE2240" s="129"/>
      <c r="AF2240" s="132"/>
      <c r="AG2240" s="130"/>
      <c r="AN2240" s="129"/>
      <c r="AO2240" s="129"/>
      <c r="AP2240" s="129"/>
      <c r="AQ2240" s="129"/>
      <c r="AR2240" s="129"/>
      <c r="AS2240" s="129"/>
      <c r="AT2240" s="129"/>
      <c r="AU2240" s="129"/>
    </row>
    <row r="2241" spans="27:47">
      <c r="AA2241" s="129"/>
      <c r="AB2241" s="129"/>
      <c r="AC2241" s="129"/>
      <c r="AD2241" s="129"/>
      <c r="AE2241" s="129"/>
      <c r="AF2241" s="132"/>
      <c r="AG2241" s="130"/>
      <c r="AN2241" s="129"/>
      <c r="AO2241" s="129"/>
      <c r="AP2241" s="129"/>
      <c r="AQ2241" s="129"/>
      <c r="AR2241" s="129"/>
      <c r="AS2241" s="129"/>
      <c r="AT2241" s="129"/>
      <c r="AU2241" s="129"/>
    </row>
    <row r="2242" spans="27:47">
      <c r="AA2242" s="129"/>
      <c r="AB2242" s="129"/>
      <c r="AC2242" s="129"/>
      <c r="AD2242" s="129"/>
      <c r="AE2242" s="129"/>
      <c r="AF2242" s="132"/>
      <c r="AG2242" s="130"/>
      <c r="AN2242" s="129"/>
      <c r="AO2242" s="129"/>
      <c r="AP2242" s="129"/>
      <c r="AQ2242" s="129"/>
      <c r="AR2242" s="129"/>
      <c r="AS2242" s="129"/>
      <c r="AT2242" s="129"/>
      <c r="AU2242" s="129"/>
    </row>
    <row r="2243" spans="27:47">
      <c r="AA2243" s="129"/>
      <c r="AB2243" s="129"/>
      <c r="AC2243" s="129"/>
      <c r="AD2243" s="129"/>
      <c r="AE2243" s="129"/>
      <c r="AF2243" s="132"/>
      <c r="AG2243" s="130"/>
      <c r="AN2243" s="129"/>
      <c r="AO2243" s="129"/>
      <c r="AP2243" s="129"/>
      <c r="AQ2243" s="129"/>
      <c r="AR2243" s="129"/>
      <c r="AS2243" s="129"/>
      <c r="AT2243" s="129"/>
      <c r="AU2243" s="129"/>
    </row>
    <row r="2244" spans="27:47">
      <c r="AA2244" s="129"/>
      <c r="AB2244" s="129"/>
      <c r="AC2244" s="129"/>
      <c r="AD2244" s="129"/>
      <c r="AE2244" s="129"/>
      <c r="AF2244" s="132"/>
      <c r="AG2244" s="130"/>
      <c r="AN2244" s="129"/>
      <c r="AO2244" s="129"/>
      <c r="AP2244" s="129"/>
      <c r="AQ2244" s="129"/>
      <c r="AR2244" s="129"/>
      <c r="AS2244" s="129"/>
      <c r="AT2244" s="129"/>
      <c r="AU2244" s="129"/>
    </row>
    <row r="2245" spans="27:47">
      <c r="AA2245" s="129"/>
      <c r="AB2245" s="129"/>
      <c r="AC2245" s="129"/>
      <c r="AD2245" s="129"/>
      <c r="AE2245" s="129"/>
      <c r="AF2245" s="132"/>
      <c r="AG2245" s="130"/>
      <c r="AN2245" s="129"/>
      <c r="AO2245" s="129"/>
      <c r="AP2245" s="129"/>
      <c r="AQ2245" s="129"/>
      <c r="AR2245" s="129"/>
      <c r="AS2245" s="129"/>
      <c r="AT2245" s="129"/>
      <c r="AU2245" s="129"/>
    </row>
    <row r="2246" spans="27:47">
      <c r="AA2246" s="129"/>
      <c r="AB2246" s="129"/>
      <c r="AC2246" s="129"/>
      <c r="AD2246" s="129"/>
      <c r="AE2246" s="129"/>
      <c r="AF2246" s="132"/>
      <c r="AG2246" s="130"/>
      <c r="AN2246" s="129"/>
      <c r="AO2246" s="129"/>
      <c r="AP2246" s="129"/>
      <c r="AQ2246" s="129"/>
      <c r="AR2246" s="129"/>
      <c r="AS2246" s="129"/>
      <c r="AT2246" s="129"/>
      <c r="AU2246" s="129"/>
    </row>
    <row r="2247" spans="27:47">
      <c r="AA2247" s="129"/>
      <c r="AB2247" s="129"/>
      <c r="AC2247" s="129"/>
      <c r="AD2247" s="129"/>
      <c r="AE2247" s="129"/>
      <c r="AF2247" s="132"/>
      <c r="AG2247" s="130"/>
      <c r="AN2247" s="129"/>
      <c r="AO2247" s="129"/>
      <c r="AP2247" s="129"/>
      <c r="AQ2247" s="129"/>
      <c r="AR2247" s="129"/>
      <c r="AS2247" s="129"/>
      <c r="AT2247" s="129"/>
      <c r="AU2247" s="129"/>
    </row>
    <row r="2248" spans="27:47">
      <c r="AA2248" s="129"/>
      <c r="AB2248" s="129"/>
      <c r="AC2248" s="129"/>
      <c r="AD2248" s="129"/>
      <c r="AE2248" s="129"/>
      <c r="AF2248" s="132"/>
      <c r="AG2248" s="130"/>
      <c r="AN2248" s="129"/>
      <c r="AO2248" s="129"/>
      <c r="AP2248" s="129"/>
      <c r="AQ2248" s="129"/>
      <c r="AR2248" s="129"/>
      <c r="AS2248" s="129"/>
      <c r="AT2248" s="129"/>
      <c r="AU2248" s="129"/>
    </row>
    <row r="2249" spans="27:47">
      <c r="AA2249" s="129"/>
      <c r="AB2249" s="129"/>
      <c r="AC2249" s="129"/>
      <c r="AD2249" s="129"/>
      <c r="AE2249" s="129"/>
      <c r="AF2249" s="132"/>
      <c r="AG2249" s="130"/>
      <c r="AN2249" s="129"/>
      <c r="AO2249" s="129"/>
      <c r="AP2249" s="129"/>
      <c r="AQ2249" s="129"/>
      <c r="AR2249" s="129"/>
      <c r="AS2249" s="129"/>
      <c r="AT2249" s="129"/>
      <c r="AU2249" s="129"/>
    </row>
    <row r="2250" spans="27:47">
      <c r="AA2250" s="129"/>
      <c r="AB2250" s="129"/>
      <c r="AC2250" s="129"/>
      <c r="AD2250" s="129"/>
      <c r="AE2250" s="129"/>
      <c r="AF2250" s="132"/>
      <c r="AG2250" s="130"/>
      <c r="AN2250" s="129"/>
      <c r="AO2250" s="129"/>
      <c r="AP2250" s="129"/>
      <c r="AQ2250" s="129"/>
      <c r="AR2250" s="129"/>
      <c r="AS2250" s="129"/>
      <c r="AT2250" s="129"/>
      <c r="AU2250" s="129"/>
    </row>
    <row r="2251" spans="27:47">
      <c r="AA2251" s="129"/>
      <c r="AB2251" s="129"/>
      <c r="AC2251" s="129"/>
      <c r="AD2251" s="129"/>
      <c r="AE2251" s="129"/>
      <c r="AF2251" s="132"/>
      <c r="AG2251" s="130"/>
      <c r="AN2251" s="129"/>
      <c r="AO2251" s="129"/>
      <c r="AP2251" s="129"/>
      <c r="AQ2251" s="129"/>
      <c r="AR2251" s="129"/>
      <c r="AS2251" s="129"/>
      <c r="AT2251" s="129"/>
      <c r="AU2251" s="129"/>
    </row>
    <row r="2252" spans="27:47">
      <c r="AA2252" s="129"/>
      <c r="AB2252" s="129"/>
      <c r="AC2252" s="129"/>
      <c r="AD2252" s="129"/>
      <c r="AE2252" s="129"/>
      <c r="AF2252" s="132"/>
      <c r="AG2252" s="130"/>
      <c r="AN2252" s="129"/>
      <c r="AO2252" s="129"/>
      <c r="AP2252" s="129"/>
      <c r="AQ2252" s="129"/>
      <c r="AR2252" s="129"/>
      <c r="AS2252" s="129"/>
      <c r="AT2252" s="129"/>
      <c r="AU2252" s="129"/>
    </row>
    <row r="2253" spans="27:47">
      <c r="AA2253" s="129"/>
      <c r="AB2253" s="129"/>
      <c r="AC2253" s="129"/>
      <c r="AD2253" s="129"/>
      <c r="AE2253" s="129"/>
      <c r="AF2253" s="132"/>
      <c r="AG2253" s="130"/>
      <c r="AN2253" s="129"/>
      <c r="AO2253" s="129"/>
      <c r="AP2253" s="129"/>
      <c r="AQ2253" s="129"/>
      <c r="AR2253" s="129"/>
      <c r="AS2253" s="129"/>
      <c r="AT2253" s="129"/>
      <c r="AU2253" s="129"/>
    </row>
    <row r="2254" spans="27:47">
      <c r="AA2254" s="129"/>
      <c r="AB2254" s="129"/>
      <c r="AC2254" s="129"/>
      <c r="AD2254" s="129"/>
      <c r="AE2254" s="129"/>
      <c r="AF2254" s="132"/>
      <c r="AG2254" s="130"/>
      <c r="AN2254" s="129"/>
      <c r="AO2254" s="129"/>
      <c r="AP2254" s="129"/>
      <c r="AQ2254" s="129"/>
      <c r="AR2254" s="129"/>
      <c r="AS2254" s="129"/>
      <c r="AT2254" s="129"/>
      <c r="AU2254" s="129"/>
    </row>
    <row r="2255" spans="27:47">
      <c r="AA2255" s="129"/>
      <c r="AB2255" s="129"/>
      <c r="AC2255" s="129"/>
      <c r="AD2255" s="129"/>
      <c r="AE2255" s="129"/>
      <c r="AF2255" s="132"/>
      <c r="AG2255" s="130"/>
      <c r="AN2255" s="129"/>
      <c r="AO2255" s="129"/>
      <c r="AP2255" s="129"/>
      <c r="AQ2255" s="129"/>
      <c r="AR2255" s="129"/>
      <c r="AS2255" s="129"/>
      <c r="AT2255" s="129"/>
      <c r="AU2255" s="129"/>
    </row>
    <row r="2256" spans="27:47">
      <c r="AA2256" s="129"/>
      <c r="AB2256" s="129"/>
      <c r="AC2256" s="129"/>
      <c r="AD2256" s="129"/>
      <c r="AE2256" s="129"/>
      <c r="AF2256" s="132"/>
      <c r="AG2256" s="130"/>
      <c r="AN2256" s="129"/>
      <c r="AO2256" s="129"/>
      <c r="AP2256" s="129"/>
      <c r="AQ2256" s="129"/>
      <c r="AR2256" s="129"/>
      <c r="AS2256" s="129"/>
      <c r="AT2256" s="129"/>
      <c r="AU2256" s="129"/>
    </row>
    <row r="2257" spans="27:47">
      <c r="AA2257" s="129"/>
      <c r="AB2257" s="129"/>
      <c r="AC2257" s="129"/>
      <c r="AD2257" s="129"/>
      <c r="AE2257" s="129"/>
      <c r="AF2257" s="132"/>
      <c r="AG2257" s="130"/>
      <c r="AN2257" s="129"/>
      <c r="AO2257" s="129"/>
      <c r="AP2257" s="129"/>
      <c r="AQ2257" s="129"/>
      <c r="AR2257" s="129"/>
      <c r="AS2257" s="129"/>
      <c r="AT2257" s="129"/>
      <c r="AU2257" s="129"/>
    </row>
    <row r="2258" spans="27:47">
      <c r="AA2258" s="129"/>
      <c r="AB2258" s="129"/>
      <c r="AC2258" s="129"/>
      <c r="AD2258" s="129"/>
      <c r="AE2258" s="129"/>
      <c r="AF2258" s="132"/>
      <c r="AG2258" s="130"/>
      <c r="AN2258" s="129"/>
      <c r="AO2258" s="129"/>
      <c r="AP2258" s="129"/>
      <c r="AQ2258" s="129"/>
      <c r="AR2258" s="129"/>
      <c r="AS2258" s="129"/>
      <c r="AT2258" s="129"/>
      <c r="AU2258" s="129"/>
    </row>
    <row r="2259" spans="27:47">
      <c r="AA2259" s="129"/>
      <c r="AB2259" s="129"/>
      <c r="AC2259" s="129"/>
      <c r="AD2259" s="129"/>
      <c r="AE2259" s="129"/>
      <c r="AF2259" s="132"/>
      <c r="AG2259" s="130"/>
      <c r="AN2259" s="129"/>
      <c r="AO2259" s="129"/>
      <c r="AP2259" s="129"/>
      <c r="AQ2259" s="129"/>
      <c r="AR2259" s="129"/>
      <c r="AS2259" s="129"/>
      <c r="AT2259" s="129"/>
      <c r="AU2259" s="129"/>
    </row>
    <row r="2260" spans="27:47">
      <c r="AA2260" s="129"/>
      <c r="AB2260" s="129"/>
      <c r="AC2260" s="129"/>
      <c r="AD2260" s="129"/>
      <c r="AE2260" s="129"/>
      <c r="AF2260" s="132"/>
      <c r="AG2260" s="130"/>
      <c r="AN2260" s="129"/>
      <c r="AO2260" s="129"/>
      <c r="AP2260" s="129"/>
      <c r="AQ2260" s="129"/>
      <c r="AR2260" s="129"/>
      <c r="AS2260" s="129"/>
      <c r="AT2260" s="129"/>
      <c r="AU2260" s="129"/>
    </row>
    <row r="2261" spans="27:47">
      <c r="AA2261" s="129"/>
      <c r="AB2261" s="129"/>
      <c r="AC2261" s="129"/>
      <c r="AD2261" s="129"/>
      <c r="AE2261" s="129"/>
      <c r="AF2261" s="132"/>
      <c r="AG2261" s="130"/>
      <c r="AN2261" s="129"/>
      <c r="AO2261" s="129"/>
      <c r="AP2261" s="129"/>
      <c r="AQ2261" s="129"/>
      <c r="AR2261" s="129"/>
      <c r="AS2261" s="129"/>
      <c r="AT2261" s="129"/>
      <c r="AU2261" s="129"/>
    </row>
    <row r="2262" spans="27:47">
      <c r="AA2262" s="129"/>
      <c r="AB2262" s="129"/>
      <c r="AC2262" s="129"/>
      <c r="AD2262" s="129"/>
      <c r="AE2262" s="129"/>
      <c r="AF2262" s="132"/>
      <c r="AG2262" s="130"/>
      <c r="AN2262" s="129"/>
      <c r="AO2262" s="129"/>
      <c r="AP2262" s="129"/>
      <c r="AQ2262" s="129"/>
      <c r="AR2262" s="129"/>
      <c r="AS2262" s="129"/>
      <c r="AT2262" s="129"/>
      <c r="AU2262" s="129"/>
    </row>
    <row r="2263" spans="27:47">
      <c r="AA2263" s="129"/>
      <c r="AB2263" s="129"/>
      <c r="AC2263" s="129"/>
      <c r="AD2263" s="129"/>
      <c r="AE2263" s="129"/>
      <c r="AF2263" s="132"/>
      <c r="AG2263" s="130"/>
      <c r="AN2263" s="129"/>
      <c r="AO2263" s="129"/>
      <c r="AP2263" s="129"/>
      <c r="AQ2263" s="129"/>
      <c r="AR2263" s="129"/>
      <c r="AS2263" s="129"/>
      <c r="AT2263" s="129"/>
      <c r="AU2263" s="129"/>
    </row>
    <row r="2264" spans="27:47">
      <c r="AA2264" s="129"/>
      <c r="AB2264" s="129"/>
      <c r="AC2264" s="129"/>
      <c r="AD2264" s="129"/>
      <c r="AE2264" s="129"/>
      <c r="AF2264" s="132"/>
      <c r="AG2264" s="130"/>
      <c r="AN2264" s="129"/>
      <c r="AO2264" s="129"/>
      <c r="AP2264" s="129"/>
      <c r="AQ2264" s="129"/>
      <c r="AR2264" s="129"/>
      <c r="AS2264" s="129"/>
      <c r="AT2264" s="129"/>
      <c r="AU2264" s="129"/>
    </row>
    <row r="2265" spans="27:47">
      <c r="AA2265" s="129"/>
      <c r="AB2265" s="129"/>
      <c r="AC2265" s="129"/>
      <c r="AD2265" s="129"/>
      <c r="AE2265" s="129"/>
      <c r="AF2265" s="132"/>
      <c r="AG2265" s="130"/>
      <c r="AN2265" s="129"/>
      <c r="AO2265" s="129"/>
      <c r="AP2265" s="129"/>
      <c r="AQ2265" s="129"/>
      <c r="AR2265" s="129"/>
      <c r="AS2265" s="129"/>
      <c r="AT2265" s="129"/>
      <c r="AU2265" s="129"/>
    </row>
    <row r="2266" spans="27:47">
      <c r="AA2266" s="129"/>
      <c r="AB2266" s="129"/>
      <c r="AC2266" s="129"/>
      <c r="AD2266" s="129"/>
      <c r="AE2266" s="129"/>
      <c r="AF2266" s="132"/>
      <c r="AG2266" s="130"/>
      <c r="AN2266" s="129"/>
      <c r="AO2266" s="129"/>
      <c r="AP2266" s="129"/>
      <c r="AQ2266" s="129"/>
      <c r="AR2266" s="129"/>
      <c r="AS2266" s="129"/>
      <c r="AT2266" s="129"/>
      <c r="AU2266" s="129"/>
    </row>
    <row r="2267" spans="27:47">
      <c r="AA2267" s="129"/>
      <c r="AB2267" s="129"/>
      <c r="AC2267" s="129"/>
      <c r="AD2267" s="129"/>
      <c r="AE2267" s="129"/>
      <c r="AF2267" s="132"/>
      <c r="AG2267" s="130"/>
      <c r="AN2267" s="129"/>
      <c r="AO2267" s="129"/>
      <c r="AP2267" s="129"/>
      <c r="AQ2267" s="129"/>
      <c r="AR2267" s="129"/>
      <c r="AS2267" s="129"/>
      <c r="AT2267" s="129"/>
      <c r="AU2267" s="129"/>
    </row>
    <row r="2268" spans="27:47">
      <c r="AA2268" s="129"/>
      <c r="AB2268" s="129"/>
      <c r="AC2268" s="129"/>
      <c r="AD2268" s="129"/>
      <c r="AE2268" s="129"/>
      <c r="AF2268" s="132"/>
      <c r="AG2268" s="130"/>
      <c r="AN2268" s="129"/>
      <c r="AO2268" s="129"/>
      <c r="AP2268" s="129"/>
      <c r="AQ2268" s="129"/>
      <c r="AR2268" s="129"/>
      <c r="AS2268" s="129"/>
      <c r="AT2268" s="129"/>
      <c r="AU2268" s="129"/>
    </row>
    <row r="2269" spans="27:47">
      <c r="AA2269" s="129"/>
      <c r="AB2269" s="129"/>
      <c r="AC2269" s="129"/>
      <c r="AD2269" s="129"/>
      <c r="AE2269" s="129"/>
      <c r="AF2269" s="132"/>
      <c r="AG2269" s="130"/>
      <c r="AN2269" s="129"/>
      <c r="AO2269" s="129"/>
      <c r="AP2269" s="129"/>
      <c r="AQ2269" s="129"/>
      <c r="AR2269" s="129"/>
      <c r="AS2269" s="129"/>
      <c r="AT2269" s="129"/>
      <c r="AU2269" s="129"/>
    </row>
    <row r="2270" spans="27:47">
      <c r="AA2270" s="129"/>
      <c r="AB2270" s="129"/>
      <c r="AC2270" s="129"/>
      <c r="AD2270" s="129"/>
      <c r="AE2270" s="129"/>
      <c r="AF2270" s="132"/>
      <c r="AG2270" s="130"/>
      <c r="AN2270" s="129"/>
      <c r="AO2270" s="129"/>
      <c r="AP2270" s="129"/>
      <c r="AQ2270" s="129"/>
      <c r="AR2270" s="129"/>
      <c r="AS2270" s="129"/>
      <c r="AT2270" s="129"/>
      <c r="AU2270" s="129"/>
    </row>
    <row r="2271" spans="27:47">
      <c r="AA2271" s="129"/>
      <c r="AB2271" s="129"/>
      <c r="AC2271" s="129"/>
      <c r="AD2271" s="129"/>
      <c r="AE2271" s="129"/>
      <c r="AF2271" s="132"/>
      <c r="AG2271" s="130"/>
      <c r="AN2271" s="129"/>
      <c r="AO2271" s="129"/>
      <c r="AP2271" s="129"/>
      <c r="AQ2271" s="129"/>
      <c r="AR2271" s="129"/>
      <c r="AS2271" s="129"/>
      <c r="AT2271" s="129"/>
      <c r="AU2271" s="129"/>
    </row>
    <row r="2272" spans="27:47">
      <c r="AA2272" s="129"/>
      <c r="AB2272" s="129"/>
      <c r="AC2272" s="129"/>
      <c r="AD2272" s="129"/>
      <c r="AE2272" s="129"/>
      <c r="AF2272" s="132"/>
      <c r="AG2272" s="130"/>
      <c r="AN2272" s="129"/>
      <c r="AO2272" s="129"/>
      <c r="AP2272" s="129"/>
      <c r="AQ2272" s="129"/>
      <c r="AR2272" s="129"/>
      <c r="AS2272" s="129"/>
      <c r="AT2272" s="129"/>
      <c r="AU2272" s="129"/>
    </row>
    <row r="2273" spans="27:47">
      <c r="AA2273" s="129"/>
      <c r="AB2273" s="129"/>
      <c r="AC2273" s="129"/>
      <c r="AD2273" s="129"/>
      <c r="AE2273" s="129"/>
      <c r="AF2273" s="132"/>
      <c r="AG2273" s="130"/>
      <c r="AN2273" s="129"/>
      <c r="AO2273" s="129"/>
      <c r="AP2273" s="129"/>
      <c r="AQ2273" s="129"/>
      <c r="AR2273" s="129"/>
      <c r="AS2273" s="129"/>
      <c r="AT2273" s="129"/>
      <c r="AU2273" s="129"/>
    </row>
    <row r="2274" spans="27:47">
      <c r="AA2274" s="129"/>
      <c r="AB2274" s="129"/>
      <c r="AC2274" s="129"/>
      <c r="AD2274" s="129"/>
      <c r="AE2274" s="129"/>
      <c r="AF2274" s="132"/>
      <c r="AG2274" s="130"/>
      <c r="AN2274" s="129"/>
      <c r="AO2274" s="129"/>
      <c r="AP2274" s="129"/>
      <c r="AQ2274" s="129"/>
      <c r="AR2274" s="129"/>
      <c r="AS2274" s="129"/>
      <c r="AT2274" s="129"/>
      <c r="AU2274" s="129"/>
    </row>
    <row r="2275" spans="27:47">
      <c r="AA2275" s="129"/>
      <c r="AB2275" s="129"/>
      <c r="AC2275" s="129"/>
      <c r="AD2275" s="129"/>
      <c r="AE2275" s="129"/>
      <c r="AF2275" s="132"/>
      <c r="AG2275" s="130"/>
      <c r="AN2275" s="129"/>
      <c r="AO2275" s="129"/>
      <c r="AP2275" s="129"/>
      <c r="AQ2275" s="129"/>
      <c r="AR2275" s="129"/>
      <c r="AS2275" s="129"/>
      <c r="AT2275" s="129"/>
      <c r="AU2275" s="129"/>
    </row>
    <row r="2276" spans="27:47">
      <c r="AA2276" s="129"/>
      <c r="AB2276" s="129"/>
      <c r="AC2276" s="129"/>
      <c r="AD2276" s="129"/>
      <c r="AE2276" s="129"/>
      <c r="AF2276" s="132"/>
      <c r="AG2276" s="130"/>
      <c r="AN2276" s="129"/>
      <c r="AO2276" s="129"/>
      <c r="AP2276" s="129"/>
      <c r="AQ2276" s="129"/>
      <c r="AR2276" s="129"/>
      <c r="AS2276" s="129"/>
      <c r="AT2276" s="129"/>
      <c r="AU2276" s="129"/>
    </row>
    <row r="2277" spans="27:47">
      <c r="AA2277" s="129"/>
      <c r="AB2277" s="129"/>
      <c r="AC2277" s="129"/>
      <c r="AD2277" s="129"/>
      <c r="AE2277" s="129"/>
      <c r="AF2277" s="132"/>
      <c r="AG2277" s="130"/>
      <c r="AN2277" s="129"/>
      <c r="AO2277" s="129"/>
      <c r="AP2277" s="129"/>
      <c r="AQ2277" s="129"/>
      <c r="AR2277" s="129"/>
      <c r="AS2277" s="129"/>
      <c r="AT2277" s="129"/>
      <c r="AU2277" s="129"/>
    </row>
    <row r="2278" spans="27:47">
      <c r="AA2278" s="129"/>
      <c r="AB2278" s="129"/>
      <c r="AC2278" s="129"/>
      <c r="AD2278" s="129"/>
      <c r="AE2278" s="129"/>
      <c r="AF2278" s="132"/>
      <c r="AG2278" s="130"/>
      <c r="AN2278" s="129"/>
      <c r="AO2278" s="129"/>
      <c r="AP2278" s="129"/>
      <c r="AQ2278" s="129"/>
      <c r="AR2278" s="129"/>
      <c r="AS2278" s="129"/>
      <c r="AT2278" s="129"/>
      <c r="AU2278" s="129"/>
    </row>
    <row r="2279" spans="27:47">
      <c r="AA2279" s="129"/>
      <c r="AB2279" s="129"/>
      <c r="AC2279" s="129"/>
      <c r="AD2279" s="129"/>
      <c r="AE2279" s="129"/>
      <c r="AF2279" s="132"/>
      <c r="AG2279" s="130"/>
      <c r="AN2279" s="129"/>
      <c r="AO2279" s="129"/>
      <c r="AP2279" s="129"/>
      <c r="AQ2279" s="129"/>
      <c r="AR2279" s="129"/>
      <c r="AS2279" s="129"/>
      <c r="AT2279" s="129"/>
      <c r="AU2279" s="129"/>
    </row>
    <row r="2280" spans="27:47">
      <c r="AA2280" s="129"/>
      <c r="AB2280" s="129"/>
      <c r="AC2280" s="129"/>
      <c r="AD2280" s="129"/>
      <c r="AE2280" s="129"/>
      <c r="AF2280" s="132"/>
      <c r="AG2280" s="130"/>
      <c r="AN2280" s="129"/>
      <c r="AO2280" s="129"/>
      <c r="AP2280" s="129"/>
      <c r="AQ2280" s="129"/>
      <c r="AR2280" s="129"/>
      <c r="AS2280" s="129"/>
      <c r="AT2280" s="129"/>
      <c r="AU2280" s="129"/>
    </row>
    <row r="2281" spans="27:47">
      <c r="AA2281" s="129"/>
      <c r="AB2281" s="129"/>
      <c r="AC2281" s="129"/>
      <c r="AD2281" s="129"/>
      <c r="AE2281" s="129"/>
      <c r="AF2281" s="132"/>
      <c r="AG2281" s="130"/>
      <c r="AN2281" s="129"/>
      <c r="AO2281" s="129"/>
      <c r="AP2281" s="129"/>
      <c r="AQ2281" s="129"/>
      <c r="AR2281" s="129"/>
      <c r="AS2281" s="129"/>
      <c r="AT2281" s="129"/>
      <c r="AU2281" s="129"/>
    </row>
    <row r="2282" spans="27:47">
      <c r="AA2282" s="129"/>
      <c r="AB2282" s="129"/>
      <c r="AC2282" s="129"/>
      <c r="AD2282" s="129"/>
      <c r="AE2282" s="129"/>
      <c r="AF2282" s="132"/>
      <c r="AG2282" s="130"/>
      <c r="AN2282" s="129"/>
      <c r="AO2282" s="129"/>
      <c r="AP2282" s="129"/>
      <c r="AQ2282" s="129"/>
      <c r="AR2282" s="129"/>
      <c r="AS2282" s="129"/>
      <c r="AT2282" s="129"/>
      <c r="AU2282" s="129"/>
    </row>
    <row r="2283" spans="27:47">
      <c r="AA2283" s="129"/>
      <c r="AB2283" s="129"/>
      <c r="AC2283" s="129"/>
      <c r="AD2283" s="129"/>
      <c r="AE2283" s="129"/>
      <c r="AF2283" s="132"/>
      <c r="AG2283" s="130"/>
      <c r="AN2283" s="129"/>
      <c r="AO2283" s="129"/>
      <c r="AP2283" s="129"/>
      <c r="AQ2283" s="129"/>
      <c r="AR2283" s="129"/>
      <c r="AS2283" s="129"/>
      <c r="AT2283" s="129"/>
      <c r="AU2283" s="129"/>
    </row>
    <row r="2284" spans="27:47">
      <c r="AA2284" s="129"/>
      <c r="AB2284" s="129"/>
      <c r="AC2284" s="129"/>
      <c r="AD2284" s="129"/>
      <c r="AE2284" s="129"/>
      <c r="AF2284" s="132"/>
      <c r="AG2284" s="130"/>
      <c r="AN2284" s="129"/>
      <c r="AO2284" s="129"/>
      <c r="AP2284" s="129"/>
      <c r="AQ2284" s="129"/>
      <c r="AR2284" s="129"/>
      <c r="AS2284" s="129"/>
      <c r="AT2284" s="129"/>
      <c r="AU2284" s="129"/>
    </row>
    <row r="2285" spans="27:47">
      <c r="AA2285" s="129"/>
      <c r="AB2285" s="129"/>
      <c r="AC2285" s="129"/>
      <c r="AD2285" s="129"/>
      <c r="AE2285" s="129"/>
      <c r="AF2285" s="132"/>
      <c r="AG2285" s="130"/>
      <c r="AN2285" s="129"/>
      <c r="AO2285" s="129"/>
      <c r="AP2285" s="129"/>
      <c r="AQ2285" s="129"/>
      <c r="AR2285" s="129"/>
      <c r="AS2285" s="129"/>
      <c r="AT2285" s="129"/>
      <c r="AU2285" s="129"/>
    </row>
    <row r="2286" spans="27:47">
      <c r="AA2286" s="129"/>
      <c r="AB2286" s="129"/>
      <c r="AC2286" s="129"/>
      <c r="AD2286" s="129"/>
      <c r="AE2286" s="129"/>
      <c r="AF2286" s="132"/>
      <c r="AG2286" s="130"/>
      <c r="AN2286" s="129"/>
      <c r="AO2286" s="129"/>
      <c r="AP2286" s="129"/>
      <c r="AQ2286" s="129"/>
      <c r="AR2286" s="129"/>
      <c r="AS2286" s="129"/>
      <c r="AT2286" s="129"/>
      <c r="AU2286" s="129"/>
    </row>
    <row r="2287" spans="27:47">
      <c r="AA2287" s="129"/>
      <c r="AB2287" s="129"/>
      <c r="AC2287" s="129"/>
      <c r="AD2287" s="129"/>
      <c r="AE2287" s="129"/>
      <c r="AF2287" s="132"/>
      <c r="AG2287" s="130"/>
      <c r="AN2287" s="129"/>
      <c r="AO2287" s="129"/>
      <c r="AP2287" s="129"/>
      <c r="AQ2287" s="129"/>
      <c r="AR2287" s="129"/>
      <c r="AS2287" s="129"/>
      <c r="AT2287" s="129"/>
      <c r="AU2287" s="129"/>
    </row>
    <row r="2288" spans="27:47">
      <c r="AA2288" s="129"/>
      <c r="AB2288" s="129"/>
      <c r="AC2288" s="129"/>
      <c r="AD2288" s="129"/>
      <c r="AE2288" s="129"/>
      <c r="AF2288" s="132"/>
      <c r="AG2288" s="130"/>
      <c r="AN2288" s="129"/>
      <c r="AO2288" s="129"/>
      <c r="AP2288" s="129"/>
      <c r="AQ2288" s="129"/>
      <c r="AR2288" s="129"/>
      <c r="AS2288" s="129"/>
      <c r="AT2288" s="129"/>
      <c r="AU2288" s="129"/>
    </row>
    <row r="2289" spans="27:47">
      <c r="AA2289" s="129"/>
      <c r="AB2289" s="129"/>
      <c r="AC2289" s="129"/>
      <c r="AD2289" s="129"/>
      <c r="AE2289" s="129"/>
      <c r="AF2289" s="132"/>
      <c r="AG2289" s="130"/>
      <c r="AN2289" s="129"/>
      <c r="AO2289" s="129"/>
      <c r="AP2289" s="129"/>
      <c r="AQ2289" s="129"/>
      <c r="AR2289" s="129"/>
      <c r="AS2289" s="129"/>
      <c r="AT2289" s="129"/>
      <c r="AU2289" s="129"/>
    </row>
    <row r="2290" spans="27:47">
      <c r="AA2290" s="129"/>
      <c r="AB2290" s="129"/>
      <c r="AC2290" s="129"/>
      <c r="AD2290" s="129"/>
      <c r="AE2290" s="129"/>
      <c r="AF2290" s="132"/>
      <c r="AG2290" s="130"/>
      <c r="AN2290" s="129"/>
      <c r="AO2290" s="129"/>
      <c r="AP2290" s="129"/>
      <c r="AQ2290" s="129"/>
      <c r="AR2290" s="129"/>
      <c r="AS2290" s="129"/>
      <c r="AT2290" s="129"/>
      <c r="AU2290" s="129"/>
    </row>
    <row r="2291" spans="27:47">
      <c r="AA2291" s="129"/>
      <c r="AB2291" s="129"/>
      <c r="AC2291" s="129"/>
      <c r="AD2291" s="129"/>
      <c r="AE2291" s="129"/>
      <c r="AF2291" s="132"/>
      <c r="AG2291" s="130"/>
      <c r="AN2291" s="129"/>
      <c r="AO2291" s="129"/>
      <c r="AP2291" s="129"/>
      <c r="AQ2291" s="129"/>
      <c r="AR2291" s="129"/>
      <c r="AS2291" s="129"/>
      <c r="AT2291" s="129"/>
      <c r="AU2291" s="129"/>
    </row>
    <row r="2292" spans="27:47">
      <c r="AA2292" s="129"/>
      <c r="AB2292" s="129"/>
      <c r="AC2292" s="129"/>
      <c r="AD2292" s="129"/>
      <c r="AE2292" s="129"/>
      <c r="AF2292" s="132"/>
      <c r="AG2292" s="130"/>
      <c r="AN2292" s="129"/>
      <c r="AO2292" s="129"/>
      <c r="AP2292" s="129"/>
      <c r="AQ2292" s="129"/>
      <c r="AR2292" s="129"/>
      <c r="AS2292" s="129"/>
      <c r="AT2292" s="129"/>
      <c r="AU2292" s="129"/>
    </row>
    <row r="2293" spans="27:47">
      <c r="AA2293" s="129"/>
      <c r="AB2293" s="129"/>
      <c r="AC2293" s="129"/>
      <c r="AD2293" s="129"/>
      <c r="AE2293" s="129"/>
      <c r="AF2293" s="132"/>
      <c r="AG2293" s="130"/>
      <c r="AN2293" s="129"/>
      <c r="AO2293" s="129"/>
      <c r="AP2293" s="129"/>
      <c r="AQ2293" s="129"/>
      <c r="AR2293" s="129"/>
      <c r="AS2293" s="129"/>
      <c r="AT2293" s="129"/>
      <c r="AU2293" s="129"/>
    </row>
    <row r="2294" spans="27:47">
      <c r="AA2294" s="129"/>
      <c r="AB2294" s="129"/>
      <c r="AC2294" s="129"/>
      <c r="AD2294" s="129"/>
      <c r="AE2294" s="129"/>
      <c r="AF2294" s="132"/>
      <c r="AG2294" s="130"/>
      <c r="AN2294" s="129"/>
      <c r="AO2294" s="129"/>
      <c r="AP2294" s="129"/>
      <c r="AQ2294" s="129"/>
      <c r="AR2294" s="129"/>
      <c r="AS2294" s="129"/>
      <c r="AT2294" s="129"/>
      <c r="AU2294" s="129"/>
    </row>
    <row r="2295" spans="27:47">
      <c r="AA2295" s="129"/>
      <c r="AB2295" s="129"/>
      <c r="AC2295" s="129"/>
      <c r="AD2295" s="129"/>
      <c r="AE2295" s="129"/>
      <c r="AF2295" s="132"/>
      <c r="AG2295" s="130"/>
      <c r="AN2295" s="129"/>
      <c r="AO2295" s="129"/>
      <c r="AP2295" s="129"/>
      <c r="AQ2295" s="129"/>
      <c r="AR2295" s="129"/>
      <c r="AS2295" s="129"/>
      <c r="AT2295" s="129"/>
      <c r="AU2295" s="129"/>
    </row>
    <row r="2296" spans="27:47">
      <c r="AA2296" s="129"/>
      <c r="AB2296" s="129"/>
      <c r="AC2296" s="129"/>
      <c r="AD2296" s="129"/>
      <c r="AE2296" s="129"/>
      <c r="AF2296" s="132"/>
      <c r="AG2296" s="130"/>
      <c r="AN2296" s="129"/>
      <c r="AO2296" s="129"/>
      <c r="AP2296" s="129"/>
      <c r="AQ2296" s="129"/>
      <c r="AR2296" s="129"/>
      <c r="AS2296" s="129"/>
      <c r="AT2296" s="129"/>
      <c r="AU2296" s="129"/>
    </row>
    <row r="2297" spans="27:47">
      <c r="AA2297" s="129"/>
      <c r="AB2297" s="129"/>
      <c r="AC2297" s="129"/>
      <c r="AD2297" s="129"/>
      <c r="AE2297" s="129"/>
      <c r="AF2297" s="132"/>
      <c r="AG2297" s="130"/>
      <c r="AN2297" s="129"/>
      <c r="AO2297" s="129"/>
      <c r="AP2297" s="129"/>
      <c r="AQ2297" s="129"/>
      <c r="AR2297" s="129"/>
      <c r="AS2297" s="129"/>
      <c r="AT2297" s="129"/>
      <c r="AU2297" s="129"/>
    </row>
    <row r="2298" spans="27:47">
      <c r="AA2298" s="129"/>
      <c r="AB2298" s="129"/>
      <c r="AC2298" s="129"/>
      <c r="AD2298" s="129"/>
      <c r="AE2298" s="129"/>
      <c r="AF2298" s="132"/>
      <c r="AG2298" s="130"/>
      <c r="AN2298" s="129"/>
      <c r="AO2298" s="129"/>
      <c r="AP2298" s="129"/>
      <c r="AQ2298" s="129"/>
      <c r="AR2298" s="129"/>
      <c r="AS2298" s="129"/>
      <c r="AT2298" s="129"/>
      <c r="AU2298" s="129"/>
    </row>
    <row r="2299" spans="27:47">
      <c r="AA2299" s="129"/>
      <c r="AB2299" s="129"/>
      <c r="AC2299" s="129"/>
      <c r="AD2299" s="129"/>
      <c r="AE2299" s="129"/>
      <c r="AF2299" s="132"/>
      <c r="AG2299" s="130"/>
      <c r="AN2299" s="129"/>
      <c r="AO2299" s="129"/>
      <c r="AP2299" s="129"/>
      <c r="AQ2299" s="129"/>
      <c r="AR2299" s="129"/>
      <c r="AS2299" s="129"/>
      <c r="AT2299" s="129"/>
      <c r="AU2299" s="129"/>
    </row>
    <row r="2300" spans="27:47">
      <c r="AA2300" s="129"/>
      <c r="AB2300" s="129"/>
      <c r="AC2300" s="129"/>
      <c r="AD2300" s="129"/>
      <c r="AE2300" s="129"/>
      <c r="AF2300" s="132"/>
      <c r="AG2300" s="130"/>
      <c r="AN2300" s="129"/>
      <c r="AO2300" s="129"/>
      <c r="AP2300" s="129"/>
      <c r="AQ2300" s="129"/>
      <c r="AR2300" s="129"/>
      <c r="AS2300" s="129"/>
      <c r="AT2300" s="129"/>
      <c r="AU2300" s="129"/>
    </row>
    <row r="2301" spans="27:47">
      <c r="AA2301" s="129"/>
      <c r="AB2301" s="129"/>
      <c r="AC2301" s="129"/>
      <c r="AD2301" s="129"/>
      <c r="AE2301" s="129"/>
      <c r="AF2301" s="132"/>
      <c r="AG2301" s="130"/>
      <c r="AN2301" s="129"/>
      <c r="AO2301" s="129"/>
      <c r="AP2301" s="129"/>
      <c r="AQ2301" s="129"/>
      <c r="AR2301" s="129"/>
      <c r="AS2301" s="129"/>
      <c r="AT2301" s="129"/>
      <c r="AU2301" s="129"/>
    </row>
    <row r="2302" spans="27:47">
      <c r="AA2302" s="129"/>
      <c r="AB2302" s="129"/>
      <c r="AC2302" s="129"/>
      <c r="AD2302" s="129"/>
      <c r="AE2302" s="129"/>
      <c r="AF2302" s="132"/>
      <c r="AG2302" s="130"/>
      <c r="AN2302" s="129"/>
      <c r="AO2302" s="129"/>
      <c r="AP2302" s="129"/>
      <c r="AQ2302" s="129"/>
      <c r="AR2302" s="129"/>
      <c r="AS2302" s="129"/>
      <c r="AT2302" s="129"/>
      <c r="AU2302" s="129"/>
    </row>
    <row r="2303" spans="27:47">
      <c r="AA2303" s="129"/>
      <c r="AB2303" s="129"/>
      <c r="AC2303" s="129"/>
      <c r="AD2303" s="129"/>
      <c r="AE2303" s="129"/>
      <c r="AF2303" s="132"/>
      <c r="AG2303" s="130"/>
      <c r="AN2303" s="129"/>
      <c r="AO2303" s="129"/>
      <c r="AP2303" s="129"/>
      <c r="AQ2303" s="129"/>
      <c r="AR2303" s="129"/>
      <c r="AS2303" s="129"/>
      <c r="AT2303" s="129"/>
      <c r="AU2303" s="129"/>
    </row>
    <row r="2304" spans="27:47">
      <c r="AA2304" s="129"/>
      <c r="AB2304" s="129"/>
      <c r="AC2304" s="129"/>
      <c r="AD2304" s="129"/>
      <c r="AE2304" s="129"/>
      <c r="AF2304" s="132"/>
      <c r="AG2304" s="130"/>
      <c r="AN2304" s="129"/>
      <c r="AO2304" s="129"/>
      <c r="AP2304" s="129"/>
      <c r="AQ2304" s="129"/>
      <c r="AR2304" s="129"/>
      <c r="AS2304" s="129"/>
      <c r="AT2304" s="129"/>
      <c r="AU2304" s="129"/>
    </row>
    <row r="2305" spans="27:47">
      <c r="AA2305" s="129"/>
      <c r="AB2305" s="129"/>
      <c r="AC2305" s="129"/>
      <c r="AD2305" s="129"/>
      <c r="AE2305" s="129"/>
      <c r="AF2305" s="132"/>
      <c r="AG2305" s="130"/>
      <c r="AN2305" s="129"/>
      <c r="AO2305" s="129"/>
      <c r="AP2305" s="129"/>
      <c r="AQ2305" s="129"/>
      <c r="AR2305" s="129"/>
      <c r="AS2305" s="129"/>
      <c r="AT2305" s="129"/>
      <c r="AU2305" s="129"/>
    </row>
    <row r="2306" spans="27:47">
      <c r="AA2306" s="129"/>
      <c r="AB2306" s="129"/>
      <c r="AC2306" s="129"/>
      <c r="AD2306" s="129"/>
      <c r="AE2306" s="129"/>
      <c r="AF2306" s="132"/>
      <c r="AG2306" s="130"/>
      <c r="AN2306" s="129"/>
      <c r="AO2306" s="129"/>
      <c r="AP2306" s="129"/>
      <c r="AQ2306" s="129"/>
      <c r="AR2306" s="129"/>
      <c r="AS2306" s="129"/>
      <c r="AT2306" s="129"/>
      <c r="AU2306" s="129"/>
    </row>
    <row r="2307" spans="27:47">
      <c r="AA2307" s="129"/>
      <c r="AB2307" s="129"/>
      <c r="AC2307" s="129"/>
      <c r="AD2307" s="129"/>
      <c r="AE2307" s="129"/>
      <c r="AF2307" s="132"/>
      <c r="AG2307" s="130"/>
      <c r="AN2307" s="129"/>
      <c r="AO2307" s="129"/>
      <c r="AP2307" s="129"/>
      <c r="AQ2307" s="129"/>
      <c r="AR2307" s="129"/>
      <c r="AS2307" s="129"/>
      <c r="AT2307" s="129"/>
      <c r="AU2307" s="129"/>
    </row>
    <row r="2308" spans="27:47">
      <c r="AA2308" s="129"/>
      <c r="AB2308" s="129"/>
      <c r="AC2308" s="129"/>
      <c r="AD2308" s="129"/>
      <c r="AE2308" s="129"/>
      <c r="AF2308" s="132"/>
      <c r="AG2308" s="130"/>
      <c r="AN2308" s="129"/>
      <c r="AO2308" s="129"/>
      <c r="AP2308" s="129"/>
      <c r="AQ2308" s="129"/>
      <c r="AR2308" s="129"/>
      <c r="AS2308" s="129"/>
      <c r="AT2308" s="129"/>
      <c r="AU2308" s="129"/>
    </row>
    <row r="2309" spans="27:47">
      <c r="AA2309" s="129"/>
      <c r="AB2309" s="129"/>
      <c r="AC2309" s="129"/>
      <c r="AD2309" s="129"/>
      <c r="AE2309" s="129"/>
      <c r="AF2309" s="132"/>
      <c r="AG2309" s="130"/>
      <c r="AN2309" s="129"/>
      <c r="AO2309" s="129"/>
      <c r="AP2309" s="129"/>
      <c r="AQ2309" s="129"/>
      <c r="AR2309" s="129"/>
      <c r="AS2309" s="129"/>
      <c r="AT2309" s="129"/>
      <c r="AU2309" s="129"/>
    </row>
    <row r="2310" spans="27:47">
      <c r="AA2310" s="129"/>
      <c r="AB2310" s="129"/>
      <c r="AC2310" s="129"/>
      <c r="AD2310" s="129"/>
      <c r="AE2310" s="129"/>
      <c r="AF2310" s="132"/>
      <c r="AG2310" s="130"/>
      <c r="AN2310" s="129"/>
      <c r="AO2310" s="129"/>
      <c r="AP2310" s="129"/>
      <c r="AQ2310" s="129"/>
      <c r="AR2310" s="129"/>
      <c r="AS2310" s="129"/>
      <c r="AT2310" s="129"/>
      <c r="AU2310" s="129"/>
    </row>
    <row r="2311" spans="27:47">
      <c r="AA2311" s="129"/>
      <c r="AB2311" s="129"/>
      <c r="AC2311" s="129"/>
      <c r="AD2311" s="129"/>
      <c r="AE2311" s="129"/>
      <c r="AF2311" s="132"/>
      <c r="AG2311" s="130"/>
      <c r="AN2311" s="129"/>
      <c r="AO2311" s="129"/>
      <c r="AP2311" s="129"/>
      <c r="AQ2311" s="129"/>
      <c r="AR2311" s="129"/>
      <c r="AS2311" s="129"/>
      <c r="AT2311" s="129"/>
      <c r="AU2311" s="129"/>
    </row>
    <row r="2312" spans="27:47">
      <c r="AA2312" s="129"/>
      <c r="AB2312" s="129"/>
      <c r="AC2312" s="129"/>
      <c r="AD2312" s="129"/>
      <c r="AE2312" s="129"/>
      <c r="AF2312" s="132"/>
      <c r="AG2312" s="130"/>
      <c r="AN2312" s="129"/>
      <c r="AO2312" s="129"/>
      <c r="AP2312" s="129"/>
      <c r="AQ2312" s="129"/>
      <c r="AR2312" s="129"/>
      <c r="AS2312" s="129"/>
      <c r="AT2312" s="129"/>
      <c r="AU2312" s="129"/>
    </row>
    <row r="2313" spans="27:47">
      <c r="AA2313" s="129"/>
      <c r="AB2313" s="129"/>
      <c r="AC2313" s="129"/>
      <c r="AD2313" s="129"/>
      <c r="AE2313" s="129"/>
      <c r="AF2313" s="132"/>
      <c r="AG2313" s="130"/>
      <c r="AN2313" s="129"/>
      <c r="AO2313" s="129"/>
      <c r="AP2313" s="129"/>
      <c r="AQ2313" s="129"/>
      <c r="AR2313" s="129"/>
      <c r="AS2313" s="129"/>
      <c r="AT2313" s="129"/>
      <c r="AU2313" s="129"/>
    </row>
    <row r="2314" spans="27:47">
      <c r="AA2314" s="129"/>
      <c r="AB2314" s="129"/>
      <c r="AC2314" s="129"/>
      <c r="AD2314" s="129"/>
      <c r="AE2314" s="129"/>
      <c r="AF2314" s="132"/>
      <c r="AG2314" s="130"/>
      <c r="AN2314" s="129"/>
      <c r="AO2314" s="129"/>
      <c r="AP2314" s="129"/>
      <c r="AQ2314" s="129"/>
      <c r="AR2314" s="129"/>
      <c r="AS2314" s="129"/>
      <c r="AT2314" s="129"/>
      <c r="AU2314" s="129"/>
    </row>
    <row r="2315" spans="27:47">
      <c r="AA2315" s="129"/>
      <c r="AB2315" s="129"/>
      <c r="AC2315" s="129"/>
      <c r="AD2315" s="129"/>
      <c r="AE2315" s="129"/>
      <c r="AF2315" s="132"/>
      <c r="AG2315" s="130"/>
      <c r="AN2315" s="129"/>
      <c r="AO2315" s="129"/>
      <c r="AP2315" s="129"/>
      <c r="AQ2315" s="129"/>
      <c r="AR2315" s="129"/>
      <c r="AS2315" s="129"/>
      <c r="AT2315" s="129"/>
      <c r="AU2315" s="129"/>
    </row>
    <row r="2316" spans="27:47">
      <c r="AA2316" s="129"/>
      <c r="AB2316" s="129"/>
      <c r="AC2316" s="129"/>
      <c r="AD2316" s="129"/>
      <c r="AE2316" s="129"/>
      <c r="AF2316" s="132"/>
      <c r="AG2316" s="130"/>
      <c r="AN2316" s="129"/>
      <c r="AO2316" s="129"/>
      <c r="AP2316" s="129"/>
      <c r="AQ2316" s="129"/>
      <c r="AR2316" s="129"/>
      <c r="AS2316" s="129"/>
      <c r="AT2316" s="129"/>
      <c r="AU2316" s="129"/>
    </row>
    <row r="2317" spans="27:47">
      <c r="AA2317" s="129"/>
      <c r="AB2317" s="129"/>
      <c r="AC2317" s="129"/>
      <c r="AD2317" s="129"/>
      <c r="AE2317" s="129"/>
      <c r="AF2317" s="132"/>
      <c r="AG2317" s="130"/>
      <c r="AN2317" s="129"/>
      <c r="AO2317" s="129"/>
      <c r="AP2317" s="129"/>
      <c r="AQ2317" s="129"/>
      <c r="AR2317" s="129"/>
      <c r="AS2317" s="129"/>
      <c r="AT2317" s="129"/>
      <c r="AU2317" s="129"/>
    </row>
    <row r="2318" spans="27:47">
      <c r="AA2318" s="129"/>
      <c r="AB2318" s="129"/>
      <c r="AC2318" s="129"/>
      <c r="AD2318" s="129"/>
      <c r="AE2318" s="129"/>
      <c r="AF2318" s="132"/>
      <c r="AG2318" s="130"/>
      <c r="AN2318" s="129"/>
      <c r="AO2318" s="129"/>
      <c r="AP2318" s="129"/>
      <c r="AQ2318" s="129"/>
      <c r="AR2318" s="129"/>
      <c r="AS2318" s="129"/>
      <c r="AT2318" s="129"/>
      <c r="AU2318" s="129"/>
    </row>
    <row r="2319" spans="27:47">
      <c r="AA2319" s="129"/>
      <c r="AB2319" s="129"/>
      <c r="AC2319" s="129"/>
      <c r="AD2319" s="129"/>
      <c r="AE2319" s="129"/>
      <c r="AF2319" s="132"/>
      <c r="AG2319" s="130"/>
      <c r="AN2319" s="129"/>
      <c r="AO2319" s="129"/>
      <c r="AP2319" s="129"/>
      <c r="AQ2319" s="129"/>
      <c r="AR2319" s="129"/>
      <c r="AS2319" s="129"/>
      <c r="AT2319" s="129"/>
      <c r="AU2319" s="129"/>
    </row>
    <row r="2320" spans="27:47">
      <c r="AA2320" s="129"/>
      <c r="AB2320" s="129"/>
      <c r="AC2320" s="129"/>
      <c r="AD2320" s="129"/>
      <c r="AE2320" s="129"/>
      <c r="AF2320" s="132"/>
      <c r="AG2320" s="130"/>
      <c r="AN2320" s="129"/>
      <c r="AO2320" s="129"/>
      <c r="AP2320" s="129"/>
      <c r="AQ2320" s="129"/>
      <c r="AR2320" s="129"/>
      <c r="AS2320" s="129"/>
      <c r="AT2320" s="129"/>
      <c r="AU2320" s="129"/>
    </row>
    <row r="2321" spans="27:47">
      <c r="AA2321" s="129"/>
      <c r="AB2321" s="129"/>
      <c r="AC2321" s="129"/>
      <c r="AD2321" s="129"/>
      <c r="AE2321" s="129"/>
      <c r="AF2321" s="132"/>
      <c r="AG2321" s="130"/>
      <c r="AN2321" s="129"/>
      <c r="AO2321" s="129"/>
      <c r="AP2321" s="129"/>
      <c r="AQ2321" s="129"/>
      <c r="AR2321" s="129"/>
      <c r="AS2321" s="129"/>
      <c r="AT2321" s="129"/>
      <c r="AU2321" s="129"/>
    </row>
    <row r="2322" spans="27:47">
      <c r="AA2322" s="129"/>
      <c r="AB2322" s="129"/>
      <c r="AC2322" s="129"/>
      <c r="AD2322" s="129"/>
      <c r="AE2322" s="129"/>
      <c r="AF2322" s="132"/>
      <c r="AG2322" s="130"/>
      <c r="AN2322" s="129"/>
      <c r="AO2322" s="129"/>
      <c r="AP2322" s="129"/>
      <c r="AQ2322" s="129"/>
      <c r="AR2322" s="129"/>
      <c r="AS2322" s="129"/>
      <c r="AT2322" s="129"/>
      <c r="AU2322" s="129"/>
    </row>
    <row r="2323" spans="27:47">
      <c r="AA2323" s="129"/>
      <c r="AB2323" s="129"/>
      <c r="AC2323" s="129"/>
      <c r="AD2323" s="129"/>
      <c r="AE2323" s="129"/>
      <c r="AF2323" s="132"/>
      <c r="AG2323" s="130"/>
      <c r="AN2323" s="129"/>
      <c r="AO2323" s="129"/>
      <c r="AP2323" s="129"/>
      <c r="AQ2323" s="129"/>
      <c r="AR2323" s="129"/>
      <c r="AS2323" s="129"/>
      <c r="AT2323" s="129"/>
      <c r="AU2323" s="129"/>
    </row>
    <row r="2324" spans="27:47">
      <c r="AA2324" s="129"/>
      <c r="AB2324" s="129"/>
      <c r="AC2324" s="129"/>
      <c r="AD2324" s="129"/>
      <c r="AE2324" s="129"/>
      <c r="AF2324" s="132"/>
      <c r="AG2324" s="130"/>
      <c r="AN2324" s="129"/>
      <c r="AO2324" s="129"/>
      <c r="AP2324" s="129"/>
      <c r="AQ2324" s="129"/>
      <c r="AR2324" s="129"/>
      <c r="AS2324" s="129"/>
      <c r="AT2324" s="129"/>
      <c r="AU2324" s="129"/>
    </row>
    <row r="2325" spans="27:47">
      <c r="AA2325" s="129"/>
      <c r="AB2325" s="129"/>
      <c r="AC2325" s="129"/>
      <c r="AD2325" s="129"/>
      <c r="AE2325" s="129"/>
      <c r="AF2325" s="132"/>
      <c r="AG2325" s="130"/>
      <c r="AN2325" s="129"/>
      <c r="AO2325" s="129"/>
      <c r="AP2325" s="129"/>
      <c r="AQ2325" s="129"/>
      <c r="AR2325" s="129"/>
      <c r="AS2325" s="129"/>
      <c r="AT2325" s="129"/>
      <c r="AU2325" s="129"/>
    </row>
    <row r="2326" spans="27:47">
      <c r="AA2326" s="129"/>
      <c r="AB2326" s="129"/>
      <c r="AC2326" s="129"/>
      <c r="AD2326" s="129"/>
      <c r="AE2326" s="129"/>
      <c r="AF2326" s="132"/>
      <c r="AG2326" s="130"/>
      <c r="AN2326" s="129"/>
      <c r="AO2326" s="129"/>
      <c r="AP2326" s="129"/>
      <c r="AQ2326" s="129"/>
      <c r="AR2326" s="129"/>
      <c r="AS2326" s="129"/>
      <c r="AT2326" s="129"/>
      <c r="AU2326" s="129"/>
    </row>
    <row r="2327" spans="27:47">
      <c r="AA2327" s="129"/>
      <c r="AB2327" s="129"/>
      <c r="AC2327" s="129"/>
      <c r="AD2327" s="129"/>
      <c r="AE2327" s="129"/>
      <c r="AF2327" s="132"/>
      <c r="AG2327" s="130"/>
      <c r="AN2327" s="129"/>
      <c r="AO2327" s="129"/>
      <c r="AP2327" s="129"/>
      <c r="AQ2327" s="129"/>
      <c r="AR2327" s="129"/>
      <c r="AS2327" s="129"/>
      <c r="AT2327" s="129"/>
      <c r="AU2327" s="129"/>
    </row>
    <row r="2328" spans="27:47">
      <c r="AA2328" s="129"/>
      <c r="AB2328" s="129"/>
      <c r="AC2328" s="129"/>
      <c r="AD2328" s="129"/>
      <c r="AE2328" s="129"/>
      <c r="AF2328" s="132"/>
      <c r="AG2328" s="130"/>
      <c r="AN2328" s="129"/>
      <c r="AO2328" s="129"/>
      <c r="AP2328" s="129"/>
      <c r="AQ2328" s="129"/>
      <c r="AR2328" s="129"/>
      <c r="AS2328" s="129"/>
      <c r="AT2328" s="129"/>
      <c r="AU2328" s="129"/>
    </row>
    <row r="2329" spans="27:47">
      <c r="AA2329" s="129"/>
      <c r="AB2329" s="129"/>
      <c r="AC2329" s="129"/>
      <c r="AD2329" s="129"/>
      <c r="AE2329" s="129"/>
      <c r="AF2329" s="132"/>
      <c r="AG2329" s="130"/>
      <c r="AN2329" s="129"/>
      <c r="AO2329" s="129"/>
      <c r="AP2329" s="129"/>
      <c r="AQ2329" s="129"/>
      <c r="AR2329" s="129"/>
      <c r="AS2329" s="129"/>
      <c r="AT2329" s="129"/>
      <c r="AU2329" s="129"/>
    </row>
    <row r="2330" spans="27:47">
      <c r="AA2330" s="129"/>
      <c r="AB2330" s="129"/>
      <c r="AC2330" s="129"/>
      <c r="AD2330" s="129"/>
      <c r="AE2330" s="129"/>
      <c r="AF2330" s="132"/>
      <c r="AG2330" s="130"/>
      <c r="AN2330" s="129"/>
      <c r="AO2330" s="129"/>
      <c r="AP2330" s="129"/>
      <c r="AQ2330" s="129"/>
      <c r="AR2330" s="129"/>
      <c r="AS2330" s="129"/>
      <c r="AT2330" s="129"/>
      <c r="AU2330" s="129"/>
    </row>
    <row r="2331" spans="27:47">
      <c r="AA2331" s="129"/>
      <c r="AB2331" s="129"/>
      <c r="AC2331" s="129"/>
      <c r="AD2331" s="129"/>
      <c r="AE2331" s="129"/>
      <c r="AF2331" s="132"/>
      <c r="AG2331" s="130"/>
      <c r="AN2331" s="129"/>
      <c r="AO2331" s="129"/>
      <c r="AP2331" s="129"/>
      <c r="AQ2331" s="129"/>
      <c r="AR2331" s="129"/>
      <c r="AS2331" s="129"/>
      <c r="AT2331" s="129"/>
      <c r="AU2331" s="129"/>
    </row>
    <row r="2332" spans="27:47">
      <c r="AA2332" s="129"/>
      <c r="AB2332" s="129"/>
      <c r="AC2332" s="129"/>
      <c r="AD2332" s="129"/>
      <c r="AE2332" s="129"/>
      <c r="AF2332" s="132"/>
      <c r="AG2332" s="130"/>
      <c r="AN2332" s="129"/>
      <c r="AO2332" s="129"/>
      <c r="AP2332" s="129"/>
      <c r="AQ2332" s="129"/>
      <c r="AR2332" s="129"/>
      <c r="AS2332" s="129"/>
      <c r="AT2332" s="129"/>
      <c r="AU2332" s="129"/>
    </row>
    <row r="2333" spans="27:47">
      <c r="AA2333" s="129"/>
      <c r="AB2333" s="129"/>
      <c r="AC2333" s="129"/>
      <c r="AD2333" s="129"/>
      <c r="AE2333" s="129"/>
      <c r="AF2333" s="132"/>
      <c r="AG2333" s="130"/>
      <c r="AN2333" s="129"/>
      <c r="AO2333" s="129"/>
      <c r="AP2333" s="129"/>
      <c r="AQ2333" s="129"/>
      <c r="AR2333" s="129"/>
      <c r="AS2333" s="129"/>
      <c r="AT2333" s="129"/>
      <c r="AU2333" s="129"/>
    </row>
    <row r="2334" spans="27:47">
      <c r="AA2334" s="129"/>
      <c r="AB2334" s="129"/>
      <c r="AC2334" s="129"/>
      <c r="AD2334" s="129"/>
      <c r="AE2334" s="129"/>
      <c r="AF2334" s="132"/>
      <c r="AG2334" s="130"/>
      <c r="AN2334" s="129"/>
      <c r="AO2334" s="129"/>
      <c r="AP2334" s="129"/>
      <c r="AQ2334" s="129"/>
      <c r="AR2334" s="129"/>
      <c r="AS2334" s="129"/>
      <c r="AT2334" s="129"/>
      <c r="AU2334" s="129"/>
    </row>
    <row r="2335" spans="27:47">
      <c r="AA2335" s="129"/>
      <c r="AB2335" s="129"/>
      <c r="AC2335" s="129"/>
      <c r="AD2335" s="129"/>
      <c r="AE2335" s="129"/>
      <c r="AF2335" s="132"/>
      <c r="AG2335" s="130"/>
      <c r="AN2335" s="129"/>
      <c r="AO2335" s="129"/>
      <c r="AP2335" s="129"/>
      <c r="AQ2335" s="129"/>
      <c r="AR2335" s="129"/>
      <c r="AS2335" s="129"/>
      <c r="AT2335" s="129"/>
      <c r="AU2335" s="129"/>
    </row>
    <row r="2336" spans="27:47">
      <c r="AA2336" s="129"/>
      <c r="AB2336" s="129"/>
      <c r="AC2336" s="129"/>
      <c r="AD2336" s="129"/>
      <c r="AE2336" s="129"/>
      <c r="AF2336" s="132"/>
      <c r="AG2336" s="130"/>
      <c r="AN2336" s="129"/>
      <c r="AO2336" s="129"/>
      <c r="AP2336" s="129"/>
      <c r="AQ2336" s="129"/>
      <c r="AR2336" s="129"/>
      <c r="AS2336" s="129"/>
      <c r="AT2336" s="129"/>
      <c r="AU2336" s="129"/>
    </row>
    <row r="2337" spans="27:47">
      <c r="AA2337" s="129"/>
      <c r="AB2337" s="129"/>
      <c r="AC2337" s="129"/>
      <c r="AD2337" s="129"/>
      <c r="AE2337" s="129"/>
      <c r="AF2337" s="132"/>
      <c r="AG2337" s="130"/>
      <c r="AN2337" s="129"/>
      <c r="AO2337" s="129"/>
      <c r="AP2337" s="129"/>
      <c r="AQ2337" s="129"/>
      <c r="AR2337" s="129"/>
      <c r="AS2337" s="129"/>
      <c r="AT2337" s="129"/>
      <c r="AU2337" s="129"/>
    </row>
    <row r="2338" spans="27:47">
      <c r="AA2338" s="129"/>
      <c r="AB2338" s="129"/>
      <c r="AC2338" s="129"/>
      <c r="AD2338" s="129"/>
      <c r="AE2338" s="129"/>
      <c r="AF2338" s="132"/>
      <c r="AG2338" s="130"/>
      <c r="AN2338" s="129"/>
      <c r="AO2338" s="129"/>
      <c r="AP2338" s="129"/>
      <c r="AQ2338" s="129"/>
      <c r="AR2338" s="129"/>
      <c r="AS2338" s="129"/>
      <c r="AT2338" s="129"/>
      <c r="AU2338" s="129"/>
    </row>
    <row r="2339" spans="27:47">
      <c r="AA2339" s="129"/>
      <c r="AB2339" s="129"/>
      <c r="AC2339" s="129"/>
      <c r="AD2339" s="129"/>
      <c r="AE2339" s="129"/>
      <c r="AF2339" s="132"/>
      <c r="AG2339" s="130"/>
      <c r="AN2339" s="129"/>
      <c r="AO2339" s="129"/>
      <c r="AP2339" s="129"/>
      <c r="AQ2339" s="129"/>
      <c r="AR2339" s="129"/>
      <c r="AS2339" s="129"/>
      <c r="AT2339" s="129"/>
      <c r="AU2339" s="129"/>
    </row>
    <row r="2340" spans="27:47">
      <c r="AA2340" s="129"/>
      <c r="AB2340" s="129"/>
      <c r="AC2340" s="129"/>
      <c r="AD2340" s="129"/>
      <c r="AE2340" s="129"/>
      <c r="AF2340" s="132"/>
      <c r="AG2340" s="130"/>
      <c r="AN2340" s="129"/>
      <c r="AO2340" s="129"/>
      <c r="AP2340" s="129"/>
      <c r="AQ2340" s="129"/>
      <c r="AR2340" s="129"/>
      <c r="AS2340" s="129"/>
      <c r="AT2340" s="129"/>
      <c r="AU2340" s="129"/>
    </row>
    <row r="2341" spans="27:47">
      <c r="AA2341" s="129"/>
      <c r="AB2341" s="129"/>
      <c r="AC2341" s="129"/>
      <c r="AD2341" s="129"/>
      <c r="AE2341" s="129"/>
      <c r="AF2341" s="132"/>
      <c r="AG2341" s="130"/>
      <c r="AN2341" s="129"/>
      <c r="AO2341" s="129"/>
      <c r="AP2341" s="129"/>
      <c r="AQ2341" s="129"/>
      <c r="AR2341" s="129"/>
      <c r="AS2341" s="129"/>
      <c r="AT2341" s="129"/>
      <c r="AU2341" s="129"/>
    </row>
    <row r="2342" spans="27:47">
      <c r="AA2342" s="129"/>
      <c r="AB2342" s="129"/>
      <c r="AC2342" s="129"/>
      <c r="AD2342" s="129"/>
      <c r="AE2342" s="129"/>
      <c r="AF2342" s="132"/>
      <c r="AG2342" s="130"/>
      <c r="AN2342" s="129"/>
      <c r="AO2342" s="129"/>
      <c r="AP2342" s="129"/>
      <c r="AQ2342" s="129"/>
      <c r="AR2342" s="129"/>
      <c r="AS2342" s="129"/>
      <c r="AT2342" s="129"/>
      <c r="AU2342" s="129"/>
    </row>
    <row r="2343" spans="27:47">
      <c r="AA2343" s="129"/>
      <c r="AB2343" s="129"/>
      <c r="AC2343" s="129"/>
      <c r="AD2343" s="129"/>
      <c r="AE2343" s="129"/>
      <c r="AF2343" s="132"/>
      <c r="AG2343" s="130"/>
      <c r="AN2343" s="129"/>
      <c r="AO2343" s="129"/>
      <c r="AP2343" s="129"/>
      <c r="AQ2343" s="129"/>
      <c r="AR2343" s="129"/>
      <c r="AS2343" s="129"/>
      <c r="AT2343" s="129"/>
      <c r="AU2343" s="129"/>
    </row>
    <row r="2344" spans="27:47">
      <c r="AA2344" s="129"/>
      <c r="AB2344" s="129"/>
      <c r="AC2344" s="129"/>
      <c r="AD2344" s="129"/>
      <c r="AE2344" s="129"/>
      <c r="AF2344" s="132"/>
      <c r="AG2344" s="130"/>
      <c r="AN2344" s="129"/>
      <c r="AO2344" s="129"/>
      <c r="AP2344" s="129"/>
      <c r="AQ2344" s="129"/>
      <c r="AR2344" s="129"/>
      <c r="AS2344" s="129"/>
      <c r="AT2344" s="129"/>
      <c r="AU2344" s="129"/>
    </row>
    <row r="2345" spans="27:47">
      <c r="AA2345" s="129"/>
      <c r="AB2345" s="129"/>
      <c r="AC2345" s="129"/>
      <c r="AD2345" s="129"/>
      <c r="AE2345" s="129"/>
      <c r="AF2345" s="132"/>
      <c r="AG2345" s="130"/>
      <c r="AN2345" s="129"/>
      <c r="AO2345" s="129"/>
      <c r="AP2345" s="129"/>
      <c r="AQ2345" s="129"/>
      <c r="AR2345" s="129"/>
      <c r="AS2345" s="129"/>
      <c r="AT2345" s="129"/>
      <c r="AU2345" s="129"/>
    </row>
    <row r="2346" spans="27:47">
      <c r="AA2346" s="129"/>
      <c r="AB2346" s="129"/>
      <c r="AC2346" s="129"/>
      <c r="AD2346" s="129"/>
      <c r="AE2346" s="129"/>
      <c r="AF2346" s="132"/>
      <c r="AG2346" s="130"/>
      <c r="AN2346" s="129"/>
      <c r="AO2346" s="129"/>
      <c r="AP2346" s="129"/>
      <c r="AQ2346" s="129"/>
      <c r="AR2346" s="129"/>
      <c r="AS2346" s="129"/>
      <c r="AT2346" s="129"/>
      <c r="AU2346" s="129"/>
    </row>
    <row r="2347" spans="27:47">
      <c r="AA2347" s="129"/>
      <c r="AB2347" s="129"/>
      <c r="AC2347" s="129"/>
      <c r="AD2347" s="129"/>
      <c r="AE2347" s="129"/>
      <c r="AF2347" s="132"/>
      <c r="AG2347" s="130"/>
      <c r="AN2347" s="129"/>
      <c r="AO2347" s="129"/>
      <c r="AP2347" s="129"/>
      <c r="AQ2347" s="129"/>
      <c r="AR2347" s="129"/>
      <c r="AS2347" s="129"/>
      <c r="AT2347" s="129"/>
      <c r="AU2347" s="129"/>
    </row>
    <row r="2348" spans="27:47">
      <c r="AA2348" s="129"/>
      <c r="AB2348" s="129"/>
      <c r="AC2348" s="129"/>
      <c r="AD2348" s="129"/>
      <c r="AE2348" s="129"/>
      <c r="AF2348" s="132"/>
      <c r="AG2348" s="130"/>
      <c r="AN2348" s="129"/>
      <c r="AO2348" s="129"/>
      <c r="AP2348" s="129"/>
      <c r="AQ2348" s="129"/>
      <c r="AR2348" s="129"/>
      <c r="AS2348" s="129"/>
      <c r="AT2348" s="129"/>
      <c r="AU2348" s="129"/>
    </row>
    <row r="2349" spans="27:47">
      <c r="AA2349" s="129"/>
      <c r="AB2349" s="129"/>
      <c r="AC2349" s="129"/>
      <c r="AD2349" s="129"/>
      <c r="AE2349" s="129"/>
      <c r="AF2349" s="132"/>
      <c r="AG2349" s="130"/>
      <c r="AN2349" s="129"/>
      <c r="AO2349" s="129"/>
      <c r="AP2349" s="129"/>
      <c r="AQ2349" s="129"/>
      <c r="AR2349" s="129"/>
      <c r="AS2349" s="129"/>
      <c r="AT2349" s="129"/>
      <c r="AU2349" s="129"/>
    </row>
    <row r="2350" spans="27:47">
      <c r="AA2350" s="129"/>
      <c r="AB2350" s="129"/>
      <c r="AC2350" s="129"/>
      <c r="AD2350" s="129"/>
      <c r="AE2350" s="129"/>
      <c r="AF2350" s="132"/>
      <c r="AG2350" s="130"/>
      <c r="AN2350" s="129"/>
      <c r="AO2350" s="129"/>
      <c r="AP2350" s="129"/>
      <c r="AQ2350" s="129"/>
      <c r="AR2350" s="129"/>
      <c r="AS2350" s="129"/>
      <c r="AT2350" s="129"/>
      <c r="AU2350" s="129"/>
    </row>
    <row r="2351" spans="27:47">
      <c r="AA2351" s="129"/>
      <c r="AB2351" s="129"/>
      <c r="AC2351" s="129"/>
      <c r="AD2351" s="129"/>
      <c r="AE2351" s="129"/>
      <c r="AF2351" s="132"/>
      <c r="AG2351" s="130"/>
      <c r="AN2351" s="129"/>
      <c r="AO2351" s="129"/>
      <c r="AP2351" s="129"/>
      <c r="AQ2351" s="129"/>
      <c r="AR2351" s="129"/>
      <c r="AS2351" s="129"/>
      <c r="AT2351" s="129"/>
      <c r="AU2351" s="129"/>
    </row>
    <row r="2352" spans="27:47">
      <c r="AA2352" s="129"/>
      <c r="AB2352" s="129"/>
      <c r="AC2352" s="129"/>
      <c r="AD2352" s="129"/>
      <c r="AE2352" s="129"/>
      <c r="AF2352" s="132"/>
      <c r="AG2352" s="130"/>
      <c r="AN2352" s="129"/>
      <c r="AO2352" s="129"/>
      <c r="AP2352" s="129"/>
      <c r="AQ2352" s="129"/>
      <c r="AR2352" s="129"/>
      <c r="AS2352" s="129"/>
      <c r="AT2352" s="129"/>
      <c r="AU2352" s="129"/>
    </row>
    <row r="2353" spans="27:47">
      <c r="AA2353" s="129"/>
      <c r="AB2353" s="129"/>
      <c r="AC2353" s="129"/>
      <c r="AD2353" s="129"/>
      <c r="AE2353" s="129"/>
      <c r="AF2353" s="132"/>
      <c r="AG2353" s="130"/>
      <c r="AN2353" s="129"/>
      <c r="AO2353" s="129"/>
      <c r="AP2353" s="129"/>
      <c r="AQ2353" s="129"/>
      <c r="AR2353" s="129"/>
      <c r="AS2353" s="129"/>
      <c r="AT2353" s="129"/>
      <c r="AU2353" s="129"/>
    </row>
    <row r="2354" spans="27:47">
      <c r="AA2354" s="129"/>
      <c r="AB2354" s="129"/>
      <c r="AC2354" s="129"/>
      <c r="AD2354" s="129"/>
      <c r="AE2354" s="129"/>
      <c r="AF2354" s="132"/>
      <c r="AG2354" s="130"/>
      <c r="AN2354" s="129"/>
      <c r="AO2354" s="129"/>
      <c r="AP2354" s="129"/>
      <c r="AQ2354" s="129"/>
      <c r="AR2354" s="129"/>
      <c r="AS2354" s="129"/>
      <c r="AT2354" s="129"/>
      <c r="AU2354" s="129"/>
    </row>
    <row r="2355" spans="27:47">
      <c r="AA2355" s="129"/>
      <c r="AB2355" s="129"/>
      <c r="AC2355" s="129"/>
      <c r="AD2355" s="129"/>
      <c r="AE2355" s="129"/>
      <c r="AF2355" s="132"/>
      <c r="AG2355" s="130"/>
      <c r="AN2355" s="129"/>
      <c r="AO2355" s="129"/>
      <c r="AP2355" s="129"/>
      <c r="AQ2355" s="129"/>
      <c r="AR2355" s="129"/>
      <c r="AS2355" s="129"/>
      <c r="AT2355" s="129"/>
      <c r="AU2355" s="129"/>
    </row>
    <row r="2356" spans="27:47">
      <c r="AA2356" s="129"/>
      <c r="AB2356" s="129"/>
      <c r="AC2356" s="129"/>
      <c r="AD2356" s="129"/>
      <c r="AE2356" s="129"/>
      <c r="AF2356" s="132"/>
      <c r="AG2356" s="130"/>
      <c r="AN2356" s="129"/>
      <c r="AO2356" s="129"/>
      <c r="AP2356" s="129"/>
      <c r="AQ2356" s="129"/>
      <c r="AR2356" s="129"/>
      <c r="AS2356" s="129"/>
      <c r="AT2356" s="129"/>
      <c r="AU2356" s="129"/>
    </row>
    <row r="2357" spans="27:47">
      <c r="AA2357" s="129"/>
      <c r="AB2357" s="129"/>
      <c r="AC2357" s="129"/>
      <c r="AD2357" s="129"/>
      <c r="AE2357" s="129"/>
      <c r="AF2357" s="132"/>
      <c r="AG2357" s="130"/>
      <c r="AN2357" s="129"/>
      <c r="AO2357" s="129"/>
      <c r="AP2357" s="129"/>
      <c r="AQ2357" s="129"/>
      <c r="AR2357" s="129"/>
      <c r="AS2357" s="129"/>
      <c r="AT2357" s="129"/>
      <c r="AU2357" s="129"/>
    </row>
    <row r="2358" spans="27:47">
      <c r="AA2358" s="129"/>
      <c r="AB2358" s="129"/>
      <c r="AC2358" s="129"/>
      <c r="AD2358" s="129"/>
      <c r="AE2358" s="129"/>
      <c r="AF2358" s="132"/>
      <c r="AG2358" s="130"/>
      <c r="AN2358" s="129"/>
      <c r="AO2358" s="129"/>
      <c r="AP2358" s="129"/>
      <c r="AQ2358" s="129"/>
      <c r="AR2358" s="129"/>
      <c r="AS2358" s="129"/>
      <c r="AT2358" s="129"/>
      <c r="AU2358" s="129"/>
    </row>
    <row r="2359" spans="27:47">
      <c r="AA2359" s="129"/>
      <c r="AB2359" s="129"/>
      <c r="AC2359" s="129"/>
      <c r="AD2359" s="129"/>
      <c r="AE2359" s="129"/>
      <c r="AF2359" s="132"/>
      <c r="AG2359" s="130"/>
      <c r="AN2359" s="129"/>
      <c r="AO2359" s="129"/>
      <c r="AP2359" s="129"/>
      <c r="AQ2359" s="129"/>
      <c r="AR2359" s="129"/>
      <c r="AS2359" s="129"/>
      <c r="AT2359" s="129"/>
      <c r="AU2359" s="129"/>
    </row>
    <row r="2360" spans="27:47">
      <c r="AA2360" s="129"/>
      <c r="AB2360" s="129"/>
      <c r="AC2360" s="129"/>
      <c r="AD2360" s="129"/>
      <c r="AE2360" s="129"/>
      <c r="AF2360" s="132"/>
      <c r="AG2360" s="130"/>
      <c r="AN2360" s="129"/>
      <c r="AO2360" s="129"/>
      <c r="AP2360" s="129"/>
      <c r="AQ2360" s="129"/>
      <c r="AR2360" s="129"/>
      <c r="AS2360" s="129"/>
      <c r="AT2360" s="129"/>
      <c r="AU2360" s="129"/>
    </row>
    <row r="2361" spans="27:47">
      <c r="AA2361" s="129"/>
      <c r="AB2361" s="129"/>
      <c r="AC2361" s="129"/>
      <c r="AD2361" s="129"/>
      <c r="AE2361" s="129"/>
      <c r="AF2361" s="132"/>
      <c r="AG2361" s="130"/>
      <c r="AN2361" s="129"/>
      <c r="AO2361" s="129"/>
      <c r="AP2361" s="129"/>
      <c r="AQ2361" s="129"/>
      <c r="AR2361" s="129"/>
      <c r="AS2361" s="129"/>
      <c r="AT2361" s="129"/>
      <c r="AU2361" s="129"/>
    </row>
    <row r="2362" spans="27:47">
      <c r="AA2362" s="129"/>
      <c r="AB2362" s="129"/>
      <c r="AC2362" s="129"/>
      <c r="AD2362" s="129"/>
      <c r="AE2362" s="129"/>
      <c r="AF2362" s="132"/>
      <c r="AG2362" s="130"/>
      <c r="AN2362" s="129"/>
      <c r="AO2362" s="129"/>
      <c r="AP2362" s="129"/>
      <c r="AQ2362" s="129"/>
      <c r="AR2362" s="129"/>
      <c r="AS2362" s="129"/>
      <c r="AT2362" s="129"/>
      <c r="AU2362" s="129"/>
    </row>
    <row r="2363" spans="27:47">
      <c r="AA2363" s="129"/>
      <c r="AB2363" s="129"/>
      <c r="AC2363" s="129"/>
      <c r="AD2363" s="129"/>
      <c r="AE2363" s="129"/>
      <c r="AF2363" s="132"/>
      <c r="AG2363" s="130"/>
      <c r="AN2363" s="129"/>
      <c r="AO2363" s="129"/>
      <c r="AP2363" s="129"/>
      <c r="AQ2363" s="129"/>
      <c r="AR2363" s="129"/>
      <c r="AS2363" s="129"/>
      <c r="AT2363" s="129"/>
      <c r="AU2363" s="129"/>
    </row>
    <row r="2364" spans="27:47">
      <c r="AA2364" s="129"/>
      <c r="AB2364" s="129"/>
      <c r="AC2364" s="129"/>
      <c r="AD2364" s="129"/>
      <c r="AE2364" s="129"/>
      <c r="AF2364" s="132"/>
      <c r="AG2364" s="130"/>
      <c r="AN2364" s="129"/>
      <c r="AO2364" s="129"/>
      <c r="AP2364" s="129"/>
      <c r="AQ2364" s="129"/>
      <c r="AR2364" s="129"/>
      <c r="AS2364" s="129"/>
      <c r="AT2364" s="129"/>
      <c r="AU2364" s="129"/>
    </row>
    <row r="2365" spans="27:47">
      <c r="AA2365" s="129"/>
      <c r="AB2365" s="129"/>
      <c r="AC2365" s="129"/>
      <c r="AD2365" s="129"/>
      <c r="AE2365" s="129"/>
      <c r="AF2365" s="132"/>
      <c r="AG2365" s="130"/>
      <c r="AN2365" s="129"/>
      <c r="AO2365" s="129"/>
      <c r="AP2365" s="129"/>
      <c r="AQ2365" s="129"/>
      <c r="AR2365" s="129"/>
      <c r="AS2365" s="129"/>
      <c r="AT2365" s="129"/>
      <c r="AU2365" s="129"/>
    </row>
    <row r="2366" spans="27:47">
      <c r="AA2366" s="129"/>
      <c r="AB2366" s="129"/>
      <c r="AC2366" s="129"/>
      <c r="AD2366" s="129"/>
      <c r="AE2366" s="129"/>
      <c r="AF2366" s="132"/>
      <c r="AG2366" s="130"/>
      <c r="AN2366" s="129"/>
      <c r="AO2366" s="129"/>
      <c r="AP2366" s="129"/>
      <c r="AQ2366" s="129"/>
      <c r="AR2366" s="129"/>
      <c r="AS2366" s="129"/>
      <c r="AT2366" s="129"/>
      <c r="AU2366" s="129"/>
    </row>
    <row r="2367" spans="27:47">
      <c r="AA2367" s="129"/>
      <c r="AB2367" s="129"/>
      <c r="AC2367" s="129"/>
      <c r="AD2367" s="129"/>
      <c r="AE2367" s="129"/>
      <c r="AF2367" s="132"/>
      <c r="AG2367" s="130"/>
      <c r="AN2367" s="129"/>
      <c r="AO2367" s="129"/>
      <c r="AP2367" s="129"/>
      <c r="AQ2367" s="129"/>
      <c r="AR2367" s="129"/>
      <c r="AS2367" s="129"/>
      <c r="AT2367" s="129"/>
      <c r="AU2367" s="129"/>
    </row>
    <row r="2368" spans="27:47">
      <c r="AA2368" s="129"/>
      <c r="AB2368" s="129"/>
      <c r="AC2368" s="129"/>
      <c r="AD2368" s="129"/>
      <c r="AE2368" s="129"/>
      <c r="AF2368" s="132"/>
      <c r="AG2368" s="130"/>
      <c r="AN2368" s="129"/>
      <c r="AO2368" s="129"/>
      <c r="AP2368" s="129"/>
      <c r="AQ2368" s="129"/>
      <c r="AR2368" s="129"/>
      <c r="AS2368" s="129"/>
      <c r="AT2368" s="129"/>
      <c r="AU2368" s="129"/>
    </row>
    <row r="2369" spans="27:47">
      <c r="AA2369" s="129"/>
      <c r="AB2369" s="129"/>
      <c r="AC2369" s="129"/>
      <c r="AD2369" s="129"/>
      <c r="AE2369" s="129"/>
      <c r="AF2369" s="132"/>
      <c r="AG2369" s="130"/>
      <c r="AN2369" s="129"/>
      <c r="AO2369" s="129"/>
      <c r="AP2369" s="129"/>
      <c r="AQ2369" s="129"/>
      <c r="AR2369" s="129"/>
      <c r="AS2369" s="129"/>
      <c r="AT2369" s="129"/>
      <c r="AU2369" s="129"/>
    </row>
    <row r="2370" spans="27:47">
      <c r="AA2370" s="129"/>
      <c r="AB2370" s="129"/>
      <c r="AC2370" s="129"/>
      <c r="AD2370" s="129"/>
      <c r="AE2370" s="129"/>
      <c r="AF2370" s="132"/>
      <c r="AG2370" s="130"/>
      <c r="AN2370" s="129"/>
      <c r="AO2370" s="129"/>
      <c r="AP2370" s="129"/>
      <c r="AQ2370" s="129"/>
      <c r="AR2370" s="129"/>
      <c r="AS2370" s="129"/>
      <c r="AT2370" s="129"/>
      <c r="AU2370" s="129"/>
    </row>
    <row r="2371" spans="27:47">
      <c r="AA2371" s="129"/>
      <c r="AB2371" s="129"/>
      <c r="AC2371" s="129"/>
      <c r="AD2371" s="129"/>
      <c r="AE2371" s="129"/>
      <c r="AF2371" s="132"/>
      <c r="AG2371" s="130"/>
      <c r="AN2371" s="129"/>
      <c r="AO2371" s="129"/>
      <c r="AP2371" s="129"/>
      <c r="AQ2371" s="129"/>
      <c r="AR2371" s="129"/>
      <c r="AS2371" s="129"/>
      <c r="AT2371" s="129"/>
      <c r="AU2371" s="129"/>
    </row>
    <row r="2372" spans="27:47">
      <c r="AA2372" s="129"/>
      <c r="AB2372" s="129"/>
      <c r="AC2372" s="129"/>
      <c r="AD2372" s="129"/>
      <c r="AE2372" s="129"/>
      <c r="AF2372" s="132"/>
      <c r="AG2372" s="130"/>
      <c r="AN2372" s="129"/>
      <c r="AO2372" s="129"/>
      <c r="AP2372" s="129"/>
      <c r="AQ2372" s="129"/>
      <c r="AR2372" s="129"/>
      <c r="AS2372" s="129"/>
      <c r="AT2372" s="129"/>
      <c r="AU2372" s="129"/>
    </row>
    <row r="2373" spans="27:47">
      <c r="AA2373" s="129"/>
      <c r="AB2373" s="129"/>
      <c r="AC2373" s="129"/>
      <c r="AD2373" s="129"/>
      <c r="AE2373" s="129"/>
      <c r="AF2373" s="132"/>
      <c r="AG2373" s="130"/>
      <c r="AN2373" s="129"/>
      <c r="AO2373" s="129"/>
      <c r="AP2373" s="129"/>
      <c r="AQ2373" s="129"/>
      <c r="AR2373" s="129"/>
      <c r="AS2373" s="129"/>
      <c r="AT2373" s="129"/>
      <c r="AU2373" s="129"/>
    </row>
    <row r="2374" spans="27:47">
      <c r="AA2374" s="129"/>
      <c r="AB2374" s="129"/>
      <c r="AC2374" s="129"/>
      <c r="AD2374" s="129"/>
      <c r="AE2374" s="129"/>
      <c r="AF2374" s="132"/>
      <c r="AG2374" s="130"/>
      <c r="AN2374" s="129"/>
      <c r="AO2374" s="129"/>
      <c r="AP2374" s="129"/>
      <c r="AQ2374" s="129"/>
      <c r="AR2374" s="129"/>
      <c r="AS2374" s="129"/>
      <c r="AT2374" s="129"/>
      <c r="AU2374" s="129"/>
    </row>
    <row r="2375" spans="27:47">
      <c r="AA2375" s="129"/>
      <c r="AB2375" s="129"/>
      <c r="AC2375" s="129"/>
      <c r="AD2375" s="129"/>
      <c r="AE2375" s="129"/>
      <c r="AF2375" s="132"/>
      <c r="AG2375" s="130"/>
      <c r="AN2375" s="129"/>
      <c r="AO2375" s="129"/>
      <c r="AP2375" s="129"/>
      <c r="AQ2375" s="129"/>
      <c r="AR2375" s="129"/>
      <c r="AS2375" s="129"/>
      <c r="AT2375" s="129"/>
      <c r="AU2375" s="129"/>
    </row>
    <row r="2376" spans="27:47">
      <c r="AA2376" s="129"/>
      <c r="AB2376" s="129"/>
      <c r="AC2376" s="129"/>
      <c r="AD2376" s="129"/>
      <c r="AE2376" s="129"/>
      <c r="AF2376" s="132"/>
      <c r="AG2376" s="130"/>
      <c r="AN2376" s="129"/>
      <c r="AO2376" s="129"/>
      <c r="AP2376" s="129"/>
      <c r="AQ2376" s="129"/>
      <c r="AR2376" s="129"/>
      <c r="AS2376" s="129"/>
      <c r="AT2376" s="129"/>
      <c r="AU2376" s="129"/>
    </row>
    <row r="2377" spans="27:47">
      <c r="AA2377" s="129"/>
      <c r="AB2377" s="129"/>
      <c r="AC2377" s="129"/>
      <c r="AD2377" s="129"/>
      <c r="AE2377" s="129"/>
      <c r="AF2377" s="132"/>
      <c r="AG2377" s="130"/>
      <c r="AN2377" s="129"/>
      <c r="AO2377" s="129"/>
      <c r="AP2377" s="129"/>
      <c r="AQ2377" s="129"/>
      <c r="AR2377" s="129"/>
      <c r="AS2377" s="129"/>
      <c r="AT2377" s="129"/>
      <c r="AU2377" s="129"/>
    </row>
    <row r="2378" spans="27:47">
      <c r="AA2378" s="129"/>
      <c r="AB2378" s="129"/>
      <c r="AC2378" s="129"/>
      <c r="AD2378" s="129"/>
      <c r="AE2378" s="129"/>
      <c r="AF2378" s="132"/>
      <c r="AG2378" s="130"/>
      <c r="AN2378" s="129"/>
      <c r="AO2378" s="129"/>
      <c r="AP2378" s="129"/>
      <c r="AQ2378" s="129"/>
      <c r="AR2378" s="129"/>
      <c r="AS2378" s="129"/>
      <c r="AT2378" s="129"/>
      <c r="AU2378" s="129"/>
    </row>
    <row r="2379" spans="27:47">
      <c r="AA2379" s="129"/>
      <c r="AB2379" s="129"/>
      <c r="AC2379" s="129"/>
      <c r="AD2379" s="129"/>
      <c r="AE2379" s="129"/>
      <c r="AF2379" s="132"/>
      <c r="AG2379" s="130"/>
      <c r="AN2379" s="129"/>
      <c r="AO2379" s="129"/>
      <c r="AP2379" s="129"/>
      <c r="AQ2379" s="129"/>
      <c r="AR2379" s="129"/>
      <c r="AS2379" s="129"/>
      <c r="AT2379" s="129"/>
      <c r="AU2379" s="129"/>
    </row>
    <row r="2380" spans="27:47">
      <c r="AA2380" s="129"/>
      <c r="AB2380" s="129"/>
      <c r="AC2380" s="129"/>
      <c r="AD2380" s="129"/>
      <c r="AE2380" s="129"/>
      <c r="AF2380" s="132"/>
      <c r="AG2380" s="130"/>
      <c r="AN2380" s="129"/>
      <c r="AO2380" s="129"/>
      <c r="AP2380" s="129"/>
      <c r="AQ2380" s="129"/>
      <c r="AR2380" s="129"/>
      <c r="AS2380" s="129"/>
      <c r="AT2380" s="129"/>
      <c r="AU2380" s="129"/>
    </row>
    <row r="2381" spans="27:47">
      <c r="AA2381" s="129"/>
      <c r="AB2381" s="129"/>
      <c r="AC2381" s="129"/>
      <c r="AD2381" s="129"/>
      <c r="AE2381" s="129"/>
      <c r="AF2381" s="132"/>
      <c r="AG2381" s="130"/>
      <c r="AN2381" s="129"/>
      <c r="AO2381" s="129"/>
      <c r="AP2381" s="129"/>
      <c r="AQ2381" s="129"/>
      <c r="AR2381" s="129"/>
      <c r="AS2381" s="129"/>
      <c r="AT2381" s="129"/>
      <c r="AU2381" s="129"/>
    </row>
    <row r="2382" spans="27:47">
      <c r="AA2382" s="129"/>
      <c r="AB2382" s="129"/>
      <c r="AC2382" s="129"/>
      <c r="AD2382" s="129"/>
      <c r="AE2382" s="129"/>
      <c r="AF2382" s="132"/>
      <c r="AG2382" s="130"/>
      <c r="AN2382" s="129"/>
      <c r="AO2382" s="129"/>
      <c r="AP2382" s="129"/>
      <c r="AQ2382" s="129"/>
      <c r="AR2382" s="129"/>
      <c r="AS2382" s="129"/>
      <c r="AT2382" s="129"/>
      <c r="AU2382" s="129"/>
    </row>
    <row r="2383" spans="27:47">
      <c r="AA2383" s="129"/>
      <c r="AB2383" s="129"/>
      <c r="AC2383" s="129"/>
      <c r="AD2383" s="129"/>
      <c r="AE2383" s="129"/>
      <c r="AF2383" s="132"/>
      <c r="AG2383" s="130"/>
      <c r="AN2383" s="129"/>
      <c r="AO2383" s="129"/>
      <c r="AP2383" s="129"/>
      <c r="AQ2383" s="129"/>
      <c r="AR2383" s="129"/>
      <c r="AS2383" s="129"/>
      <c r="AT2383" s="129"/>
      <c r="AU2383" s="129"/>
    </row>
    <row r="2384" spans="27:47">
      <c r="AA2384" s="129"/>
      <c r="AB2384" s="129"/>
      <c r="AC2384" s="129"/>
      <c r="AD2384" s="129"/>
      <c r="AE2384" s="129"/>
      <c r="AF2384" s="132"/>
      <c r="AG2384" s="130"/>
      <c r="AN2384" s="129"/>
      <c r="AO2384" s="129"/>
      <c r="AP2384" s="129"/>
      <c r="AQ2384" s="129"/>
      <c r="AR2384" s="129"/>
      <c r="AS2384" s="129"/>
      <c r="AT2384" s="129"/>
      <c r="AU2384" s="129"/>
    </row>
    <row r="2385" spans="27:47">
      <c r="AA2385" s="129"/>
      <c r="AB2385" s="129"/>
      <c r="AC2385" s="129"/>
      <c r="AD2385" s="129"/>
      <c r="AE2385" s="129"/>
      <c r="AF2385" s="132"/>
      <c r="AG2385" s="130"/>
      <c r="AN2385" s="129"/>
      <c r="AO2385" s="129"/>
      <c r="AP2385" s="129"/>
      <c r="AQ2385" s="129"/>
      <c r="AR2385" s="129"/>
      <c r="AS2385" s="129"/>
      <c r="AT2385" s="129"/>
      <c r="AU2385" s="129"/>
    </row>
    <row r="2386" spans="27:47">
      <c r="AA2386" s="129"/>
      <c r="AB2386" s="129"/>
      <c r="AC2386" s="129"/>
      <c r="AD2386" s="129"/>
      <c r="AE2386" s="129"/>
      <c r="AF2386" s="132"/>
      <c r="AG2386" s="130"/>
      <c r="AN2386" s="129"/>
      <c r="AO2386" s="129"/>
      <c r="AP2386" s="129"/>
      <c r="AQ2386" s="129"/>
      <c r="AR2386" s="129"/>
      <c r="AS2386" s="129"/>
      <c r="AT2386" s="129"/>
      <c r="AU2386" s="129"/>
    </row>
    <row r="2387" spans="27:47">
      <c r="AA2387" s="129"/>
      <c r="AB2387" s="129"/>
      <c r="AC2387" s="129"/>
      <c r="AD2387" s="129"/>
      <c r="AE2387" s="129"/>
      <c r="AF2387" s="132"/>
      <c r="AG2387" s="130"/>
      <c r="AN2387" s="129"/>
      <c r="AO2387" s="129"/>
      <c r="AP2387" s="129"/>
      <c r="AQ2387" s="129"/>
      <c r="AR2387" s="129"/>
      <c r="AS2387" s="129"/>
      <c r="AT2387" s="129"/>
      <c r="AU2387" s="129"/>
    </row>
    <row r="2388" spans="27:47">
      <c r="AA2388" s="129"/>
      <c r="AB2388" s="129"/>
      <c r="AC2388" s="129"/>
      <c r="AD2388" s="129"/>
      <c r="AE2388" s="129"/>
      <c r="AF2388" s="132"/>
      <c r="AG2388" s="130"/>
      <c r="AN2388" s="129"/>
      <c r="AO2388" s="129"/>
      <c r="AP2388" s="129"/>
      <c r="AQ2388" s="129"/>
      <c r="AR2388" s="129"/>
      <c r="AS2388" s="129"/>
      <c r="AT2388" s="129"/>
      <c r="AU2388" s="129"/>
    </row>
    <row r="2389" spans="27:47">
      <c r="AA2389" s="129"/>
      <c r="AB2389" s="129"/>
      <c r="AC2389" s="129"/>
      <c r="AD2389" s="129"/>
      <c r="AE2389" s="129"/>
      <c r="AF2389" s="132"/>
      <c r="AG2389" s="130"/>
      <c r="AN2389" s="129"/>
      <c r="AO2389" s="129"/>
      <c r="AP2389" s="129"/>
      <c r="AQ2389" s="129"/>
      <c r="AR2389" s="129"/>
      <c r="AS2389" s="129"/>
      <c r="AT2389" s="129"/>
      <c r="AU2389" s="129"/>
    </row>
    <row r="2390" spans="27:47">
      <c r="AA2390" s="129"/>
      <c r="AB2390" s="129"/>
      <c r="AC2390" s="129"/>
      <c r="AD2390" s="129"/>
      <c r="AE2390" s="129"/>
      <c r="AF2390" s="132"/>
      <c r="AG2390" s="130"/>
      <c r="AN2390" s="129"/>
      <c r="AO2390" s="129"/>
      <c r="AP2390" s="129"/>
      <c r="AQ2390" s="129"/>
      <c r="AR2390" s="129"/>
      <c r="AS2390" s="129"/>
      <c r="AT2390" s="129"/>
      <c r="AU2390" s="129"/>
    </row>
    <row r="2391" spans="27:47">
      <c r="AA2391" s="129"/>
      <c r="AB2391" s="129"/>
      <c r="AC2391" s="129"/>
      <c r="AD2391" s="129"/>
      <c r="AE2391" s="129"/>
      <c r="AF2391" s="132"/>
      <c r="AG2391" s="130"/>
      <c r="AN2391" s="129"/>
      <c r="AO2391" s="129"/>
      <c r="AP2391" s="129"/>
      <c r="AQ2391" s="129"/>
      <c r="AR2391" s="129"/>
      <c r="AS2391" s="129"/>
      <c r="AT2391" s="129"/>
      <c r="AU2391" s="129"/>
    </row>
    <row r="2392" spans="27:47">
      <c r="AA2392" s="129"/>
      <c r="AB2392" s="129"/>
      <c r="AC2392" s="129"/>
      <c r="AD2392" s="129"/>
      <c r="AE2392" s="129"/>
      <c r="AF2392" s="132"/>
      <c r="AG2392" s="130"/>
      <c r="AN2392" s="129"/>
      <c r="AO2392" s="129"/>
      <c r="AP2392" s="129"/>
      <c r="AQ2392" s="129"/>
      <c r="AR2392" s="129"/>
      <c r="AS2392" s="129"/>
      <c r="AT2392" s="129"/>
      <c r="AU2392" s="129"/>
    </row>
    <row r="2393" spans="27:47">
      <c r="AA2393" s="129"/>
      <c r="AB2393" s="129"/>
      <c r="AC2393" s="129"/>
      <c r="AD2393" s="129"/>
      <c r="AE2393" s="129"/>
      <c r="AF2393" s="132"/>
      <c r="AG2393" s="130"/>
      <c r="AN2393" s="129"/>
      <c r="AO2393" s="129"/>
      <c r="AP2393" s="129"/>
      <c r="AQ2393" s="129"/>
      <c r="AR2393" s="129"/>
      <c r="AS2393" s="129"/>
      <c r="AT2393" s="129"/>
      <c r="AU2393" s="129"/>
    </row>
    <row r="2394" spans="27:47">
      <c r="AA2394" s="129"/>
      <c r="AB2394" s="129"/>
      <c r="AC2394" s="129"/>
      <c r="AD2394" s="129"/>
      <c r="AE2394" s="129"/>
      <c r="AF2394" s="132"/>
      <c r="AG2394" s="130"/>
      <c r="AN2394" s="129"/>
      <c r="AO2394" s="129"/>
      <c r="AP2394" s="129"/>
      <c r="AQ2394" s="129"/>
      <c r="AR2394" s="129"/>
      <c r="AS2394" s="129"/>
      <c r="AT2394" s="129"/>
      <c r="AU2394" s="129"/>
    </row>
    <row r="2395" spans="27:47">
      <c r="AA2395" s="129"/>
      <c r="AB2395" s="129"/>
      <c r="AC2395" s="129"/>
      <c r="AD2395" s="129"/>
      <c r="AE2395" s="129"/>
      <c r="AF2395" s="132"/>
      <c r="AG2395" s="130"/>
      <c r="AN2395" s="129"/>
      <c r="AO2395" s="129"/>
      <c r="AP2395" s="129"/>
      <c r="AQ2395" s="129"/>
      <c r="AR2395" s="129"/>
      <c r="AS2395" s="129"/>
      <c r="AT2395" s="129"/>
      <c r="AU2395" s="129"/>
    </row>
    <row r="2396" spans="27:47">
      <c r="AA2396" s="129"/>
      <c r="AB2396" s="129"/>
      <c r="AC2396" s="129"/>
      <c r="AD2396" s="129"/>
      <c r="AE2396" s="129"/>
      <c r="AF2396" s="132"/>
      <c r="AG2396" s="130"/>
      <c r="AN2396" s="129"/>
      <c r="AO2396" s="129"/>
      <c r="AP2396" s="129"/>
      <c r="AQ2396" s="129"/>
      <c r="AR2396" s="129"/>
      <c r="AS2396" s="129"/>
      <c r="AT2396" s="129"/>
      <c r="AU2396" s="129"/>
    </row>
    <row r="2397" spans="27:47">
      <c r="AA2397" s="129"/>
      <c r="AB2397" s="129"/>
      <c r="AC2397" s="129"/>
      <c r="AD2397" s="129"/>
      <c r="AE2397" s="129"/>
      <c r="AF2397" s="132"/>
      <c r="AG2397" s="130"/>
      <c r="AN2397" s="129"/>
      <c r="AO2397" s="129"/>
      <c r="AP2397" s="129"/>
      <c r="AQ2397" s="129"/>
      <c r="AR2397" s="129"/>
      <c r="AS2397" s="129"/>
      <c r="AT2397" s="129"/>
      <c r="AU2397" s="129"/>
    </row>
    <row r="2398" spans="27:47">
      <c r="AA2398" s="129"/>
      <c r="AB2398" s="129"/>
      <c r="AC2398" s="129"/>
      <c r="AD2398" s="129"/>
      <c r="AE2398" s="129"/>
      <c r="AF2398" s="132"/>
      <c r="AG2398" s="130"/>
      <c r="AN2398" s="129"/>
      <c r="AO2398" s="129"/>
      <c r="AP2398" s="129"/>
      <c r="AQ2398" s="129"/>
      <c r="AR2398" s="129"/>
      <c r="AS2398" s="129"/>
      <c r="AT2398" s="129"/>
      <c r="AU2398" s="129"/>
    </row>
    <row r="2399" spans="27:47">
      <c r="AA2399" s="129"/>
      <c r="AB2399" s="129"/>
      <c r="AC2399" s="129"/>
      <c r="AD2399" s="129"/>
      <c r="AE2399" s="129"/>
      <c r="AF2399" s="132"/>
      <c r="AG2399" s="130"/>
      <c r="AN2399" s="129"/>
      <c r="AO2399" s="129"/>
      <c r="AP2399" s="129"/>
      <c r="AQ2399" s="129"/>
      <c r="AR2399" s="129"/>
      <c r="AS2399" s="129"/>
      <c r="AT2399" s="129"/>
      <c r="AU2399" s="129"/>
    </row>
    <row r="2400" spans="27:47">
      <c r="AA2400" s="129"/>
      <c r="AB2400" s="129"/>
      <c r="AC2400" s="129"/>
      <c r="AD2400" s="129"/>
      <c r="AE2400" s="129"/>
      <c r="AF2400" s="132"/>
      <c r="AG2400" s="130"/>
      <c r="AN2400" s="129"/>
      <c r="AO2400" s="129"/>
      <c r="AP2400" s="129"/>
      <c r="AQ2400" s="129"/>
      <c r="AR2400" s="129"/>
      <c r="AS2400" s="129"/>
      <c r="AT2400" s="129"/>
      <c r="AU2400" s="129"/>
    </row>
    <row r="2401" spans="27:47">
      <c r="AA2401" s="129"/>
      <c r="AB2401" s="129"/>
      <c r="AC2401" s="129"/>
      <c r="AD2401" s="129"/>
      <c r="AE2401" s="129"/>
      <c r="AF2401" s="132"/>
      <c r="AG2401" s="130"/>
      <c r="AN2401" s="129"/>
      <c r="AO2401" s="129"/>
      <c r="AP2401" s="129"/>
      <c r="AQ2401" s="129"/>
      <c r="AR2401" s="129"/>
      <c r="AS2401" s="129"/>
      <c r="AT2401" s="129"/>
      <c r="AU2401" s="129"/>
    </row>
    <row r="2402" spans="27:47">
      <c r="AA2402" s="129"/>
      <c r="AB2402" s="129"/>
      <c r="AC2402" s="129"/>
      <c r="AD2402" s="129"/>
      <c r="AE2402" s="129"/>
      <c r="AF2402" s="132"/>
      <c r="AG2402" s="130"/>
      <c r="AN2402" s="129"/>
      <c r="AO2402" s="129"/>
      <c r="AP2402" s="129"/>
      <c r="AQ2402" s="129"/>
      <c r="AR2402" s="129"/>
      <c r="AS2402" s="129"/>
      <c r="AT2402" s="129"/>
      <c r="AU2402" s="129"/>
    </row>
    <row r="2403" spans="27:47">
      <c r="AA2403" s="129"/>
      <c r="AB2403" s="129"/>
      <c r="AC2403" s="129"/>
      <c r="AD2403" s="129"/>
      <c r="AE2403" s="129"/>
      <c r="AF2403" s="132"/>
      <c r="AG2403" s="130"/>
      <c r="AN2403" s="129"/>
      <c r="AO2403" s="129"/>
      <c r="AP2403" s="129"/>
      <c r="AQ2403" s="129"/>
      <c r="AR2403" s="129"/>
      <c r="AS2403" s="129"/>
      <c r="AT2403" s="129"/>
      <c r="AU2403" s="129"/>
    </row>
    <row r="2404" spans="27:47">
      <c r="AA2404" s="129"/>
      <c r="AB2404" s="129"/>
      <c r="AC2404" s="129"/>
      <c r="AD2404" s="129"/>
      <c r="AE2404" s="129"/>
      <c r="AF2404" s="132"/>
      <c r="AG2404" s="130"/>
      <c r="AN2404" s="129"/>
      <c r="AO2404" s="129"/>
      <c r="AP2404" s="129"/>
      <c r="AQ2404" s="129"/>
      <c r="AR2404" s="129"/>
      <c r="AS2404" s="129"/>
      <c r="AT2404" s="129"/>
      <c r="AU2404" s="129"/>
    </row>
    <row r="2405" spans="27:47">
      <c r="AA2405" s="129"/>
      <c r="AB2405" s="129"/>
      <c r="AC2405" s="129"/>
      <c r="AD2405" s="129"/>
      <c r="AE2405" s="129"/>
      <c r="AF2405" s="132"/>
      <c r="AG2405" s="130"/>
      <c r="AN2405" s="129"/>
      <c r="AO2405" s="129"/>
      <c r="AP2405" s="129"/>
      <c r="AQ2405" s="129"/>
      <c r="AR2405" s="129"/>
      <c r="AS2405" s="129"/>
      <c r="AT2405" s="129"/>
      <c r="AU2405" s="129"/>
    </row>
    <row r="2406" spans="27:47">
      <c r="AA2406" s="129"/>
      <c r="AB2406" s="129"/>
      <c r="AC2406" s="129"/>
      <c r="AD2406" s="129"/>
      <c r="AE2406" s="129"/>
      <c r="AF2406" s="132"/>
      <c r="AG2406" s="130"/>
      <c r="AN2406" s="129"/>
      <c r="AO2406" s="129"/>
      <c r="AP2406" s="129"/>
      <c r="AQ2406" s="129"/>
      <c r="AR2406" s="129"/>
      <c r="AS2406" s="129"/>
      <c r="AT2406" s="129"/>
      <c r="AU2406" s="129"/>
    </row>
    <row r="2407" spans="27:47">
      <c r="AA2407" s="129"/>
      <c r="AB2407" s="129"/>
      <c r="AC2407" s="129"/>
      <c r="AD2407" s="129"/>
      <c r="AE2407" s="129"/>
      <c r="AF2407" s="132"/>
      <c r="AG2407" s="130"/>
      <c r="AN2407" s="129"/>
      <c r="AO2407" s="129"/>
      <c r="AP2407" s="129"/>
      <c r="AQ2407" s="129"/>
      <c r="AR2407" s="129"/>
      <c r="AS2407" s="129"/>
      <c r="AT2407" s="129"/>
      <c r="AU2407" s="129"/>
    </row>
    <row r="2408" spans="27:47">
      <c r="AA2408" s="129"/>
      <c r="AB2408" s="129"/>
      <c r="AC2408" s="129"/>
      <c r="AD2408" s="129"/>
      <c r="AE2408" s="129"/>
      <c r="AF2408" s="132"/>
      <c r="AG2408" s="130"/>
      <c r="AN2408" s="129"/>
      <c r="AO2408" s="129"/>
      <c r="AP2408" s="129"/>
      <c r="AQ2408" s="129"/>
      <c r="AR2408" s="129"/>
      <c r="AS2408" s="129"/>
      <c r="AT2408" s="129"/>
      <c r="AU2408" s="129"/>
    </row>
    <row r="2409" spans="27:47">
      <c r="AA2409" s="129"/>
      <c r="AB2409" s="129"/>
      <c r="AC2409" s="129"/>
      <c r="AD2409" s="129"/>
      <c r="AE2409" s="129"/>
      <c r="AF2409" s="132"/>
      <c r="AG2409" s="130"/>
      <c r="AN2409" s="129"/>
      <c r="AO2409" s="129"/>
      <c r="AP2409" s="129"/>
      <c r="AQ2409" s="129"/>
      <c r="AR2409" s="129"/>
      <c r="AS2409" s="129"/>
      <c r="AT2409" s="129"/>
      <c r="AU2409" s="129"/>
    </row>
    <row r="2410" spans="27:47">
      <c r="AA2410" s="129"/>
      <c r="AB2410" s="129"/>
      <c r="AC2410" s="129"/>
      <c r="AD2410" s="129"/>
      <c r="AE2410" s="129"/>
      <c r="AF2410" s="132"/>
      <c r="AG2410" s="130"/>
      <c r="AN2410" s="129"/>
      <c r="AO2410" s="129"/>
      <c r="AP2410" s="129"/>
      <c r="AQ2410" s="129"/>
      <c r="AR2410" s="129"/>
      <c r="AS2410" s="129"/>
      <c r="AT2410" s="129"/>
      <c r="AU2410" s="129"/>
    </row>
    <row r="2411" spans="27:47">
      <c r="AA2411" s="129"/>
      <c r="AB2411" s="129"/>
      <c r="AC2411" s="129"/>
      <c r="AD2411" s="129"/>
      <c r="AE2411" s="129"/>
      <c r="AF2411" s="132"/>
      <c r="AG2411" s="130"/>
      <c r="AN2411" s="129"/>
      <c r="AO2411" s="129"/>
      <c r="AP2411" s="129"/>
      <c r="AQ2411" s="129"/>
      <c r="AR2411" s="129"/>
      <c r="AS2411" s="129"/>
      <c r="AT2411" s="129"/>
      <c r="AU2411" s="129"/>
    </row>
    <row r="2412" spans="27:47">
      <c r="AA2412" s="129"/>
      <c r="AB2412" s="129"/>
      <c r="AC2412" s="129"/>
      <c r="AD2412" s="129"/>
      <c r="AE2412" s="129"/>
      <c r="AF2412" s="132"/>
      <c r="AG2412" s="130"/>
      <c r="AN2412" s="129"/>
      <c r="AO2412" s="129"/>
      <c r="AP2412" s="129"/>
      <c r="AQ2412" s="129"/>
      <c r="AR2412" s="129"/>
      <c r="AS2412" s="129"/>
      <c r="AT2412" s="129"/>
      <c r="AU2412" s="129"/>
    </row>
    <row r="2413" spans="27:47">
      <c r="AA2413" s="129"/>
      <c r="AB2413" s="129"/>
      <c r="AC2413" s="129"/>
      <c r="AD2413" s="129"/>
      <c r="AE2413" s="129"/>
      <c r="AF2413" s="132"/>
      <c r="AG2413" s="130"/>
      <c r="AN2413" s="129"/>
      <c r="AO2413" s="129"/>
      <c r="AP2413" s="129"/>
      <c r="AQ2413" s="129"/>
      <c r="AR2413" s="129"/>
      <c r="AS2413" s="129"/>
      <c r="AT2413" s="129"/>
      <c r="AU2413" s="129"/>
    </row>
    <row r="2414" spans="27:47">
      <c r="AA2414" s="129"/>
      <c r="AB2414" s="129"/>
      <c r="AC2414" s="129"/>
      <c r="AD2414" s="129"/>
      <c r="AE2414" s="129"/>
      <c r="AF2414" s="132"/>
      <c r="AG2414" s="130"/>
      <c r="AN2414" s="129"/>
      <c r="AO2414" s="129"/>
      <c r="AP2414" s="129"/>
      <c r="AQ2414" s="129"/>
      <c r="AR2414" s="129"/>
      <c r="AS2414" s="129"/>
      <c r="AT2414" s="129"/>
      <c r="AU2414" s="129"/>
    </row>
    <row r="2415" spans="27:47">
      <c r="AA2415" s="129"/>
      <c r="AB2415" s="129"/>
      <c r="AC2415" s="129"/>
      <c r="AD2415" s="129"/>
      <c r="AE2415" s="129"/>
      <c r="AF2415" s="132"/>
      <c r="AG2415" s="130"/>
      <c r="AN2415" s="129"/>
      <c r="AO2415" s="129"/>
      <c r="AP2415" s="129"/>
      <c r="AQ2415" s="129"/>
      <c r="AR2415" s="129"/>
      <c r="AS2415" s="129"/>
      <c r="AT2415" s="129"/>
      <c r="AU2415" s="129"/>
    </row>
    <row r="2416" spans="27:47">
      <c r="AA2416" s="129"/>
      <c r="AB2416" s="129"/>
      <c r="AC2416" s="129"/>
      <c r="AD2416" s="129"/>
      <c r="AE2416" s="129"/>
      <c r="AF2416" s="132"/>
      <c r="AG2416" s="130"/>
      <c r="AN2416" s="129"/>
      <c r="AO2416" s="129"/>
      <c r="AP2416" s="129"/>
      <c r="AQ2416" s="129"/>
      <c r="AR2416" s="129"/>
      <c r="AS2416" s="129"/>
      <c r="AT2416" s="129"/>
      <c r="AU2416" s="129"/>
    </row>
    <row r="2417" spans="27:47">
      <c r="AA2417" s="129"/>
      <c r="AB2417" s="129"/>
      <c r="AC2417" s="129"/>
      <c r="AD2417" s="129"/>
      <c r="AE2417" s="129"/>
      <c r="AF2417" s="132"/>
      <c r="AG2417" s="130"/>
      <c r="AN2417" s="129"/>
      <c r="AO2417" s="129"/>
      <c r="AP2417" s="129"/>
      <c r="AQ2417" s="129"/>
      <c r="AR2417" s="129"/>
      <c r="AS2417" s="129"/>
      <c r="AT2417" s="129"/>
      <c r="AU2417" s="129"/>
    </row>
    <row r="2418" spans="27:47">
      <c r="AA2418" s="129"/>
      <c r="AB2418" s="129"/>
      <c r="AC2418" s="129"/>
      <c r="AD2418" s="129"/>
      <c r="AE2418" s="129"/>
      <c r="AF2418" s="132"/>
      <c r="AG2418" s="130"/>
      <c r="AN2418" s="129"/>
      <c r="AO2418" s="129"/>
      <c r="AP2418" s="129"/>
      <c r="AQ2418" s="129"/>
      <c r="AR2418" s="129"/>
      <c r="AS2418" s="129"/>
      <c r="AT2418" s="129"/>
      <c r="AU2418" s="129"/>
    </row>
    <row r="2419" spans="27:47">
      <c r="AA2419" s="129"/>
      <c r="AB2419" s="129"/>
      <c r="AC2419" s="129"/>
      <c r="AD2419" s="129"/>
      <c r="AE2419" s="129"/>
      <c r="AF2419" s="132"/>
      <c r="AG2419" s="130"/>
      <c r="AN2419" s="129"/>
      <c r="AO2419" s="129"/>
      <c r="AP2419" s="129"/>
      <c r="AQ2419" s="129"/>
      <c r="AR2419" s="129"/>
      <c r="AS2419" s="129"/>
      <c r="AT2419" s="129"/>
      <c r="AU2419" s="129"/>
    </row>
    <row r="2420" spans="27:47">
      <c r="AA2420" s="129"/>
      <c r="AB2420" s="129"/>
      <c r="AC2420" s="129"/>
      <c r="AD2420" s="129"/>
      <c r="AE2420" s="129"/>
      <c r="AF2420" s="132"/>
      <c r="AG2420" s="130"/>
      <c r="AN2420" s="129"/>
      <c r="AO2420" s="129"/>
      <c r="AP2420" s="129"/>
      <c r="AQ2420" s="129"/>
      <c r="AR2420" s="129"/>
      <c r="AS2420" s="129"/>
      <c r="AT2420" s="129"/>
      <c r="AU2420" s="129"/>
    </row>
    <row r="2421" spans="27:47">
      <c r="AA2421" s="129"/>
      <c r="AB2421" s="129"/>
      <c r="AC2421" s="129"/>
      <c r="AD2421" s="129"/>
      <c r="AE2421" s="129"/>
      <c r="AF2421" s="132"/>
      <c r="AG2421" s="130"/>
      <c r="AN2421" s="129"/>
      <c r="AO2421" s="129"/>
      <c r="AP2421" s="129"/>
      <c r="AQ2421" s="129"/>
      <c r="AR2421" s="129"/>
      <c r="AS2421" s="129"/>
      <c r="AT2421" s="129"/>
      <c r="AU2421" s="129"/>
    </row>
    <row r="2422" spans="27:47">
      <c r="AA2422" s="129"/>
      <c r="AB2422" s="129"/>
      <c r="AC2422" s="129"/>
      <c r="AD2422" s="129"/>
      <c r="AE2422" s="129"/>
      <c r="AF2422" s="132"/>
      <c r="AG2422" s="130"/>
      <c r="AN2422" s="129"/>
      <c r="AO2422" s="129"/>
      <c r="AP2422" s="129"/>
      <c r="AQ2422" s="129"/>
      <c r="AR2422" s="129"/>
      <c r="AS2422" s="129"/>
      <c r="AT2422" s="129"/>
      <c r="AU2422" s="129"/>
    </row>
    <row r="2423" spans="27:47">
      <c r="AA2423" s="129"/>
      <c r="AB2423" s="129"/>
      <c r="AC2423" s="129"/>
      <c r="AD2423" s="129"/>
      <c r="AE2423" s="129"/>
      <c r="AF2423" s="132"/>
      <c r="AG2423" s="130"/>
      <c r="AN2423" s="129"/>
      <c r="AO2423" s="129"/>
      <c r="AP2423" s="129"/>
      <c r="AQ2423" s="129"/>
      <c r="AR2423" s="129"/>
      <c r="AS2423" s="129"/>
      <c r="AT2423" s="129"/>
      <c r="AU2423" s="129"/>
    </row>
    <row r="2424" spans="27:47">
      <c r="AA2424" s="129"/>
      <c r="AB2424" s="129"/>
      <c r="AC2424" s="129"/>
      <c r="AD2424" s="129"/>
      <c r="AE2424" s="129"/>
      <c r="AF2424" s="132"/>
      <c r="AG2424" s="130"/>
      <c r="AN2424" s="129"/>
      <c r="AO2424" s="129"/>
      <c r="AP2424" s="129"/>
      <c r="AQ2424" s="129"/>
      <c r="AR2424" s="129"/>
      <c r="AS2424" s="129"/>
      <c r="AT2424" s="129"/>
      <c r="AU2424" s="129"/>
    </row>
    <row r="2425" spans="27:47">
      <c r="AA2425" s="129"/>
      <c r="AB2425" s="129"/>
      <c r="AC2425" s="129"/>
      <c r="AD2425" s="129"/>
      <c r="AE2425" s="129"/>
      <c r="AF2425" s="132"/>
      <c r="AG2425" s="130"/>
      <c r="AN2425" s="129"/>
      <c r="AO2425" s="129"/>
      <c r="AP2425" s="129"/>
      <c r="AQ2425" s="129"/>
      <c r="AR2425" s="129"/>
      <c r="AS2425" s="129"/>
      <c r="AT2425" s="129"/>
      <c r="AU2425" s="129"/>
    </row>
    <row r="2426" spans="27:47">
      <c r="AA2426" s="129"/>
      <c r="AB2426" s="129"/>
      <c r="AC2426" s="129"/>
      <c r="AD2426" s="129"/>
      <c r="AE2426" s="129"/>
      <c r="AF2426" s="132"/>
      <c r="AG2426" s="130"/>
      <c r="AN2426" s="129"/>
      <c r="AO2426" s="129"/>
      <c r="AP2426" s="129"/>
      <c r="AQ2426" s="129"/>
      <c r="AR2426" s="129"/>
      <c r="AS2426" s="129"/>
      <c r="AT2426" s="129"/>
      <c r="AU2426" s="129"/>
    </row>
    <row r="2427" spans="27:47">
      <c r="AA2427" s="129"/>
      <c r="AB2427" s="129"/>
      <c r="AC2427" s="129"/>
      <c r="AD2427" s="129"/>
      <c r="AE2427" s="129"/>
      <c r="AF2427" s="132"/>
      <c r="AG2427" s="130"/>
      <c r="AN2427" s="129"/>
      <c r="AO2427" s="129"/>
      <c r="AP2427" s="129"/>
      <c r="AQ2427" s="129"/>
      <c r="AR2427" s="129"/>
      <c r="AS2427" s="129"/>
      <c r="AT2427" s="129"/>
      <c r="AU2427" s="129"/>
    </row>
    <row r="2428" spans="27:47">
      <c r="AA2428" s="129"/>
      <c r="AB2428" s="129"/>
      <c r="AC2428" s="129"/>
      <c r="AD2428" s="129"/>
      <c r="AE2428" s="129"/>
      <c r="AF2428" s="132"/>
      <c r="AG2428" s="130"/>
      <c r="AN2428" s="129"/>
      <c r="AO2428" s="129"/>
      <c r="AP2428" s="129"/>
      <c r="AQ2428" s="129"/>
      <c r="AR2428" s="129"/>
      <c r="AS2428" s="129"/>
      <c r="AT2428" s="129"/>
      <c r="AU2428" s="129"/>
    </row>
    <row r="2429" spans="27:47">
      <c r="AA2429" s="129"/>
      <c r="AB2429" s="129"/>
      <c r="AC2429" s="129"/>
      <c r="AD2429" s="129"/>
      <c r="AE2429" s="129"/>
      <c r="AF2429" s="132"/>
      <c r="AG2429" s="130"/>
      <c r="AN2429" s="129"/>
      <c r="AO2429" s="129"/>
      <c r="AP2429" s="129"/>
      <c r="AQ2429" s="129"/>
      <c r="AR2429" s="129"/>
      <c r="AS2429" s="129"/>
      <c r="AT2429" s="129"/>
      <c r="AU2429" s="129"/>
    </row>
    <row r="2430" spans="27:47">
      <c r="AA2430" s="129"/>
      <c r="AB2430" s="129"/>
      <c r="AC2430" s="129"/>
      <c r="AD2430" s="129"/>
      <c r="AE2430" s="129"/>
      <c r="AF2430" s="132"/>
      <c r="AG2430" s="130"/>
      <c r="AN2430" s="129"/>
      <c r="AO2430" s="129"/>
      <c r="AP2430" s="129"/>
      <c r="AQ2430" s="129"/>
      <c r="AR2430" s="129"/>
      <c r="AS2430" s="129"/>
      <c r="AT2430" s="129"/>
      <c r="AU2430" s="129"/>
    </row>
    <row r="2431" spans="27:47">
      <c r="AA2431" s="129"/>
      <c r="AB2431" s="129"/>
      <c r="AC2431" s="129"/>
      <c r="AD2431" s="129"/>
      <c r="AE2431" s="129"/>
      <c r="AF2431" s="132"/>
      <c r="AG2431" s="130"/>
      <c r="AN2431" s="129"/>
      <c r="AO2431" s="129"/>
      <c r="AP2431" s="129"/>
      <c r="AQ2431" s="129"/>
      <c r="AR2431" s="129"/>
      <c r="AS2431" s="129"/>
      <c r="AT2431" s="129"/>
      <c r="AU2431" s="129"/>
    </row>
    <row r="2432" spans="27:47">
      <c r="AA2432" s="129"/>
      <c r="AB2432" s="129"/>
      <c r="AC2432" s="129"/>
      <c r="AD2432" s="129"/>
      <c r="AE2432" s="129"/>
      <c r="AF2432" s="132"/>
      <c r="AG2432" s="130"/>
      <c r="AN2432" s="129"/>
      <c r="AO2432" s="129"/>
      <c r="AP2432" s="129"/>
      <c r="AQ2432" s="129"/>
      <c r="AR2432" s="129"/>
      <c r="AS2432" s="129"/>
      <c r="AT2432" s="129"/>
      <c r="AU2432" s="129"/>
    </row>
    <row r="2433" spans="27:47">
      <c r="AA2433" s="129"/>
      <c r="AB2433" s="129"/>
      <c r="AC2433" s="129"/>
      <c r="AD2433" s="129"/>
      <c r="AE2433" s="129"/>
      <c r="AF2433" s="132"/>
      <c r="AG2433" s="130"/>
      <c r="AN2433" s="129"/>
      <c r="AO2433" s="129"/>
      <c r="AP2433" s="129"/>
      <c r="AQ2433" s="129"/>
      <c r="AR2433" s="129"/>
      <c r="AS2433" s="129"/>
      <c r="AT2433" s="129"/>
      <c r="AU2433" s="129"/>
    </row>
    <row r="2434" spans="27:47">
      <c r="AA2434" s="129"/>
      <c r="AB2434" s="129"/>
      <c r="AC2434" s="129"/>
      <c r="AD2434" s="129"/>
      <c r="AE2434" s="129"/>
      <c r="AF2434" s="132"/>
      <c r="AG2434" s="130"/>
      <c r="AN2434" s="129"/>
      <c r="AO2434" s="129"/>
      <c r="AP2434" s="129"/>
      <c r="AQ2434" s="129"/>
      <c r="AR2434" s="129"/>
      <c r="AS2434" s="129"/>
      <c r="AT2434" s="129"/>
      <c r="AU2434" s="129"/>
    </row>
    <row r="2435" spans="27:47">
      <c r="AA2435" s="129"/>
      <c r="AB2435" s="129"/>
      <c r="AC2435" s="129"/>
      <c r="AD2435" s="129"/>
      <c r="AE2435" s="129"/>
      <c r="AF2435" s="132"/>
      <c r="AG2435" s="130"/>
      <c r="AN2435" s="129"/>
      <c r="AO2435" s="129"/>
      <c r="AP2435" s="129"/>
      <c r="AQ2435" s="129"/>
      <c r="AR2435" s="129"/>
      <c r="AS2435" s="129"/>
      <c r="AT2435" s="129"/>
      <c r="AU2435" s="129"/>
    </row>
    <row r="2436" spans="27:47">
      <c r="AA2436" s="129"/>
      <c r="AB2436" s="129"/>
      <c r="AC2436" s="129"/>
      <c r="AD2436" s="129"/>
      <c r="AE2436" s="129"/>
      <c r="AF2436" s="132"/>
      <c r="AG2436" s="130"/>
      <c r="AN2436" s="129"/>
      <c r="AO2436" s="129"/>
      <c r="AP2436" s="129"/>
      <c r="AQ2436" s="129"/>
      <c r="AR2436" s="129"/>
      <c r="AS2436" s="129"/>
      <c r="AT2436" s="129"/>
      <c r="AU2436" s="129"/>
    </row>
    <row r="2437" spans="27:47">
      <c r="AA2437" s="129"/>
      <c r="AB2437" s="129"/>
      <c r="AC2437" s="129"/>
      <c r="AD2437" s="129"/>
      <c r="AE2437" s="129"/>
      <c r="AF2437" s="132"/>
      <c r="AG2437" s="130"/>
      <c r="AN2437" s="129"/>
      <c r="AO2437" s="129"/>
      <c r="AP2437" s="129"/>
      <c r="AQ2437" s="129"/>
      <c r="AR2437" s="129"/>
      <c r="AS2437" s="129"/>
      <c r="AT2437" s="129"/>
      <c r="AU2437" s="129"/>
    </row>
    <row r="2438" spans="27:47">
      <c r="AA2438" s="129"/>
      <c r="AB2438" s="129"/>
      <c r="AC2438" s="129"/>
      <c r="AD2438" s="129"/>
      <c r="AE2438" s="129"/>
      <c r="AF2438" s="132"/>
      <c r="AG2438" s="130"/>
      <c r="AN2438" s="129"/>
      <c r="AO2438" s="129"/>
      <c r="AP2438" s="129"/>
      <c r="AQ2438" s="129"/>
      <c r="AR2438" s="129"/>
      <c r="AS2438" s="129"/>
      <c r="AT2438" s="129"/>
      <c r="AU2438" s="129"/>
    </row>
    <row r="2439" spans="27:47">
      <c r="AA2439" s="129"/>
      <c r="AB2439" s="129"/>
      <c r="AC2439" s="129"/>
      <c r="AD2439" s="129"/>
      <c r="AE2439" s="129"/>
      <c r="AF2439" s="132"/>
      <c r="AG2439" s="130"/>
      <c r="AN2439" s="129"/>
      <c r="AO2439" s="129"/>
      <c r="AP2439" s="129"/>
      <c r="AQ2439" s="129"/>
      <c r="AR2439" s="129"/>
      <c r="AS2439" s="129"/>
      <c r="AT2439" s="129"/>
      <c r="AU2439" s="129"/>
    </row>
    <row r="2440" spans="27:47">
      <c r="AA2440" s="129"/>
      <c r="AB2440" s="129"/>
      <c r="AC2440" s="129"/>
      <c r="AD2440" s="129"/>
      <c r="AE2440" s="129"/>
      <c r="AF2440" s="132"/>
      <c r="AG2440" s="130"/>
      <c r="AN2440" s="129"/>
      <c r="AO2440" s="129"/>
      <c r="AP2440" s="129"/>
      <c r="AQ2440" s="129"/>
      <c r="AR2440" s="129"/>
      <c r="AS2440" s="129"/>
      <c r="AT2440" s="129"/>
      <c r="AU2440" s="129"/>
    </row>
    <row r="2441" spans="27:47">
      <c r="AA2441" s="129"/>
      <c r="AB2441" s="129"/>
      <c r="AC2441" s="129"/>
      <c r="AD2441" s="129"/>
      <c r="AE2441" s="129"/>
      <c r="AF2441" s="132"/>
      <c r="AG2441" s="130"/>
      <c r="AN2441" s="129"/>
      <c r="AO2441" s="129"/>
      <c r="AP2441" s="129"/>
      <c r="AQ2441" s="129"/>
      <c r="AR2441" s="129"/>
      <c r="AS2441" s="129"/>
      <c r="AT2441" s="129"/>
      <c r="AU2441" s="129"/>
    </row>
    <row r="2442" spans="27:47">
      <c r="AA2442" s="129"/>
      <c r="AB2442" s="129"/>
      <c r="AC2442" s="129"/>
      <c r="AD2442" s="129"/>
      <c r="AE2442" s="129"/>
      <c r="AF2442" s="132"/>
      <c r="AG2442" s="130"/>
      <c r="AN2442" s="129"/>
      <c r="AO2442" s="129"/>
      <c r="AP2442" s="129"/>
      <c r="AQ2442" s="129"/>
      <c r="AR2442" s="129"/>
      <c r="AS2442" s="129"/>
      <c r="AT2442" s="129"/>
      <c r="AU2442" s="129"/>
    </row>
    <row r="2443" spans="27:47">
      <c r="AA2443" s="129"/>
      <c r="AB2443" s="129"/>
      <c r="AC2443" s="129"/>
      <c r="AD2443" s="129"/>
      <c r="AE2443" s="129"/>
      <c r="AF2443" s="132"/>
      <c r="AG2443" s="130"/>
      <c r="AN2443" s="129"/>
      <c r="AO2443" s="129"/>
      <c r="AP2443" s="129"/>
      <c r="AQ2443" s="129"/>
      <c r="AR2443" s="129"/>
      <c r="AS2443" s="129"/>
      <c r="AT2443" s="129"/>
      <c r="AU2443" s="129"/>
    </row>
    <row r="2444" spans="27:47">
      <c r="AA2444" s="129"/>
      <c r="AB2444" s="129"/>
      <c r="AC2444" s="129"/>
      <c r="AD2444" s="129"/>
      <c r="AE2444" s="129"/>
      <c r="AF2444" s="132"/>
      <c r="AG2444" s="130"/>
      <c r="AN2444" s="129"/>
      <c r="AO2444" s="129"/>
      <c r="AP2444" s="129"/>
      <c r="AQ2444" s="129"/>
      <c r="AR2444" s="129"/>
      <c r="AS2444" s="129"/>
      <c r="AT2444" s="129"/>
      <c r="AU2444" s="129"/>
    </row>
    <row r="2445" spans="27:47">
      <c r="AA2445" s="129"/>
      <c r="AB2445" s="129"/>
      <c r="AC2445" s="129"/>
      <c r="AD2445" s="129"/>
      <c r="AE2445" s="129"/>
      <c r="AF2445" s="132"/>
      <c r="AG2445" s="130"/>
      <c r="AN2445" s="129"/>
      <c r="AO2445" s="129"/>
      <c r="AP2445" s="129"/>
      <c r="AQ2445" s="129"/>
      <c r="AR2445" s="129"/>
      <c r="AS2445" s="129"/>
      <c r="AT2445" s="129"/>
      <c r="AU2445" s="129"/>
    </row>
    <row r="2446" spans="27:47">
      <c r="AA2446" s="129"/>
      <c r="AB2446" s="129"/>
      <c r="AC2446" s="129"/>
      <c r="AD2446" s="129"/>
      <c r="AE2446" s="129"/>
      <c r="AF2446" s="132"/>
      <c r="AG2446" s="130"/>
      <c r="AN2446" s="129"/>
      <c r="AO2446" s="129"/>
      <c r="AP2446" s="129"/>
      <c r="AQ2446" s="129"/>
      <c r="AR2446" s="129"/>
      <c r="AS2446" s="129"/>
      <c r="AT2446" s="129"/>
      <c r="AU2446" s="129"/>
    </row>
    <row r="2447" spans="27:47">
      <c r="AA2447" s="129"/>
      <c r="AB2447" s="129"/>
      <c r="AC2447" s="129"/>
      <c r="AD2447" s="129"/>
      <c r="AE2447" s="129"/>
      <c r="AF2447" s="132"/>
      <c r="AG2447" s="130"/>
      <c r="AN2447" s="129"/>
      <c r="AO2447" s="129"/>
      <c r="AP2447" s="129"/>
      <c r="AQ2447" s="129"/>
      <c r="AR2447" s="129"/>
      <c r="AS2447" s="129"/>
      <c r="AT2447" s="129"/>
      <c r="AU2447" s="129"/>
    </row>
    <row r="2448" spans="27:47">
      <c r="AA2448" s="129"/>
      <c r="AB2448" s="129"/>
      <c r="AC2448" s="129"/>
      <c r="AD2448" s="129"/>
      <c r="AE2448" s="129"/>
      <c r="AF2448" s="132"/>
      <c r="AG2448" s="130"/>
      <c r="AN2448" s="129"/>
      <c r="AO2448" s="129"/>
      <c r="AP2448" s="129"/>
      <c r="AQ2448" s="129"/>
      <c r="AR2448" s="129"/>
      <c r="AS2448" s="129"/>
      <c r="AT2448" s="129"/>
      <c r="AU2448" s="129"/>
    </row>
    <row r="2449" spans="27:47">
      <c r="AA2449" s="129"/>
      <c r="AB2449" s="129"/>
      <c r="AC2449" s="129"/>
      <c r="AD2449" s="129"/>
      <c r="AE2449" s="129"/>
      <c r="AF2449" s="132"/>
      <c r="AG2449" s="130"/>
      <c r="AN2449" s="129"/>
      <c r="AO2449" s="129"/>
      <c r="AP2449" s="129"/>
      <c r="AQ2449" s="129"/>
      <c r="AR2449" s="129"/>
      <c r="AS2449" s="129"/>
      <c r="AT2449" s="129"/>
      <c r="AU2449" s="129"/>
    </row>
    <row r="2450" spans="27:47">
      <c r="AA2450" s="129"/>
      <c r="AB2450" s="129"/>
      <c r="AC2450" s="129"/>
      <c r="AD2450" s="129"/>
      <c r="AE2450" s="129"/>
      <c r="AF2450" s="132"/>
      <c r="AG2450" s="130"/>
      <c r="AN2450" s="129"/>
      <c r="AO2450" s="129"/>
      <c r="AP2450" s="129"/>
      <c r="AQ2450" s="129"/>
      <c r="AR2450" s="129"/>
      <c r="AS2450" s="129"/>
      <c r="AT2450" s="129"/>
      <c r="AU2450" s="129"/>
    </row>
    <row r="2451" spans="27:47">
      <c r="AA2451" s="129"/>
      <c r="AB2451" s="129"/>
      <c r="AC2451" s="129"/>
      <c r="AD2451" s="129"/>
      <c r="AE2451" s="129"/>
      <c r="AF2451" s="132"/>
      <c r="AG2451" s="130"/>
      <c r="AN2451" s="129"/>
      <c r="AO2451" s="129"/>
      <c r="AP2451" s="129"/>
      <c r="AQ2451" s="129"/>
      <c r="AR2451" s="129"/>
      <c r="AS2451" s="129"/>
      <c r="AT2451" s="129"/>
      <c r="AU2451" s="129"/>
    </row>
    <row r="2452" spans="27:47">
      <c r="AA2452" s="129"/>
      <c r="AB2452" s="129"/>
      <c r="AC2452" s="129"/>
      <c r="AD2452" s="129"/>
      <c r="AE2452" s="129"/>
      <c r="AF2452" s="132"/>
      <c r="AG2452" s="130"/>
      <c r="AN2452" s="129"/>
      <c r="AO2452" s="129"/>
      <c r="AP2452" s="129"/>
      <c r="AQ2452" s="129"/>
      <c r="AR2452" s="129"/>
      <c r="AS2452" s="129"/>
      <c r="AT2452" s="129"/>
      <c r="AU2452" s="129"/>
    </row>
    <row r="2453" spans="27:47">
      <c r="AA2453" s="129"/>
      <c r="AB2453" s="129"/>
      <c r="AC2453" s="129"/>
      <c r="AD2453" s="129"/>
      <c r="AE2453" s="129"/>
      <c r="AF2453" s="132"/>
      <c r="AG2453" s="130"/>
      <c r="AN2453" s="129"/>
      <c r="AO2453" s="129"/>
      <c r="AP2453" s="129"/>
      <c r="AQ2453" s="129"/>
      <c r="AR2453" s="129"/>
      <c r="AS2453" s="129"/>
      <c r="AT2453" s="129"/>
      <c r="AU2453" s="129"/>
    </row>
    <row r="2454" spans="27:47">
      <c r="AA2454" s="129"/>
      <c r="AB2454" s="129"/>
      <c r="AC2454" s="129"/>
      <c r="AD2454" s="129"/>
      <c r="AE2454" s="129"/>
      <c r="AF2454" s="132"/>
      <c r="AG2454" s="130"/>
      <c r="AN2454" s="129"/>
      <c r="AO2454" s="129"/>
      <c r="AP2454" s="129"/>
      <c r="AQ2454" s="129"/>
      <c r="AR2454" s="129"/>
      <c r="AS2454" s="129"/>
      <c r="AT2454" s="129"/>
      <c r="AU2454" s="129"/>
    </row>
    <row r="2455" spans="27:47">
      <c r="AA2455" s="129"/>
      <c r="AB2455" s="129"/>
      <c r="AC2455" s="129"/>
      <c r="AD2455" s="129"/>
      <c r="AE2455" s="129"/>
      <c r="AF2455" s="132"/>
      <c r="AG2455" s="130"/>
      <c r="AN2455" s="129"/>
      <c r="AO2455" s="129"/>
      <c r="AP2455" s="129"/>
      <c r="AQ2455" s="129"/>
      <c r="AR2455" s="129"/>
      <c r="AS2455" s="129"/>
      <c r="AT2455" s="129"/>
      <c r="AU2455" s="129"/>
    </row>
    <row r="2456" spans="27:47">
      <c r="AA2456" s="129"/>
      <c r="AB2456" s="129"/>
      <c r="AC2456" s="129"/>
      <c r="AD2456" s="129"/>
      <c r="AE2456" s="129"/>
      <c r="AF2456" s="132"/>
      <c r="AG2456" s="130"/>
      <c r="AN2456" s="129"/>
      <c r="AO2456" s="129"/>
      <c r="AP2456" s="129"/>
      <c r="AQ2456" s="129"/>
      <c r="AR2456" s="129"/>
      <c r="AS2456" s="129"/>
      <c r="AT2456" s="129"/>
      <c r="AU2456" s="129"/>
    </row>
    <row r="2457" spans="27:47">
      <c r="AA2457" s="129"/>
      <c r="AB2457" s="129"/>
      <c r="AC2457" s="129"/>
      <c r="AD2457" s="129"/>
      <c r="AE2457" s="129"/>
      <c r="AF2457" s="132"/>
      <c r="AG2457" s="130"/>
      <c r="AN2457" s="129"/>
      <c r="AO2457" s="129"/>
      <c r="AP2457" s="129"/>
      <c r="AQ2457" s="129"/>
      <c r="AR2457" s="129"/>
      <c r="AS2457" s="129"/>
      <c r="AT2457" s="129"/>
      <c r="AU2457" s="129"/>
    </row>
    <row r="2458" spans="27:47">
      <c r="AA2458" s="129"/>
      <c r="AB2458" s="129"/>
      <c r="AC2458" s="129"/>
      <c r="AD2458" s="129"/>
      <c r="AE2458" s="129"/>
      <c r="AF2458" s="132"/>
      <c r="AG2458" s="130"/>
      <c r="AN2458" s="129"/>
      <c r="AO2458" s="129"/>
      <c r="AP2458" s="129"/>
      <c r="AQ2458" s="129"/>
      <c r="AR2458" s="129"/>
      <c r="AS2458" s="129"/>
      <c r="AT2458" s="129"/>
      <c r="AU2458" s="129"/>
    </row>
    <row r="2459" spans="27:47">
      <c r="AA2459" s="129"/>
      <c r="AB2459" s="129"/>
      <c r="AC2459" s="129"/>
      <c r="AD2459" s="129"/>
      <c r="AE2459" s="129"/>
      <c r="AF2459" s="132"/>
      <c r="AG2459" s="130"/>
      <c r="AN2459" s="129"/>
      <c r="AO2459" s="129"/>
      <c r="AP2459" s="129"/>
      <c r="AQ2459" s="129"/>
      <c r="AR2459" s="129"/>
      <c r="AS2459" s="129"/>
      <c r="AT2459" s="129"/>
      <c r="AU2459" s="129"/>
    </row>
    <row r="2460" spans="27:47">
      <c r="AA2460" s="129"/>
      <c r="AB2460" s="129"/>
      <c r="AC2460" s="129"/>
      <c r="AD2460" s="129"/>
      <c r="AE2460" s="129"/>
      <c r="AF2460" s="132"/>
      <c r="AG2460" s="130"/>
      <c r="AN2460" s="129"/>
      <c r="AO2460" s="129"/>
      <c r="AP2460" s="129"/>
      <c r="AQ2460" s="129"/>
      <c r="AR2460" s="129"/>
      <c r="AS2460" s="129"/>
      <c r="AT2460" s="129"/>
      <c r="AU2460" s="129"/>
    </row>
    <row r="2461" spans="27:47">
      <c r="AA2461" s="129"/>
      <c r="AB2461" s="129"/>
      <c r="AC2461" s="129"/>
      <c r="AD2461" s="129"/>
      <c r="AE2461" s="129"/>
      <c r="AF2461" s="132"/>
      <c r="AG2461" s="130"/>
      <c r="AN2461" s="129"/>
      <c r="AO2461" s="129"/>
      <c r="AP2461" s="129"/>
      <c r="AQ2461" s="129"/>
      <c r="AR2461" s="129"/>
      <c r="AS2461" s="129"/>
      <c r="AT2461" s="129"/>
      <c r="AU2461" s="129"/>
    </row>
    <row r="2462" spans="27:47">
      <c r="AA2462" s="129"/>
      <c r="AB2462" s="129"/>
      <c r="AC2462" s="129"/>
      <c r="AD2462" s="129"/>
      <c r="AE2462" s="129"/>
      <c r="AF2462" s="132"/>
      <c r="AG2462" s="130"/>
      <c r="AN2462" s="129"/>
      <c r="AO2462" s="129"/>
      <c r="AP2462" s="129"/>
      <c r="AQ2462" s="129"/>
      <c r="AR2462" s="129"/>
      <c r="AS2462" s="129"/>
      <c r="AT2462" s="129"/>
      <c r="AU2462" s="129"/>
    </row>
    <row r="2463" spans="27:47">
      <c r="AA2463" s="129"/>
      <c r="AB2463" s="129"/>
      <c r="AC2463" s="129"/>
      <c r="AD2463" s="129"/>
      <c r="AE2463" s="129"/>
      <c r="AF2463" s="132"/>
      <c r="AG2463" s="130"/>
      <c r="AN2463" s="129"/>
      <c r="AO2463" s="129"/>
      <c r="AP2463" s="129"/>
      <c r="AQ2463" s="129"/>
      <c r="AR2463" s="129"/>
      <c r="AS2463" s="129"/>
      <c r="AT2463" s="129"/>
      <c r="AU2463" s="129"/>
    </row>
    <row r="2464" spans="27:47">
      <c r="AA2464" s="129"/>
      <c r="AB2464" s="129"/>
      <c r="AC2464" s="129"/>
      <c r="AD2464" s="129"/>
      <c r="AE2464" s="129"/>
      <c r="AF2464" s="132"/>
      <c r="AG2464" s="130"/>
      <c r="AN2464" s="129"/>
      <c r="AO2464" s="129"/>
      <c r="AP2464" s="129"/>
      <c r="AQ2464" s="129"/>
      <c r="AR2464" s="129"/>
      <c r="AS2464" s="129"/>
      <c r="AT2464" s="129"/>
      <c r="AU2464" s="129"/>
    </row>
    <row r="2465" spans="27:47">
      <c r="AA2465" s="129"/>
      <c r="AB2465" s="129"/>
      <c r="AC2465" s="129"/>
      <c r="AD2465" s="129"/>
      <c r="AE2465" s="129"/>
      <c r="AF2465" s="132"/>
      <c r="AG2465" s="130"/>
      <c r="AN2465" s="129"/>
      <c r="AO2465" s="129"/>
      <c r="AP2465" s="129"/>
      <c r="AQ2465" s="129"/>
      <c r="AR2465" s="129"/>
      <c r="AS2465" s="129"/>
      <c r="AT2465" s="129"/>
      <c r="AU2465" s="129"/>
    </row>
    <row r="2466" spans="27:47">
      <c r="AA2466" s="129"/>
      <c r="AB2466" s="129"/>
      <c r="AC2466" s="129"/>
      <c r="AD2466" s="129"/>
      <c r="AE2466" s="129"/>
      <c r="AF2466" s="132"/>
      <c r="AG2466" s="130"/>
      <c r="AN2466" s="129"/>
      <c r="AO2466" s="129"/>
      <c r="AP2466" s="129"/>
      <c r="AQ2466" s="129"/>
      <c r="AR2466" s="129"/>
      <c r="AS2466" s="129"/>
      <c r="AT2466" s="129"/>
      <c r="AU2466" s="129"/>
    </row>
    <row r="2467" spans="27:47">
      <c r="AA2467" s="129"/>
      <c r="AB2467" s="129"/>
      <c r="AC2467" s="129"/>
      <c r="AD2467" s="129"/>
      <c r="AE2467" s="129"/>
      <c r="AF2467" s="132"/>
      <c r="AG2467" s="130"/>
      <c r="AN2467" s="129"/>
      <c r="AO2467" s="129"/>
      <c r="AP2467" s="129"/>
      <c r="AQ2467" s="129"/>
      <c r="AR2467" s="129"/>
      <c r="AS2467" s="129"/>
      <c r="AT2467" s="129"/>
      <c r="AU2467" s="129"/>
    </row>
    <row r="2468" spans="27:47">
      <c r="AA2468" s="129"/>
      <c r="AB2468" s="129"/>
      <c r="AC2468" s="129"/>
      <c r="AD2468" s="129"/>
      <c r="AE2468" s="129"/>
      <c r="AF2468" s="132"/>
      <c r="AG2468" s="130"/>
      <c r="AN2468" s="129"/>
      <c r="AO2468" s="129"/>
      <c r="AP2468" s="129"/>
      <c r="AQ2468" s="129"/>
      <c r="AR2468" s="129"/>
      <c r="AS2468" s="129"/>
      <c r="AT2468" s="129"/>
      <c r="AU2468" s="129"/>
    </row>
    <row r="2469" spans="27:47">
      <c r="AA2469" s="129"/>
      <c r="AB2469" s="129"/>
      <c r="AC2469" s="129"/>
      <c r="AD2469" s="129"/>
      <c r="AE2469" s="129"/>
      <c r="AF2469" s="132"/>
      <c r="AG2469" s="130"/>
      <c r="AN2469" s="129"/>
      <c r="AO2469" s="129"/>
      <c r="AP2469" s="129"/>
      <c r="AQ2469" s="129"/>
      <c r="AR2469" s="129"/>
      <c r="AS2469" s="129"/>
      <c r="AT2469" s="129"/>
      <c r="AU2469" s="129"/>
    </row>
    <row r="2470" spans="27:47">
      <c r="AA2470" s="129"/>
      <c r="AB2470" s="129"/>
      <c r="AC2470" s="129"/>
      <c r="AD2470" s="129"/>
      <c r="AE2470" s="129"/>
      <c r="AF2470" s="132"/>
      <c r="AG2470" s="130"/>
      <c r="AN2470" s="129"/>
      <c r="AO2470" s="129"/>
      <c r="AP2470" s="129"/>
      <c r="AQ2470" s="129"/>
      <c r="AR2470" s="129"/>
      <c r="AS2470" s="129"/>
      <c r="AT2470" s="129"/>
      <c r="AU2470" s="129"/>
    </row>
    <row r="2471" spans="27:47">
      <c r="AA2471" s="129"/>
      <c r="AB2471" s="129"/>
      <c r="AC2471" s="129"/>
      <c r="AD2471" s="129"/>
      <c r="AE2471" s="129"/>
      <c r="AF2471" s="132"/>
      <c r="AG2471" s="130"/>
      <c r="AN2471" s="129"/>
      <c r="AO2471" s="129"/>
      <c r="AP2471" s="129"/>
      <c r="AQ2471" s="129"/>
      <c r="AR2471" s="129"/>
      <c r="AS2471" s="129"/>
      <c r="AT2471" s="129"/>
      <c r="AU2471" s="129"/>
    </row>
    <row r="2472" spans="27:47">
      <c r="AA2472" s="129"/>
      <c r="AB2472" s="129"/>
      <c r="AC2472" s="129"/>
      <c r="AD2472" s="129"/>
      <c r="AE2472" s="129"/>
      <c r="AF2472" s="132"/>
      <c r="AG2472" s="130"/>
      <c r="AN2472" s="129"/>
      <c r="AO2472" s="129"/>
      <c r="AP2472" s="129"/>
      <c r="AQ2472" s="129"/>
      <c r="AR2472" s="129"/>
      <c r="AS2472" s="129"/>
      <c r="AT2472" s="129"/>
      <c r="AU2472" s="129"/>
    </row>
    <row r="2473" spans="27:47">
      <c r="AA2473" s="129"/>
      <c r="AB2473" s="129"/>
      <c r="AC2473" s="129"/>
      <c r="AD2473" s="129"/>
      <c r="AE2473" s="129"/>
      <c r="AF2473" s="132"/>
      <c r="AG2473" s="130"/>
      <c r="AN2473" s="129"/>
      <c r="AO2473" s="129"/>
      <c r="AP2473" s="129"/>
      <c r="AQ2473" s="129"/>
      <c r="AR2473" s="129"/>
      <c r="AS2473" s="129"/>
      <c r="AT2473" s="129"/>
      <c r="AU2473" s="129"/>
    </row>
    <row r="2474" spans="27:47">
      <c r="AA2474" s="129"/>
      <c r="AB2474" s="129"/>
      <c r="AC2474" s="129"/>
      <c r="AD2474" s="129"/>
      <c r="AE2474" s="129"/>
      <c r="AF2474" s="132"/>
      <c r="AG2474" s="130"/>
      <c r="AN2474" s="129"/>
      <c r="AO2474" s="129"/>
      <c r="AP2474" s="129"/>
      <c r="AQ2474" s="129"/>
      <c r="AR2474" s="129"/>
      <c r="AS2474" s="129"/>
      <c r="AT2474" s="129"/>
      <c r="AU2474" s="129"/>
    </row>
    <row r="2475" spans="27:47">
      <c r="AA2475" s="129"/>
      <c r="AB2475" s="129"/>
      <c r="AC2475" s="129"/>
      <c r="AD2475" s="129"/>
      <c r="AE2475" s="129"/>
      <c r="AF2475" s="132"/>
      <c r="AG2475" s="130"/>
      <c r="AN2475" s="129"/>
      <c r="AO2475" s="129"/>
      <c r="AP2475" s="129"/>
      <c r="AQ2475" s="129"/>
      <c r="AR2475" s="129"/>
      <c r="AS2475" s="129"/>
      <c r="AT2475" s="129"/>
      <c r="AU2475" s="129"/>
    </row>
    <row r="2476" spans="27:47">
      <c r="AA2476" s="129"/>
      <c r="AB2476" s="129"/>
      <c r="AC2476" s="129"/>
      <c r="AD2476" s="129"/>
      <c r="AE2476" s="129"/>
      <c r="AF2476" s="132"/>
      <c r="AG2476" s="130"/>
      <c r="AN2476" s="129"/>
      <c r="AO2476" s="129"/>
      <c r="AP2476" s="129"/>
      <c r="AQ2476" s="129"/>
      <c r="AR2476" s="129"/>
      <c r="AS2476" s="129"/>
      <c r="AT2476" s="129"/>
      <c r="AU2476" s="129"/>
    </row>
    <row r="2477" spans="27:47">
      <c r="AA2477" s="129"/>
      <c r="AB2477" s="129"/>
      <c r="AC2477" s="129"/>
      <c r="AD2477" s="129"/>
      <c r="AE2477" s="129"/>
      <c r="AF2477" s="132"/>
      <c r="AG2477" s="130"/>
      <c r="AN2477" s="129"/>
      <c r="AO2477" s="129"/>
      <c r="AP2477" s="129"/>
      <c r="AQ2477" s="129"/>
      <c r="AR2477" s="129"/>
      <c r="AS2477" s="129"/>
      <c r="AT2477" s="129"/>
      <c r="AU2477" s="129"/>
    </row>
    <row r="2478" spans="27:47">
      <c r="AA2478" s="129"/>
      <c r="AB2478" s="129"/>
      <c r="AC2478" s="129"/>
      <c r="AD2478" s="129"/>
      <c r="AE2478" s="129"/>
      <c r="AF2478" s="132"/>
      <c r="AG2478" s="130"/>
      <c r="AN2478" s="129"/>
      <c r="AO2478" s="129"/>
      <c r="AP2478" s="129"/>
      <c r="AQ2478" s="129"/>
      <c r="AR2478" s="129"/>
      <c r="AS2478" s="129"/>
      <c r="AT2478" s="129"/>
      <c r="AU2478" s="129"/>
    </row>
    <row r="2479" spans="27:47">
      <c r="AA2479" s="129"/>
      <c r="AB2479" s="129"/>
      <c r="AC2479" s="129"/>
      <c r="AD2479" s="129"/>
      <c r="AE2479" s="129"/>
      <c r="AF2479" s="132"/>
      <c r="AG2479" s="130"/>
      <c r="AN2479" s="129"/>
      <c r="AO2479" s="129"/>
      <c r="AP2479" s="129"/>
      <c r="AQ2479" s="129"/>
      <c r="AR2479" s="129"/>
      <c r="AS2479" s="129"/>
      <c r="AT2479" s="129"/>
      <c r="AU2479" s="129"/>
    </row>
    <row r="2480" spans="27:47">
      <c r="AA2480" s="129"/>
      <c r="AB2480" s="129"/>
      <c r="AC2480" s="129"/>
      <c r="AD2480" s="129"/>
      <c r="AE2480" s="129"/>
      <c r="AF2480" s="132"/>
      <c r="AG2480" s="130"/>
      <c r="AN2480" s="129"/>
      <c r="AO2480" s="129"/>
      <c r="AP2480" s="129"/>
      <c r="AQ2480" s="129"/>
      <c r="AR2480" s="129"/>
      <c r="AS2480" s="129"/>
      <c r="AT2480" s="129"/>
      <c r="AU2480" s="129"/>
    </row>
    <row r="2481" spans="27:47">
      <c r="AA2481" s="129"/>
      <c r="AB2481" s="129"/>
      <c r="AC2481" s="129"/>
      <c r="AD2481" s="129"/>
      <c r="AE2481" s="129"/>
      <c r="AF2481" s="132"/>
      <c r="AG2481" s="130"/>
      <c r="AN2481" s="129"/>
      <c r="AO2481" s="129"/>
      <c r="AP2481" s="129"/>
      <c r="AQ2481" s="129"/>
      <c r="AR2481" s="129"/>
      <c r="AS2481" s="129"/>
      <c r="AT2481" s="129"/>
      <c r="AU2481" s="129"/>
    </row>
    <row r="2482" spans="27:47">
      <c r="AA2482" s="129"/>
      <c r="AB2482" s="129"/>
      <c r="AC2482" s="129"/>
      <c r="AD2482" s="129"/>
      <c r="AE2482" s="129"/>
      <c r="AF2482" s="132"/>
      <c r="AG2482" s="130"/>
      <c r="AN2482" s="129"/>
      <c r="AO2482" s="129"/>
      <c r="AP2482" s="129"/>
      <c r="AQ2482" s="129"/>
      <c r="AR2482" s="129"/>
      <c r="AS2482" s="129"/>
      <c r="AT2482" s="129"/>
      <c r="AU2482" s="129"/>
    </row>
    <row r="2483" spans="27:47">
      <c r="AA2483" s="129"/>
      <c r="AB2483" s="129"/>
      <c r="AC2483" s="129"/>
      <c r="AD2483" s="129"/>
      <c r="AE2483" s="129"/>
      <c r="AF2483" s="132"/>
      <c r="AG2483" s="130"/>
      <c r="AN2483" s="129"/>
      <c r="AO2483" s="129"/>
      <c r="AP2483" s="129"/>
      <c r="AQ2483" s="129"/>
      <c r="AR2483" s="129"/>
      <c r="AS2483" s="129"/>
      <c r="AT2483" s="129"/>
      <c r="AU2483" s="129"/>
    </row>
    <row r="2484" spans="27:47">
      <c r="AA2484" s="129"/>
      <c r="AB2484" s="129"/>
      <c r="AC2484" s="129"/>
      <c r="AD2484" s="129"/>
      <c r="AE2484" s="129"/>
      <c r="AF2484" s="132"/>
      <c r="AG2484" s="130"/>
      <c r="AN2484" s="129"/>
      <c r="AO2484" s="129"/>
      <c r="AP2484" s="129"/>
      <c r="AQ2484" s="129"/>
      <c r="AR2484" s="129"/>
      <c r="AS2484" s="129"/>
      <c r="AT2484" s="129"/>
      <c r="AU2484" s="129"/>
    </row>
    <row r="2485" spans="27:47">
      <c r="AA2485" s="129"/>
      <c r="AB2485" s="129"/>
      <c r="AC2485" s="129"/>
      <c r="AD2485" s="129"/>
      <c r="AE2485" s="129"/>
      <c r="AF2485" s="132"/>
      <c r="AG2485" s="130"/>
      <c r="AN2485" s="129"/>
      <c r="AO2485" s="129"/>
      <c r="AP2485" s="129"/>
      <c r="AQ2485" s="129"/>
      <c r="AR2485" s="129"/>
      <c r="AS2485" s="129"/>
      <c r="AT2485" s="129"/>
      <c r="AU2485" s="129"/>
    </row>
    <row r="2486" spans="27:47">
      <c r="AA2486" s="129"/>
      <c r="AB2486" s="129"/>
      <c r="AC2486" s="129"/>
      <c r="AD2486" s="129"/>
      <c r="AE2486" s="129"/>
      <c r="AF2486" s="132"/>
      <c r="AG2486" s="130"/>
      <c r="AN2486" s="129"/>
      <c r="AO2486" s="129"/>
      <c r="AP2486" s="129"/>
      <c r="AQ2486" s="129"/>
      <c r="AR2486" s="129"/>
      <c r="AS2486" s="129"/>
      <c r="AT2486" s="129"/>
      <c r="AU2486" s="129"/>
    </row>
    <row r="2487" spans="27:47">
      <c r="AA2487" s="129"/>
      <c r="AB2487" s="129"/>
      <c r="AC2487" s="129"/>
      <c r="AD2487" s="129"/>
      <c r="AE2487" s="129"/>
      <c r="AF2487" s="132"/>
      <c r="AG2487" s="130"/>
      <c r="AN2487" s="129"/>
      <c r="AO2487" s="129"/>
      <c r="AP2487" s="129"/>
      <c r="AQ2487" s="129"/>
      <c r="AR2487" s="129"/>
      <c r="AS2487" s="129"/>
      <c r="AT2487" s="129"/>
      <c r="AU2487" s="129"/>
    </row>
    <row r="2488" spans="27:47">
      <c r="AA2488" s="129"/>
      <c r="AB2488" s="129"/>
      <c r="AC2488" s="129"/>
      <c r="AD2488" s="129"/>
      <c r="AE2488" s="129"/>
      <c r="AF2488" s="132"/>
      <c r="AG2488" s="130"/>
      <c r="AN2488" s="129"/>
      <c r="AO2488" s="129"/>
      <c r="AP2488" s="129"/>
      <c r="AQ2488" s="129"/>
      <c r="AR2488" s="129"/>
      <c r="AS2488" s="129"/>
      <c r="AT2488" s="129"/>
      <c r="AU2488" s="129"/>
    </row>
    <row r="2489" spans="27:47">
      <c r="AA2489" s="129"/>
      <c r="AB2489" s="129"/>
      <c r="AC2489" s="129"/>
      <c r="AD2489" s="129"/>
      <c r="AE2489" s="129"/>
      <c r="AF2489" s="132"/>
      <c r="AG2489" s="130"/>
      <c r="AN2489" s="129"/>
      <c r="AO2489" s="129"/>
      <c r="AP2489" s="129"/>
      <c r="AQ2489" s="129"/>
      <c r="AR2489" s="129"/>
      <c r="AS2489" s="129"/>
      <c r="AT2489" s="129"/>
      <c r="AU2489" s="129"/>
    </row>
    <row r="2490" spans="27:47">
      <c r="AA2490" s="129"/>
      <c r="AB2490" s="129"/>
      <c r="AC2490" s="129"/>
      <c r="AD2490" s="129"/>
      <c r="AE2490" s="129"/>
      <c r="AF2490" s="132"/>
      <c r="AG2490" s="130"/>
      <c r="AN2490" s="129"/>
      <c r="AO2490" s="129"/>
      <c r="AP2490" s="129"/>
      <c r="AQ2490" s="129"/>
      <c r="AR2490" s="129"/>
      <c r="AS2490" s="129"/>
      <c r="AT2490" s="129"/>
      <c r="AU2490" s="129"/>
    </row>
    <row r="2491" spans="27:47">
      <c r="AA2491" s="129"/>
      <c r="AB2491" s="129"/>
      <c r="AC2491" s="129"/>
      <c r="AD2491" s="129"/>
      <c r="AE2491" s="129"/>
      <c r="AF2491" s="132"/>
      <c r="AG2491" s="130"/>
      <c r="AN2491" s="129"/>
      <c r="AO2491" s="129"/>
      <c r="AP2491" s="129"/>
      <c r="AQ2491" s="129"/>
      <c r="AR2491" s="129"/>
      <c r="AS2491" s="129"/>
      <c r="AT2491" s="129"/>
      <c r="AU2491" s="129"/>
    </row>
    <row r="2492" spans="27:47">
      <c r="AA2492" s="129"/>
      <c r="AB2492" s="129"/>
      <c r="AC2492" s="129"/>
      <c r="AD2492" s="129"/>
      <c r="AE2492" s="129"/>
      <c r="AF2492" s="132"/>
      <c r="AG2492" s="130"/>
      <c r="AN2492" s="129"/>
      <c r="AO2492" s="129"/>
      <c r="AP2492" s="129"/>
      <c r="AQ2492" s="129"/>
      <c r="AR2492" s="129"/>
      <c r="AS2492" s="129"/>
      <c r="AT2492" s="129"/>
      <c r="AU2492" s="129"/>
    </row>
    <row r="2493" spans="27:47">
      <c r="AA2493" s="129"/>
      <c r="AB2493" s="129"/>
      <c r="AC2493" s="129"/>
      <c r="AD2493" s="129"/>
      <c r="AE2493" s="129"/>
      <c r="AF2493" s="132"/>
      <c r="AG2493" s="130"/>
      <c r="AN2493" s="129"/>
      <c r="AO2493" s="129"/>
      <c r="AP2493" s="129"/>
      <c r="AQ2493" s="129"/>
      <c r="AR2493" s="129"/>
      <c r="AS2493" s="129"/>
      <c r="AT2493" s="129"/>
      <c r="AU2493" s="129"/>
    </row>
    <row r="2494" spans="27:47">
      <c r="AA2494" s="129"/>
      <c r="AB2494" s="129"/>
      <c r="AC2494" s="129"/>
      <c r="AD2494" s="129"/>
      <c r="AE2494" s="129"/>
      <c r="AF2494" s="132"/>
      <c r="AG2494" s="130"/>
      <c r="AN2494" s="129"/>
      <c r="AO2494" s="129"/>
      <c r="AP2494" s="129"/>
      <c r="AQ2494" s="129"/>
      <c r="AR2494" s="129"/>
      <c r="AS2494" s="129"/>
      <c r="AT2494" s="129"/>
      <c r="AU2494" s="129"/>
    </row>
    <row r="2495" spans="27:47">
      <c r="AA2495" s="129"/>
      <c r="AB2495" s="129"/>
      <c r="AC2495" s="129"/>
      <c r="AD2495" s="129"/>
      <c r="AE2495" s="129"/>
      <c r="AF2495" s="132"/>
      <c r="AG2495" s="130"/>
      <c r="AN2495" s="129"/>
      <c r="AO2495" s="129"/>
      <c r="AP2495" s="129"/>
      <c r="AQ2495" s="129"/>
      <c r="AR2495" s="129"/>
      <c r="AS2495" s="129"/>
      <c r="AT2495" s="129"/>
      <c r="AU2495" s="129"/>
    </row>
    <row r="2496" spans="27:47">
      <c r="AA2496" s="129"/>
      <c r="AB2496" s="129"/>
      <c r="AC2496" s="129"/>
      <c r="AD2496" s="129"/>
      <c r="AE2496" s="129"/>
      <c r="AF2496" s="132"/>
      <c r="AG2496" s="130"/>
      <c r="AN2496" s="129"/>
      <c r="AO2496" s="129"/>
      <c r="AP2496" s="129"/>
      <c r="AQ2496" s="129"/>
      <c r="AR2496" s="129"/>
      <c r="AS2496" s="129"/>
      <c r="AT2496" s="129"/>
      <c r="AU2496" s="129"/>
    </row>
    <row r="2497" spans="27:47">
      <c r="AA2497" s="129"/>
      <c r="AB2497" s="129"/>
      <c r="AC2497" s="129"/>
      <c r="AD2497" s="129"/>
      <c r="AE2497" s="129"/>
      <c r="AF2497" s="132"/>
      <c r="AG2497" s="130"/>
      <c r="AN2497" s="129"/>
      <c r="AO2497" s="129"/>
      <c r="AP2497" s="129"/>
      <c r="AQ2497" s="129"/>
      <c r="AR2497" s="129"/>
      <c r="AS2497" s="129"/>
      <c r="AT2497" s="129"/>
      <c r="AU2497" s="129"/>
    </row>
    <row r="2498" spans="27:47">
      <c r="AA2498" s="129"/>
      <c r="AB2498" s="129"/>
      <c r="AC2498" s="129"/>
      <c r="AD2498" s="129"/>
      <c r="AE2498" s="129"/>
      <c r="AF2498" s="132"/>
      <c r="AG2498" s="130"/>
      <c r="AN2498" s="129"/>
      <c r="AO2498" s="129"/>
      <c r="AP2498" s="129"/>
      <c r="AQ2498" s="129"/>
      <c r="AR2498" s="129"/>
      <c r="AS2498" s="129"/>
      <c r="AT2498" s="129"/>
      <c r="AU2498" s="129"/>
    </row>
    <row r="2499" spans="27:47">
      <c r="AA2499" s="129"/>
      <c r="AB2499" s="129"/>
      <c r="AC2499" s="129"/>
      <c r="AD2499" s="129"/>
      <c r="AE2499" s="129"/>
      <c r="AF2499" s="132"/>
      <c r="AG2499" s="130"/>
      <c r="AN2499" s="129"/>
      <c r="AO2499" s="129"/>
      <c r="AP2499" s="129"/>
      <c r="AQ2499" s="129"/>
      <c r="AR2499" s="129"/>
      <c r="AS2499" s="129"/>
      <c r="AT2499" s="129"/>
      <c r="AU2499" s="129"/>
    </row>
    <row r="2500" spans="27:47">
      <c r="AA2500" s="129"/>
      <c r="AB2500" s="129"/>
      <c r="AC2500" s="129"/>
      <c r="AD2500" s="129"/>
      <c r="AE2500" s="129"/>
      <c r="AF2500" s="132"/>
      <c r="AG2500" s="130"/>
      <c r="AN2500" s="129"/>
      <c r="AO2500" s="129"/>
      <c r="AP2500" s="129"/>
      <c r="AQ2500" s="129"/>
      <c r="AR2500" s="129"/>
      <c r="AS2500" s="129"/>
      <c r="AT2500" s="129"/>
      <c r="AU2500" s="129"/>
    </row>
    <row r="2501" spans="27:47">
      <c r="AA2501" s="129"/>
      <c r="AB2501" s="129"/>
      <c r="AC2501" s="129"/>
      <c r="AD2501" s="129"/>
      <c r="AE2501" s="129"/>
      <c r="AF2501" s="132"/>
      <c r="AG2501" s="130"/>
      <c r="AN2501" s="129"/>
      <c r="AO2501" s="129"/>
      <c r="AP2501" s="129"/>
      <c r="AQ2501" s="129"/>
      <c r="AR2501" s="129"/>
      <c r="AS2501" s="129"/>
      <c r="AT2501" s="129"/>
      <c r="AU2501" s="129"/>
    </row>
    <row r="2502" spans="27:47">
      <c r="AA2502" s="129"/>
      <c r="AB2502" s="129"/>
      <c r="AC2502" s="129"/>
      <c r="AD2502" s="129"/>
      <c r="AE2502" s="129"/>
      <c r="AF2502" s="132"/>
      <c r="AG2502" s="130"/>
      <c r="AN2502" s="129"/>
      <c r="AO2502" s="129"/>
      <c r="AP2502" s="129"/>
      <c r="AQ2502" s="129"/>
      <c r="AR2502" s="129"/>
      <c r="AS2502" s="129"/>
      <c r="AT2502" s="129"/>
      <c r="AU2502" s="129"/>
    </row>
    <row r="2503" spans="27:47">
      <c r="AA2503" s="129"/>
      <c r="AB2503" s="129"/>
      <c r="AC2503" s="129"/>
      <c r="AD2503" s="129"/>
      <c r="AE2503" s="129"/>
      <c r="AF2503" s="132"/>
      <c r="AG2503" s="130"/>
      <c r="AN2503" s="129"/>
      <c r="AO2503" s="129"/>
      <c r="AP2503" s="129"/>
      <c r="AQ2503" s="129"/>
      <c r="AR2503" s="129"/>
      <c r="AS2503" s="129"/>
      <c r="AT2503" s="129"/>
      <c r="AU2503" s="129"/>
    </row>
    <row r="2504" spans="27:47">
      <c r="AA2504" s="129"/>
      <c r="AB2504" s="129"/>
      <c r="AC2504" s="129"/>
      <c r="AD2504" s="129"/>
      <c r="AE2504" s="129"/>
      <c r="AF2504" s="132"/>
      <c r="AG2504" s="130"/>
      <c r="AN2504" s="129"/>
      <c r="AO2504" s="129"/>
      <c r="AP2504" s="129"/>
      <c r="AQ2504" s="129"/>
      <c r="AR2504" s="129"/>
      <c r="AS2504" s="129"/>
      <c r="AT2504" s="129"/>
      <c r="AU2504" s="129"/>
    </row>
    <row r="2505" spans="27:47">
      <c r="AA2505" s="129"/>
      <c r="AB2505" s="129"/>
      <c r="AC2505" s="129"/>
      <c r="AD2505" s="129"/>
      <c r="AE2505" s="129"/>
      <c r="AF2505" s="132"/>
      <c r="AG2505" s="130"/>
      <c r="AN2505" s="129"/>
      <c r="AO2505" s="129"/>
      <c r="AP2505" s="129"/>
      <c r="AQ2505" s="129"/>
      <c r="AR2505" s="129"/>
      <c r="AS2505" s="129"/>
      <c r="AT2505" s="129"/>
      <c r="AU2505" s="129"/>
    </row>
    <row r="2506" spans="27:47">
      <c r="AA2506" s="129"/>
      <c r="AB2506" s="129"/>
      <c r="AC2506" s="129"/>
      <c r="AD2506" s="129"/>
      <c r="AE2506" s="129"/>
      <c r="AF2506" s="132"/>
      <c r="AG2506" s="130"/>
      <c r="AN2506" s="129"/>
      <c r="AO2506" s="129"/>
      <c r="AP2506" s="129"/>
      <c r="AQ2506" s="129"/>
      <c r="AR2506" s="129"/>
      <c r="AS2506" s="129"/>
      <c r="AT2506" s="129"/>
      <c r="AU2506" s="129"/>
    </row>
    <row r="2507" spans="27:47">
      <c r="AA2507" s="129"/>
      <c r="AB2507" s="129"/>
      <c r="AC2507" s="129"/>
      <c r="AD2507" s="129"/>
      <c r="AE2507" s="129"/>
      <c r="AF2507" s="132"/>
      <c r="AG2507" s="130"/>
      <c r="AN2507" s="129"/>
      <c r="AO2507" s="129"/>
      <c r="AP2507" s="129"/>
      <c r="AQ2507" s="129"/>
      <c r="AR2507" s="129"/>
      <c r="AS2507" s="129"/>
      <c r="AT2507" s="129"/>
      <c r="AU2507" s="129"/>
    </row>
    <row r="2508" spans="27:47">
      <c r="AA2508" s="129"/>
      <c r="AB2508" s="129"/>
      <c r="AC2508" s="129"/>
      <c r="AD2508" s="129"/>
      <c r="AE2508" s="129"/>
      <c r="AF2508" s="132"/>
      <c r="AG2508" s="130"/>
      <c r="AN2508" s="129"/>
      <c r="AO2508" s="129"/>
      <c r="AP2508" s="129"/>
      <c r="AQ2508" s="129"/>
      <c r="AR2508" s="129"/>
      <c r="AS2508" s="129"/>
      <c r="AT2508" s="129"/>
      <c r="AU2508" s="129"/>
    </row>
    <row r="2509" spans="27:47">
      <c r="AA2509" s="129"/>
      <c r="AB2509" s="129"/>
      <c r="AC2509" s="129"/>
      <c r="AD2509" s="129"/>
      <c r="AE2509" s="129"/>
      <c r="AF2509" s="132"/>
      <c r="AG2509" s="130"/>
      <c r="AN2509" s="129"/>
      <c r="AO2509" s="129"/>
      <c r="AP2509" s="129"/>
      <c r="AQ2509" s="129"/>
      <c r="AR2509" s="129"/>
      <c r="AS2509" s="129"/>
      <c r="AT2509" s="129"/>
      <c r="AU2509" s="129"/>
    </row>
    <row r="2510" spans="27:47">
      <c r="AA2510" s="129"/>
      <c r="AB2510" s="129"/>
      <c r="AC2510" s="129"/>
      <c r="AD2510" s="129"/>
      <c r="AE2510" s="129"/>
      <c r="AF2510" s="132"/>
      <c r="AG2510" s="130"/>
      <c r="AN2510" s="129"/>
      <c r="AO2510" s="129"/>
      <c r="AP2510" s="129"/>
      <c r="AQ2510" s="129"/>
      <c r="AR2510" s="129"/>
      <c r="AS2510" s="129"/>
      <c r="AT2510" s="129"/>
      <c r="AU2510" s="129"/>
    </row>
    <row r="2511" spans="27:47">
      <c r="AA2511" s="129"/>
      <c r="AB2511" s="129"/>
      <c r="AC2511" s="129"/>
      <c r="AD2511" s="129"/>
      <c r="AE2511" s="129"/>
      <c r="AF2511" s="132"/>
      <c r="AG2511" s="130"/>
      <c r="AN2511" s="129"/>
      <c r="AO2511" s="129"/>
      <c r="AP2511" s="129"/>
      <c r="AQ2511" s="129"/>
      <c r="AR2511" s="129"/>
      <c r="AS2511" s="129"/>
      <c r="AT2511" s="129"/>
      <c r="AU2511" s="129"/>
    </row>
    <row r="2512" spans="27:47">
      <c r="AA2512" s="129"/>
      <c r="AB2512" s="129"/>
      <c r="AC2512" s="129"/>
      <c r="AD2512" s="129"/>
      <c r="AE2512" s="129"/>
      <c r="AF2512" s="132"/>
      <c r="AG2512" s="130"/>
      <c r="AN2512" s="129"/>
      <c r="AO2512" s="129"/>
      <c r="AP2512" s="129"/>
      <c r="AQ2512" s="129"/>
      <c r="AR2512" s="129"/>
      <c r="AS2512" s="129"/>
      <c r="AT2512" s="129"/>
      <c r="AU2512" s="129"/>
    </row>
    <row r="2513" spans="27:47">
      <c r="AA2513" s="129"/>
      <c r="AB2513" s="129"/>
      <c r="AC2513" s="129"/>
      <c r="AD2513" s="129"/>
      <c r="AE2513" s="129"/>
      <c r="AF2513" s="132"/>
      <c r="AG2513" s="130"/>
      <c r="AN2513" s="129"/>
      <c r="AO2513" s="129"/>
      <c r="AP2513" s="129"/>
      <c r="AQ2513" s="129"/>
      <c r="AR2513" s="129"/>
      <c r="AS2513" s="129"/>
      <c r="AT2513" s="129"/>
      <c r="AU2513" s="129"/>
    </row>
    <row r="2514" spans="27:47">
      <c r="AA2514" s="129"/>
      <c r="AB2514" s="129"/>
      <c r="AC2514" s="129"/>
      <c r="AD2514" s="129"/>
      <c r="AE2514" s="129"/>
      <c r="AF2514" s="132"/>
      <c r="AG2514" s="130"/>
      <c r="AN2514" s="129"/>
      <c r="AO2514" s="129"/>
      <c r="AP2514" s="129"/>
      <c r="AQ2514" s="129"/>
      <c r="AR2514" s="129"/>
      <c r="AS2514" s="129"/>
      <c r="AT2514" s="129"/>
      <c r="AU2514" s="129"/>
    </row>
    <row r="2515" spans="27:47">
      <c r="AA2515" s="129"/>
      <c r="AB2515" s="129"/>
      <c r="AC2515" s="129"/>
      <c r="AD2515" s="129"/>
      <c r="AE2515" s="129"/>
      <c r="AF2515" s="132"/>
      <c r="AG2515" s="130"/>
      <c r="AN2515" s="129"/>
      <c r="AO2515" s="129"/>
      <c r="AP2515" s="129"/>
      <c r="AQ2515" s="129"/>
      <c r="AR2515" s="129"/>
      <c r="AS2515" s="129"/>
      <c r="AT2515" s="129"/>
      <c r="AU2515" s="129"/>
    </row>
    <row r="2516" spans="27:47">
      <c r="AA2516" s="129"/>
      <c r="AB2516" s="129"/>
      <c r="AC2516" s="129"/>
      <c r="AD2516" s="129"/>
      <c r="AE2516" s="129"/>
      <c r="AF2516" s="132"/>
      <c r="AG2516" s="130"/>
      <c r="AN2516" s="129"/>
      <c r="AO2516" s="129"/>
      <c r="AP2516" s="129"/>
      <c r="AQ2516" s="129"/>
      <c r="AR2516" s="129"/>
      <c r="AS2516" s="129"/>
      <c r="AT2516" s="129"/>
      <c r="AU2516" s="129"/>
    </row>
    <row r="2517" spans="27:47">
      <c r="AA2517" s="129"/>
      <c r="AB2517" s="129"/>
      <c r="AC2517" s="129"/>
      <c r="AD2517" s="129"/>
      <c r="AE2517" s="129"/>
      <c r="AF2517" s="132"/>
      <c r="AG2517" s="130"/>
      <c r="AN2517" s="129"/>
      <c r="AO2517" s="129"/>
      <c r="AP2517" s="129"/>
      <c r="AQ2517" s="129"/>
      <c r="AR2517" s="129"/>
      <c r="AS2517" s="129"/>
      <c r="AT2517" s="129"/>
      <c r="AU2517" s="129"/>
    </row>
    <row r="2518" spans="27:47">
      <c r="AA2518" s="129"/>
      <c r="AB2518" s="129"/>
      <c r="AC2518" s="129"/>
      <c r="AD2518" s="129"/>
      <c r="AE2518" s="129"/>
      <c r="AF2518" s="132"/>
      <c r="AG2518" s="130"/>
      <c r="AN2518" s="129"/>
      <c r="AO2518" s="129"/>
      <c r="AP2518" s="129"/>
      <c r="AQ2518" s="129"/>
      <c r="AR2518" s="129"/>
      <c r="AS2518" s="129"/>
      <c r="AT2518" s="129"/>
      <c r="AU2518" s="129"/>
    </row>
    <row r="2519" spans="27:47">
      <c r="AA2519" s="129"/>
      <c r="AB2519" s="129"/>
      <c r="AC2519" s="129"/>
      <c r="AD2519" s="129"/>
      <c r="AE2519" s="129"/>
      <c r="AF2519" s="132"/>
      <c r="AG2519" s="130"/>
      <c r="AN2519" s="129"/>
      <c r="AO2519" s="129"/>
      <c r="AP2519" s="129"/>
      <c r="AQ2519" s="129"/>
      <c r="AR2519" s="129"/>
      <c r="AS2519" s="129"/>
      <c r="AT2519" s="129"/>
      <c r="AU2519" s="129"/>
    </row>
    <row r="2520" spans="27:47">
      <c r="AA2520" s="129"/>
      <c r="AB2520" s="129"/>
      <c r="AC2520" s="129"/>
      <c r="AD2520" s="129"/>
      <c r="AE2520" s="129"/>
      <c r="AF2520" s="132"/>
      <c r="AG2520" s="130"/>
      <c r="AN2520" s="129"/>
      <c r="AO2520" s="129"/>
      <c r="AP2520" s="129"/>
      <c r="AQ2520" s="129"/>
      <c r="AR2520" s="129"/>
      <c r="AS2520" s="129"/>
      <c r="AT2520" s="129"/>
      <c r="AU2520" s="129"/>
    </row>
    <row r="2521" spans="27:47">
      <c r="AA2521" s="129"/>
      <c r="AB2521" s="129"/>
      <c r="AC2521" s="129"/>
      <c r="AD2521" s="129"/>
      <c r="AE2521" s="129"/>
      <c r="AF2521" s="132"/>
      <c r="AG2521" s="130"/>
      <c r="AN2521" s="129"/>
      <c r="AO2521" s="129"/>
      <c r="AP2521" s="129"/>
      <c r="AQ2521" s="129"/>
      <c r="AR2521" s="129"/>
      <c r="AS2521" s="129"/>
      <c r="AT2521" s="129"/>
      <c r="AU2521" s="129"/>
    </row>
    <row r="2522" spans="27:47">
      <c r="AA2522" s="129"/>
      <c r="AB2522" s="129"/>
      <c r="AC2522" s="129"/>
      <c r="AD2522" s="129"/>
      <c r="AE2522" s="129"/>
      <c r="AF2522" s="132"/>
      <c r="AG2522" s="130"/>
      <c r="AN2522" s="129"/>
      <c r="AO2522" s="129"/>
      <c r="AP2522" s="129"/>
      <c r="AQ2522" s="129"/>
      <c r="AR2522" s="129"/>
      <c r="AS2522" s="129"/>
      <c r="AT2522" s="129"/>
      <c r="AU2522" s="129"/>
    </row>
    <row r="2523" spans="27:47">
      <c r="AA2523" s="129"/>
      <c r="AB2523" s="129"/>
      <c r="AC2523" s="129"/>
      <c r="AD2523" s="129"/>
      <c r="AE2523" s="129"/>
      <c r="AF2523" s="132"/>
      <c r="AG2523" s="130"/>
      <c r="AN2523" s="129"/>
      <c r="AO2523" s="129"/>
      <c r="AP2523" s="129"/>
      <c r="AQ2523" s="129"/>
      <c r="AR2523" s="129"/>
      <c r="AS2523" s="129"/>
      <c r="AT2523" s="129"/>
      <c r="AU2523" s="129"/>
    </row>
    <row r="2524" spans="27:47">
      <c r="AA2524" s="129"/>
      <c r="AB2524" s="129"/>
      <c r="AC2524" s="129"/>
      <c r="AD2524" s="129"/>
      <c r="AE2524" s="129"/>
      <c r="AF2524" s="132"/>
      <c r="AG2524" s="130"/>
      <c r="AN2524" s="129"/>
      <c r="AO2524" s="129"/>
      <c r="AP2524" s="129"/>
      <c r="AQ2524" s="129"/>
      <c r="AR2524" s="129"/>
      <c r="AS2524" s="129"/>
      <c r="AT2524" s="129"/>
      <c r="AU2524" s="129"/>
    </row>
    <row r="2525" spans="27:47">
      <c r="AA2525" s="129"/>
      <c r="AB2525" s="129"/>
      <c r="AC2525" s="129"/>
      <c r="AD2525" s="129"/>
      <c r="AE2525" s="129"/>
      <c r="AF2525" s="132"/>
      <c r="AG2525" s="130"/>
      <c r="AN2525" s="129"/>
      <c r="AO2525" s="129"/>
      <c r="AP2525" s="129"/>
      <c r="AQ2525" s="129"/>
      <c r="AR2525" s="129"/>
      <c r="AS2525" s="129"/>
      <c r="AT2525" s="129"/>
      <c r="AU2525" s="129"/>
    </row>
    <row r="2526" spans="27:47">
      <c r="AA2526" s="129"/>
      <c r="AB2526" s="129"/>
      <c r="AC2526" s="129"/>
      <c r="AD2526" s="129"/>
      <c r="AE2526" s="129"/>
      <c r="AF2526" s="132"/>
      <c r="AG2526" s="130"/>
      <c r="AN2526" s="129"/>
      <c r="AO2526" s="129"/>
      <c r="AP2526" s="129"/>
      <c r="AQ2526" s="129"/>
      <c r="AR2526" s="129"/>
      <c r="AS2526" s="129"/>
      <c r="AT2526" s="129"/>
      <c r="AU2526" s="129"/>
    </row>
    <row r="2527" spans="27:47">
      <c r="AA2527" s="129"/>
      <c r="AB2527" s="129"/>
      <c r="AC2527" s="129"/>
      <c r="AD2527" s="129"/>
      <c r="AE2527" s="129"/>
      <c r="AF2527" s="132"/>
      <c r="AG2527" s="130"/>
      <c r="AN2527" s="129"/>
      <c r="AO2527" s="129"/>
      <c r="AP2527" s="129"/>
      <c r="AQ2527" s="129"/>
      <c r="AR2527" s="129"/>
      <c r="AS2527" s="129"/>
      <c r="AT2527" s="129"/>
      <c r="AU2527" s="129"/>
    </row>
    <row r="2528" spans="27:47">
      <c r="AA2528" s="129"/>
      <c r="AB2528" s="129"/>
      <c r="AC2528" s="129"/>
      <c r="AD2528" s="129"/>
      <c r="AE2528" s="129"/>
      <c r="AF2528" s="132"/>
      <c r="AG2528" s="130"/>
      <c r="AN2528" s="129"/>
      <c r="AO2528" s="129"/>
      <c r="AP2528" s="129"/>
      <c r="AQ2528" s="129"/>
      <c r="AR2528" s="129"/>
      <c r="AS2528" s="129"/>
      <c r="AT2528" s="129"/>
      <c r="AU2528" s="129"/>
    </row>
    <row r="2529" spans="27:47">
      <c r="AA2529" s="129"/>
      <c r="AB2529" s="129"/>
      <c r="AC2529" s="129"/>
      <c r="AD2529" s="129"/>
      <c r="AE2529" s="129"/>
      <c r="AF2529" s="132"/>
      <c r="AG2529" s="130"/>
      <c r="AN2529" s="129"/>
      <c r="AO2529" s="129"/>
      <c r="AP2529" s="129"/>
      <c r="AQ2529" s="129"/>
      <c r="AR2529" s="129"/>
      <c r="AS2529" s="129"/>
      <c r="AT2529" s="129"/>
      <c r="AU2529" s="129"/>
    </row>
    <row r="2530" spans="27:47">
      <c r="AA2530" s="129"/>
      <c r="AB2530" s="129"/>
      <c r="AC2530" s="129"/>
      <c r="AD2530" s="129"/>
      <c r="AE2530" s="129"/>
      <c r="AF2530" s="132"/>
      <c r="AG2530" s="130"/>
      <c r="AN2530" s="129"/>
      <c r="AO2530" s="129"/>
      <c r="AP2530" s="129"/>
      <c r="AQ2530" s="129"/>
      <c r="AR2530" s="129"/>
      <c r="AS2530" s="129"/>
      <c r="AT2530" s="129"/>
      <c r="AU2530" s="129"/>
    </row>
    <row r="2531" spans="27:47">
      <c r="AA2531" s="129"/>
      <c r="AB2531" s="129"/>
      <c r="AC2531" s="129"/>
      <c r="AD2531" s="129"/>
      <c r="AE2531" s="129"/>
      <c r="AF2531" s="132"/>
      <c r="AG2531" s="130"/>
      <c r="AN2531" s="129"/>
      <c r="AO2531" s="129"/>
      <c r="AP2531" s="129"/>
      <c r="AQ2531" s="129"/>
      <c r="AR2531" s="129"/>
      <c r="AS2531" s="129"/>
      <c r="AT2531" s="129"/>
      <c r="AU2531" s="129"/>
    </row>
    <row r="2532" spans="27:47">
      <c r="AA2532" s="129"/>
      <c r="AB2532" s="129"/>
      <c r="AC2532" s="129"/>
      <c r="AD2532" s="129"/>
      <c r="AE2532" s="129"/>
      <c r="AF2532" s="132"/>
      <c r="AG2532" s="130"/>
      <c r="AN2532" s="129"/>
      <c r="AO2532" s="129"/>
      <c r="AP2532" s="129"/>
      <c r="AQ2532" s="129"/>
      <c r="AR2532" s="129"/>
      <c r="AS2532" s="129"/>
      <c r="AT2532" s="129"/>
      <c r="AU2532" s="129"/>
    </row>
    <row r="2533" spans="27:47">
      <c r="AA2533" s="129"/>
      <c r="AB2533" s="129"/>
      <c r="AC2533" s="129"/>
      <c r="AD2533" s="129"/>
      <c r="AE2533" s="129"/>
      <c r="AF2533" s="132"/>
      <c r="AG2533" s="130"/>
      <c r="AN2533" s="129"/>
      <c r="AO2533" s="129"/>
      <c r="AP2533" s="129"/>
      <c r="AQ2533" s="129"/>
      <c r="AR2533" s="129"/>
      <c r="AS2533" s="129"/>
      <c r="AT2533" s="129"/>
      <c r="AU2533" s="129"/>
    </row>
    <row r="2534" spans="27:47">
      <c r="AA2534" s="129"/>
      <c r="AB2534" s="129"/>
      <c r="AC2534" s="129"/>
      <c r="AD2534" s="129"/>
      <c r="AE2534" s="129"/>
      <c r="AF2534" s="132"/>
      <c r="AG2534" s="130"/>
      <c r="AN2534" s="129"/>
      <c r="AO2534" s="129"/>
      <c r="AP2534" s="129"/>
      <c r="AQ2534" s="129"/>
      <c r="AR2534" s="129"/>
      <c r="AS2534" s="129"/>
      <c r="AT2534" s="129"/>
      <c r="AU2534" s="129"/>
    </row>
    <row r="2535" spans="27:47">
      <c r="AA2535" s="129"/>
      <c r="AB2535" s="129"/>
      <c r="AC2535" s="129"/>
      <c r="AD2535" s="129"/>
      <c r="AE2535" s="129"/>
      <c r="AF2535" s="132"/>
      <c r="AG2535" s="130"/>
      <c r="AN2535" s="129"/>
      <c r="AO2535" s="129"/>
      <c r="AP2535" s="129"/>
      <c r="AQ2535" s="129"/>
      <c r="AR2535" s="129"/>
      <c r="AS2535" s="129"/>
      <c r="AT2535" s="129"/>
      <c r="AU2535" s="129"/>
    </row>
    <row r="2536" spans="27:47">
      <c r="AA2536" s="129"/>
      <c r="AB2536" s="129"/>
      <c r="AC2536" s="129"/>
      <c r="AD2536" s="129"/>
      <c r="AE2536" s="129"/>
      <c r="AF2536" s="132"/>
      <c r="AG2536" s="130"/>
      <c r="AN2536" s="129"/>
      <c r="AO2536" s="129"/>
      <c r="AP2536" s="129"/>
      <c r="AQ2536" s="129"/>
      <c r="AR2536" s="129"/>
      <c r="AS2536" s="129"/>
      <c r="AT2536" s="129"/>
      <c r="AU2536" s="129"/>
    </row>
    <row r="2537" spans="27:47">
      <c r="AA2537" s="129"/>
      <c r="AB2537" s="129"/>
      <c r="AC2537" s="129"/>
      <c r="AD2537" s="129"/>
      <c r="AE2537" s="129"/>
      <c r="AF2537" s="132"/>
      <c r="AG2537" s="130"/>
      <c r="AN2537" s="129"/>
      <c r="AO2537" s="129"/>
      <c r="AP2537" s="129"/>
      <c r="AQ2537" s="129"/>
      <c r="AR2537" s="129"/>
      <c r="AS2537" s="129"/>
      <c r="AT2537" s="129"/>
      <c r="AU2537" s="129"/>
    </row>
    <row r="2538" spans="27:47">
      <c r="AA2538" s="129"/>
      <c r="AB2538" s="129"/>
      <c r="AC2538" s="129"/>
      <c r="AD2538" s="129"/>
      <c r="AE2538" s="129"/>
      <c r="AF2538" s="132"/>
      <c r="AG2538" s="130"/>
      <c r="AN2538" s="129"/>
      <c r="AO2538" s="129"/>
      <c r="AP2538" s="129"/>
      <c r="AQ2538" s="129"/>
      <c r="AR2538" s="129"/>
      <c r="AS2538" s="129"/>
      <c r="AT2538" s="129"/>
      <c r="AU2538" s="129"/>
    </row>
    <row r="2539" spans="27:47">
      <c r="AA2539" s="129"/>
      <c r="AB2539" s="129"/>
      <c r="AC2539" s="129"/>
      <c r="AD2539" s="129"/>
      <c r="AE2539" s="129"/>
      <c r="AF2539" s="132"/>
      <c r="AG2539" s="130"/>
      <c r="AN2539" s="129"/>
      <c r="AO2539" s="129"/>
      <c r="AP2539" s="129"/>
      <c r="AQ2539" s="129"/>
      <c r="AR2539" s="129"/>
      <c r="AS2539" s="129"/>
      <c r="AT2539" s="129"/>
      <c r="AU2539" s="129"/>
    </row>
    <row r="2540" spans="27:47">
      <c r="AA2540" s="129"/>
      <c r="AB2540" s="129"/>
      <c r="AC2540" s="129"/>
      <c r="AD2540" s="129"/>
      <c r="AE2540" s="129"/>
      <c r="AF2540" s="132"/>
      <c r="AG2540" s="130"/>
      <c r="AN2540" s="129"/>
      <c r="AO2540" s="129"/>
      <c r="AP2540" s="129"/>
      <c r="AQ2540" s="129"/>
      <c r="AR2540" s="129"/>
      <c r="AS2540" s="129"/>
      <c r="AT2540" s="129"/>
      <c r="AU2540" s="129"/>
    </row>
  </sheetData>
  <protectedRanges>
    <protectedRange sqref="A269:D293" name="Range1"/>
  </protectedRanges>
  <sortState xmlns:xlrd2="http://schemas.microsoft.com/office/spreadsheetml/2017/richdata2" ref="A21:AU298">
    <sortCondition ref="C21:C298"/>
  </sortState>
  <phoneticPr fontId="8" type="noConversion"/>
  <hyperlinks>
    <hyperlink ref="H754" r:id="rId1" display="http://vsolj.cetus-net.org/bulletin.html"/>
    <hyperlink ref="H64681" r:id="rId2" display="http://vsolj.cetus-net.org/bulletin.html"/>
    <hyperlink ref="H64674" r:id="rId3" display="https://www.aavso.org/ejaavso"/>
    <hyperlink ref="AP825" r:id="rId4" display="http://cdsbib.u-strasbg.fr/cgi-bin/cdsbib?1990RMxAA..21..381G"/>
    <hyperlink ref="AP829" r:id="rId5" display="http://cdsbib.u-strasbg.fr/cgi-bin/cdsbib?1990RMxAA..21..381G"/>
    <hyperlink ref="AP828" r:id="rId6" display="http://cdsbib.u-strasbg.fr/cgi-bin/cdsbib?1990RMxAA..21..381G"/>
    <hyperlink ref="AP809" r:id="rId7" display="http://cdsbib.u-strasbg.fr/cgi-bin/cdsbib?1990RMxAA..21..381G"/>
    <hyperlink ref="I64681" r:id="rId8" display="http://vsolj.cetus-net.org/bulletin.html"/>
    <hyperlink ref="AQ965" r:id="rId9" display="http://cdsbib.u-strasbg.fr/cgi-bin/cdsbib?1990RMxAA..21..381G"/>
    <hyperlink ref="AQ55731" r:id="rId10" display="http://cdsbib.u-strasbg.fr/cgi-bin/cdsbib?1990RMxAA..21..381G"/>
    <hyperlink ref="AQ966" r:id="rId11" display="http://cdsbib.u-strasbg.fr/cgi-bin/cdsbib?1990RMxAA..21..381G"/>
    <hyperlink ref="H64678" r:id="rId12" display="https://www.aavso.org/ejaavso"/>
    <hyperlink ref="H1851" r:id="rId13" display="http://vsolj.cetus-net.org/bulletin.html"/>
    <hyperlink ref="AP3095" r:id="rId14" display="http://cdsbib.u-strasbg.fr/cgi-bin/cdsbib?1990RMxAA..21..381G"/>
    <hyperlink ref="AP3098" r:id="rId15" display="http://cdsbib.u-strasbg.fr/cgi-bin/cdsbib?1990RMxAA..21..381G"/>
    <hyperlink ref="AP3096" r:id="rId16" display="http://cdsbib.u-strasbg.fr/cgi-bin/cdsbib?1990RMxAA..21..381G"/>
    <hyperlink ref="AP3080" r:id="rId17" display="http://cdsbib.u-strasbg.fr/cgi-bin/cdsbib?1990RMxAA..21..381G"/>
    <hyperlink ref="I1851" r:id="rId18" display="http://vsolj.cetus-net.org/bulletin.html"/>
    <hyperlink ref="AQ3309" r:id="rId19" display="http://cdsbib.u-strasbg.fr/cgi-bin/cdsbib?1990RMxAA..21..381G"/>
    <hyperlink ref="AQ12" r:id="rId20" display="http://cdsbib.u-strasbg.fr/cgi-bin/cdsbib?1990RMxAA..21..381G"/>
    <hyperlink ref="AQ331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99" workbookViewId="0">
      <selection activeCell="A126" sqref="A126:D243"/>
    </sheetView>
  </sheetViews>
  <sheetFormatPr defaultRowHeight="12.75"/>
  <cols>
    <col min="1" max="1" width="19.7109375" style="23" customWidth="1"/>
    <col min="2" max="2" width="4.42578125" style="54" customWidth="1"/>
    <col min="3" max="3" width="12.7109375" style="23" customWidth="1"/>
    <col min="4" max="4" width="5.42578125" style="54" customWidth="1"/>
    <col min="5" max="5" width="14.85546875" style="54" customWidth="1"/>
    <col min="6" max="6" width="9.140625" style="54"/>
    <col min="7" max="7" width="12" style="54" customWidth="1"/>
    <col min="8" max="8" width="14.140625" style="23" customWidth="1"/>
    <col min="9" max="9" width="22.5703125" style="54" customWidth="1"/>
    <col min="10" max="10" width="25.140625" style="54" customWidth="1"/>
    <col min="11" max="11" width="15.7109375" style="54" customWidth="1"/>
    <col min="12" max="12" width="14.140625" style="54" customWidth="1"/>
    <col min="13" max="13" width="9.5703125" style="54" customWidth="1"/>
    <col min="14" max="14" width="14.140625" style="54" customWidth="1"/>
    <col min="15" max="15" width="23.42578125" style="54" customWidth="1"/>
    <col min="16" max="16" width="16.5703125" style="54" customWidth="1"/>
    <col min="17" max="17" width="41" style="54" customWidth="1"/>
    <col min="18" max="16384" width="9.140625" style="54"/>
  </cols>
  <sheetData>
    <row r="1" spans="1:16" ht="15.75">
      <c r="A1" s="53" t="s">
        <v>152</v>
      </c>
      <c r="I1" s="55" t="s">
        <v>153</v>
      </c>
      <c r="J1" s="56" t="s">
        <v>154</v>
      </c>
    </row>
    <row r="2" spans="1:16">
      <c r="I2" s="57" t="s">
        <v>155</v>
      </c>
      <c r="J2" s="58" t="s">
        <v>156</v>
      </c>
    </row>
    <row r="3" spans="1:16">
      <c r="A3" s="59" t="s">
        <v>157</v>
      </c>
      <c r="I3" s="57" t="s">
        <v>158</v>
      </c>
      <c r="J3" s="58" t="s">
        <v>120</v>
      </c>
    </row>
    <row r="4" spans="1:16">
      <c r="I4" s="57" t="s">
        <v>159</v>
      </c>
      <c r="J4" s="58" t="s">
        <v>120</v>
      </c>
    </row>
    <row r="5" spans="1:16" ht="13.5" thickBot="1">
      <c r="I5" s="60" t="s">
        <v>160</v>
      </c>
      <c r="J5" s="61" t="s">
        <v>142</v>
      </c>
    </row>
    <row r="10" spans="1:16" ht="13.5" thickBot="1"/>
    <row r="11" spans="1:16" ht="12.75" customHeight="1" thickBot="1">
      <c r="A11" s="23" t="str">
        <f t="shared" ref="A11:A74" si="0">P11</f>
        <v> ORI 95 </v>
      </c>
      <c r="B11" s="5" t="str">
        <f t="shared" ref="B11:B74" si="1">IF(H11=INT(H11),"I","II")</f>
        <v>I</v>
      </c>
      <c r="C11" s="23">
        <f t="shared" ref="C11:C74" si="2">1*G11</f>
        <v>39009.476000000002</v>
      </c>
      <c r="D11" s="54" t="str">
        <f t="shared" ref="D11:D74" si="3">VLOOKUP(F11,I$1:J$5,2,FALSE)</f>
        <v>vis</v>
      </c>
      <c r="E11" s="62">
        <f>VLOOKUP(C11,Active!C$21:E$971,3,FALSE)</f>
        <v>-1043.9948535793606</v>
      </c>
      <c r="F11" s="5" t="s">
        <v>160</v>
      </c>
      <c r="G11" s="54" t="str">
        <f t="shared" ref="G11:G74" si="4">MID(I11,3,LEN(I11)-3)</f>
        <v>39009.476</v>
      </c>
      <c r="H11" s="23">
        <f t="shared" ref="H11:H74" si="5">1*K11</f>
        <v>-1044</v>
      </c>
      <c r="I11" s="63" t="s">
        <v>419</v>
      </c>
      <c r="J11" s="64" t="s">
        <v>420</v>
      </c>
      <c r="K11" s="63">
        <v>-1044</v>
      </c>
      <c r="L11" s="63" t="s">
        <v>421</v>
      </c>
      <c r="M11" s="64" t="s">
        <v>171</v>
      </c>
      <c r="N11" s="64"/>
      <c r="O11" s="65" t="s">
        <v>422</v>
      </c>
      <c r="P11" s="65" t="s">
        <v>423</v>
      </c>
    </row>
    <row r="12" spans="1:16" ht="12.75" customHeight="1" thickBot="1">
      <c r="A12" s="23" t="str">
        <f t="shared" si="0"/>
        <v> ORI 100 </v>
      </c>
      <c r="B12" s="5" t="str">
        <f t="shared" si="1"/>
        <v>I</v>
      </c>
      <c r="C12" s="23">
        <f t="shared" si="2"/>
        <v>39394.303999999996</v>
      </c>
      <c r="D12" s="54" t="str">
        <f t="shared" si="3"/>
        <v>vis</v>
      </c>
      <c r="E12" s="62">
        <f>VLOOKUP(C12,Active!C$21:E$971,3,FALSE)</f>
        <v>-931.99917615827451</v>
      </c>
      <c r="F12" s="5" t="s">
        <v>160</v>
      </c>
      <c r="G12" s="54" t="str">
        <f t="shared" si="4"/>
        <v>39394.304</v>
      </c>
      <c r="H12" s="23">
        <f t="shared" si="5"/>
        <v>-932</v>
      </c>
      <c r="I12" s="63" t="s">
        <v>450</v>
      </c>
      <c r="J12" s="64" t="s">
        <v>451</v>
      </c>
      <c r="K12" s="63">
        <v>-932</v>
      </c>
      <c r="L12" s="63" t="s">
        <v>452</v>
      </c>
      <c r="M12" s="64" t="s">
        <v>171</v>
      </c>
      <c r="N12" s="64"/>
      <c r="O12" s="65" t="s">
        <v>453</v>
      </c>
      <c r="P12" s="65" t="s">
        <v>454</v>
      </c>
    </row>
    <row r="13" spans="1:16" ht="12.75" customHeight="1" thickBot="1">
      <c r="A13" s="23" t="str">
        <f t="shared" si="0"/>
        <v> ORI 103 </v>
      </c>
      <c r="B13" s="5" t="str">
        <f t="shared" si="1"/>
        <v>I</v>
      </c>
      <c r="C13" s="23">
        <f t="shared" si="2"/>
        <v>39710.428</v>
      </c>
      <c r="D13" s="54" t="str">
        <f t="shared" si="3"/>
        <v>vis</v>
      </c>
      <c r="E13" s="62">
        <f>VLOOKUP(C13,Active!C$21:E$971,3,FALSE)</f>
        <v>-839.99827827905483</v>
      </c>
      <c r="F13" s="5" t="s">
        <v>160</v>
      </c>
      <c r="G13" s="54" t="str">
        <f t="shared" si="4"/>
        <v>39710.428</v>
      </c>
      <c r="H13" s="23">
        <f t="shared" si="5"/>
        <v>-840</v>
      </c>
      <c r="I13" s="63" t="s">
        <v>455</v>
      </c>
      <c r="J13" s="64" t="s">
        <v>456</v>
      </c>
      <c r="K13" s="63">
        <v>-840</v>
      </c>
      <c r="L13" s="63" t="s">
        <v>457</v>
      </c>
      <c r="M13" s="64" t="s">
        <v>171</v>
      </c>
      <c r="N13" s="64"/>
      <c r="O13" s="65" t="s">
        <v>422</v>
      </c>
      <c r="P13" s="65" t="s">
        <v>458</v>
      </c>
    </row>
    <row r="14" spans="1:16" ht="12.75" customHeight="1" thickBot="1">
      <c r="A14" s="23" t="str">
        <f t="shared" si="0"/>
        <v> ORI 109 </v>
      </c>
      <c r="B14" s="5" t="str">
        <f t="shared" si="1"/>
        <v>I</v>
      </c>
      <c r="C14" s="23">
        <f t="shared" si="2"/>
        <v>40088.400999999998</v>
      </c>
      <c r="D14" s="54" t="str">
        <f t="shared" si="3"/>
        <v>vis</v>
      </c>
      <c r="E14" s="62">
        <f>VLOOKUP(C14,Active!C$21:E$971,3,FALSE)</f>
        <v>-729.99759698278569</v>
      </c>
      <c r="F14" s="5" t="s">
        <v>160</v>
      </c>
      <c r="G14" s="54" t="str">
        <f t="shared" si="4"/>
        <v>40088.401</v>
      </c>
      <c r="H14" s="23">
        <f t="shared" si="5"/>
        <v>-730</v>
      </c>
      <c r="I14" s="63" t="s">
        <v>463</v>
      </c>
      <c r="J14" s="64" t="s">
        <v>464</v>
      </c>
      <c r="K14" s="63">
        <v>-730</v>
      </c>
      <c r="L14" s="63" t="s">
        <v>465</v>
      </c>
      <c r="M14" s="64" t="s">
        <v>171</v>
      </c>
      <c r="N14" s="64"/>
      <c r="O14" s="65" t="s">
        <v>453</v>
      </c>
      <c r="P14" s="65" t="s">
        <v>466</v>
      </c>
    </row>
    <row r="15" spans="1:16" ht="12.75" customHeight="1" thickBot="1">
      <c r="A15" s="23" t="str">
        <f t="shared" si="0"/>
        <v> ORI 110 </v>
      </c>
      <c r="B15" s="5" t="str">
        <f t="shared" si="1"/>
        <v>I</v>
      </c>
      <c r="C15" s="23">
        <f t="shared" si="2"/>
        <v>40150.249000000003</v>
      </c>
      <c r="D15" s="54" t="str">
        <f t="shared" si="3"/>
        <v>vis</v>
      </c>
      <c r="E15" s="62">
        <f>VLOOKUP(C15,Active!C$21:E$971,3,FALSE)</f>
        <v>-711.99810459361436</v>
      </c>
      <c r="F15" s="5" t="s">
        <v>160</v>
      </c>
      <c r="G15" s="54" t="str">
        <f t="shared" si="4"/>
        <v>40150.249</v>
      </c>
      <c r="H15" s="23">
        <f t="shared" si="5"/>
        <v>-712</v>
      </c>
      <c r="I15" s="63" t="s">
        <v>470</v>
      </c>
      <c r="J15" s="64" t="s">
        <v>471</v>
      </c>
      <c r="K15" s="63">
        <v>-712</v>
      </c>
      <c r="L15" s="63" t="s">
        <v>472</v>
      </c>
      <c r="M15" s="64" t="s">
        <v>171</v>
      </c>
      <c r="N15" s="64"/>
      <c r="O15" s="65" t="s">
        <v>453</v>
      </c>
      <c r="P15" s="65" t="s">
        <v>473</v>
      </c>
    </row>
    <row r="16" spans="1:16" ht="12.75" customHeight="1" thickBot="1">
      <c r="A16" s="23" t="str">
        <f t="shared" si="0"/>
        <v>IBVS 456 </v>
      </c>
      <c r="B16" s="5" t="str">
        <f t="shared" si="1"/>
        <v>I</v>
      </c>
      <c r="C16" s="23">
        <f t="shared" si="2"/>
        <v>40411.387000000002</v>
      </c>
      <c r="D16" s="54" t="str">
        <f t="shared" si="3"/>
        <v>vis</v>
      </c>
      <c r="E16" s="62">
        <f>VLOOKUP(C16,Active!C$21:E$971,3,FALSE)</f>
        <v>-635.99966578357987</v>
      </c>
      <c r="F16" s="5" t="s">
        <v>160</v>
      </c>
      <c r="G16" s="54" t="str">
        <f t="shared" si="4"/>
        <v>40411.387</v>
      </c>
      <c r="H16" s="23">
        <f t="shared" si="5"/>
        <v>-636</v>
      </c>
      <c r="I16" s="63" t="s">
        <v>474</v>
      </c>
      <c r="J16" s="64" t="s">
        <v>475</v>
      </c>
      <c r="K16" s="63">
        <v>-636</v>
      </c>
      <c r="L16" s="63" t="s">
        <v>476</v>
      </c>
      <c r="M16" s="64" t="s">
        <v>370</v>
      </c>
      <c r="N16" s="64" t="s">
        <v>371</v>
      </c>
      <c r="O16" s="65" t="s">
        <v>477</v>
      </c>
      <c r="P16" s="66" t="s">
        <v>478</v>
      </c>
    </row>
    <row r="17" spans="1:16" ht="12.75" customHeight="1" thickBot="1">
      <c r="A17" s="23" t="str">
        <f t="shared" si="0"/>
        <v>IBVS 419 </v>
      </c>
      <c r="B17" s="5" t="str">
        <f t="shared" si="1"/>
        <v>I</v>
      </c>
      <c r="C17" s="23">
        <f t="shared" si="2"/>
        <v>40466.363700000002</v>
      </c>
      <c r="D17" s="54" t="str">
        <f t="shared" si="3"/>
        <v>vis</v>
      </c>
      <c r="E17" s="62">
        <f>VLOOKUP(C17,Active!C$21:E$971,3,FALSE)</f>
        <v>-619.99991327369014</v>
      </c>
      <c r="F17" s="5" t="s">
        <v>160</v>
      </c>
      <c r="G17" s="54" t="str">
        <f t="shared" si="4"/>
        <v>40466.3637</v>
      </c>
      <c r="H17" s="23">
        <f t="shared" si="5"/>
        <v>-620</v>
      </c>
      <c r="I17" s="63" t="s">
        <v>479</v>
      </c>
      <c r="J17" s="64" t="s">
        <v>480</v>
      </c>
      <c r="K17" s="63">
        <v>-620</v>
      </c>
      <c r="L17" s="63" t="s">
        <v>481</v>
      </c>
      <c r="M17" s="64" t="s">
        <v>370</v>
      </c>
      <c r="N17" s="64" t="s">
        <v>371</v>
      </c>
      <c r="O17" s="65" t="s">
        <v>482</v>
      </c>
      <c r="P17" s="66" t="s">
        <v>483</v>
      </c>
    </row>
    <row r="18" spans="1:16" ht="12.75" customHeight="1" thickBot="1">
      <c r="A18" s="23" t="str">
        <f t="shared" si="0"/>
        <v> ORI 120 </v>
      </c>
      <c r="B18" s="5" t="str">
        <f t="shared" si="1"/>
        <v>I</v>
      </c>
      <c r="C18" s="23">
        <f t="shared" si="2"/>
        <v>40806.538</v>
      </c>
      <c r="D18" s="54" t="str">
        <f t="shared" si="3"/>
        <v>vis</v>
      </c>
      <c r="E18" s="62">
        <f>VLOOKUP(C18,Active!C$21:E$971,3,FALSE)</f>
        <v>-520.99970754608137</v>
      </c>
      <c r="F18" s="5" t="s">
        <v>160</v>
      </c>
      <c r="G18" s="54" t="str">
        <f t="shared" si="4"/>
        <v>40806.538</v>
      </c>
      <c r="H18" s="23">
        <f t="shared" si="5"/>
        <v>-521</v>
      </c>
      <c r="I18" s="63" t="s">
        <v>484</v>
      </c>
      <c r="J18" s="64" t="s">
        <v>485</v>
      </c>
      <c r="K18" s="63">
        <v>-521</v>
      </c>
      <c r="L18" s="63" t="s">
        <v>476</v>
      </c>
      <c r="M18" s="64" t="s">
        <v>171</v>
      </c>
      <c r="N18" s="64"/>
      <c r="O18" s="65" t="s">
        <v>422</v>
      </c>
      <c r="P18" s="65" t="s">
        <v>486</v>
      </c>
    </row>
    <row r="19" spans="1:16" ht="12.75" customHeight="1" thickBot="1">
      <c r="A19" s="23" t="str">
        <f t="shared" si="0"/>
        <v> ORI 121 </v>
      </c>
      <c r="B19" s="5" t="str">
        <f t="shared" si="1"/>
        <v>I</v>
      </c>
      <c r="C19" s="23">
        <f t="shared" si="2"/>
        <v>40844.332000000002</v>
      </c>
      <c r="D19" s="54" t="str">
        <f t="shared" si="3"/>
        <v>vis</v>
      </c>
      <c r="E19" s="62">
        <f>VLOOKUP(C19,Active!C$21:E$971,3,FALSE)</f>
        <v>-510.00059980846152</v>
      </c>
      <c r="F19" s="5" t="s">
        <v>160</v>
      </c>
      <c r="G19" s="54" t="str">
        <f t="shared" si="4"/>
        <v>40844.332</v>
      </c>
      <c r="H19" s="23">
        <f t="shared" si="5"/>
        <v>-510</v>
      </c>
      <c r="I19" s="63" t="s">
        <v>490</v>
      </c>
      <c r="J19" s="64" t="s">
        <v>491</v>
      </c>
      <c r="K19" s="63">
        <v>-510</v>
      </c>
      <c r="L19" s="63" t="s">
        <v>492</v>
      </c>
      <c r="M19" s="64" t="s">
        <v>171</v>
      </c>
      <c r="N19" s="64"/>
      <c r="O19" s="65" t="s">
        <v>493</v>
      </c>
      <c r="P19" s="65" t="s">
        <v>494</v>
      </c>
    </row>
    <row r="20" spans="1:16" ht="12.75" customHeight="1" thickBot="1">
      <c r="A20" s="23" t="str">
        <f t="shared" si="0"/>
        <v> ORI 121 </v>
      </c>
      <c r="B20" s="5" t="str">
        <f t="shared" si="1"/>
        <v>I</v>
      </c>
      <c r="C20" s="23">
        <f t="shared" si="2"/>
        <v>40844.332999999999</v>
      </c>
      <c r="D20" s="54" t="str">
        <f t="shared" si="3"/>
        <v>vis</v>
      </c>
      <c r="E20" s="62">
        <f>VLOOKUP(C20,Active!C$21:E$971,3,FALSE)</f>
        <v>-510.00030878058146</v>
      </c>
      <c r="F20" s="5" t="s">
        <v>160</v>
      </c>
      <c r="G20" s="54" t="str">
        <f t="shared" si="4"/>
        <v>40844.333</v>
      </c>
      <c r="H20" s="23">
        <f t="shared" si="5"/>
        <v>-510</v>
      </c>
      <c r="I20" s="63" t="s">
        <v>495</v>
      </c>
      <c r="J20" s="64" t="s">
        <v>496</v>
      </c>
      <c r="K20" s="63">
        <v>-510</v>
      </c>
      <c r="L20" s="63" t="s">
        <v>497</v>
      </c>
      <c r="M20" s="64" t="s">
        <v>171</v>
      </c>
      <c r="N20" s="64"/>
      <c r="O20" s="65" t="s">
        <v>422</v>
      </c>
      <c r="P20" s="65" t="s">
        <v>494</v>
      </c>
    </row>
    <row r="21" spans="1:16" ht="12.75" customHeight="1" thickBot="1">
      <c r="A21" s="23" t="str">
        <f t="shared" si="0"/>
        <v> ORI 123 </v>
      </c>
      <c r="B21" s="5" t="str">
        <f t="shared" si="1"/>
        <v>I</v>
      </c>
      <c r="C21" s="23">
        <f t="shared" si="2"/>
        <v>40930.239000000001</v>
      </c>
      <c r="D21" s="54" t="str">
        <f t="shared" si="3"/>
        <v>vis</v>
      </c>
      <c r="E21" s="62">
        <f>VLOOKUP(C21,Active!C$21:E$971,3,FALSE)</f>
        <v>-484.9992676283361</v>
      </c>
      <c r="F21" s="5" t="s">
        <v>160</v>
      </c>
      <c r="G21" s="54" t="str">
        <f t="shared" si="4"/>
        <v>40930.239</v>
      </c>
      <c r="H21" s="23">
        <f t="shared" si="5"/>
        <v>-485</v>
      </c>
      <c r="I21" s="63" t="s">
        <v>498</v>
      </c>
      <c r="J21" s="64" t="s">
        <v>499</v>
      </c>
      <c r="K21" s="63">
        <v>-485</v>
      </c>
      <c r="L21" s="63" t="s">
        <v>452</v>
      </c>
      <c r="M21" s="64" t="s">
        <v>171</v>
      </c>
      <c r="N21" s="64"/>
      <c r="O21" s="65" t="s">
        <v>453</v>
      </c>
      <c r="P21" s="65" t="s">
        <v>500</v>
      </c>
    </row>
    <row r="22" spans="1:16" ht="12.75" customHeight="1" thickBot="1">
      <c r="A22" s="23" t="str">
        <f t="shared" si="0"/>
        <v>IBVS 668 </v>
      </c>
      <c r="B22" s="5" t="str">
        <f t="shared" si="1"/>
        <v>I</v>
      </c>
      <c r="C22" s="23">
        <f t="shared" si="2"/>
        <v>41218.866000000002</v>
      </c>
      <c r="D22" s="54" t="str">
        <f t="shared" si="3"/>
        <v>vis</v>
      </c>
      <c r="E22" s="62">
        <f>VLOOKUP(C22,Active!C$21:E$971,3,FALSE)</f>
        <v>-401.00076339523361</v>
      </c>
      <c r="F22" s="5" t="s">
        <v>160</v>
      </c>
      <c r="G22" s="54" t="str">
        <f t="shared" si="4"/>
        <v>41218.866</v>
      </c>
      <c r="H22" s="23">
        <f t="shared" si="5"/>
        <v>-401</v>
      </c>
      <c r="I22" s="63" t="s">
        <v>507</v>
      </c>
      <c r="J22" s="64" t="s">
        <v>508</v>
      </c>
      <c r="K22" s="63">
        <v>-401</v>
      </c>
      <c r="L22" s="63" t="s">
        <v>161</v>
      </c>
      <c r="M22" s="64" t="s">
        <v>370</v>
      </c>
      <c r="N22" s="64" t="s">
        <v>371</v>
      </c>
      <c r="O22" s="65" t="s">
        <v>509</v>
      </c>
      <c r="P22" s="66" t="s">
        <v>510</v>
      </c>
    </row>
    <row r="23" spans="1:16" ht="12.75" customHeight="1" thickBot="1">
      <c r="A23" s="23" t="str">
        <f t="shared" si="0"/>
        <v>IBVS 647 </v>
      </c>
      <c r="B23" s="5" t="str">
        <f t="shared" si="1"/>
        <v>I</v>
      </c>
      <c r="C23" s="23">
        <f t="shared" si="2"/>
        <v>41222.302100000001</v>
      </c>
      <c r="D23" s="54" t="str">
        <f t="shared" si="3"/>
        <v>vis</v>
      </c>
      <c r="E23" s="62">
        <f>VLOOKUP(C23,Active!C$21:E$971,3,FALSE)</f>
        <v>-400.00076249304743</v>
      </c>
      <c r="F23" s="5" t="s">
        <v>160</v>
      </c>
      <c r="G23" s="54" t="str">
        <f t="shared" si="4"/>
        <v>41222.3021</v>
      </c>
      <c r="H23" s="23">
        <f t="shared" si="5"/>
        <v>-400</v>
      </c>
      <c r="I23" s="63" t="s">
        <v>511</v>
      </c>
      <c r="J23" s="64" t="s">
        <v>512</v>
      </c>
      <c r="K23" s="63">
        <v>-400</v>
      </c>
      <c r="L23" s="63" t="s">
        <v>513</v>
      </c>
      <c r="M23" s="64" t="s">
        <v>370</v>
      </c>
      <c r="N23" s="64" t="s">
        <v>371</v>
      </c>
      <c r="O23" s="65" t="s">
        <v>477</v>
      </c>
      <c r="P23" s="66" t="s">
        <v>514</v>
      </c>
    </row>
    <row r="24" spans="1:16" ht="12.75" customHeight="1" thickBot="1">
      <c r="A24" s="23" t="str">
        <f t="shared" si="0"/>
        <v> ORI 129 </v>
      </c>
      <c r="B24" s="5" t="str">
        <f t="shared" si="1"/>
        <v>I</v>
      </c>
      <c r="C24" s="23">
        <f t="shared" si="2"/>
        <v>41246.353000000003</v>
      </c>
      <c r="D24" s="54" t="str">
        <f t="shared" si="3"/>
        <v>vis</v>
      </c>
      <c r="E24" s="62">
        <f>VLOOKUP(C24,Active!C$21:E$971,3,FALSE)</f>
        <v>-393.00128002792781</v>
      </c>
      <c r="F24" s="5" t="s">
        <v>160</v>
      </c>
      <c r="G24" s="54" t="str">
        <f t="shared" si="4"/>
        <v>41246.353</v>
      </c>
      <c r="H24" s="23">
        <f t="shared" si="5"/>
        <v>-393</v>
      </c>
      <c r="I24" s="63" t="s">
        <v>515</v>
      </c>
      <c r="J24" s="64" t="s">
        <v>516</v>
      </c>
      <c r="K24" s="63">
        <v>-393</v>
      </c>
      <c r="L24" s="63" t="s">
        <v>517</v>
      </c>
      <c r="M24" s="64" t="s">
        <v>171</v>
      </c>
      <c r="N24" s="64"/>
      <c r="O24" s="65" t="s">
        <v>493</v>
      </c>
      <c r="P24" s="65" t="s">
        <v>518</v>
      </c>
    </row>
    <row r="25" spans="1:16" ht="12.75" customHeight="1" thickBot="1">
      <c r="A25" s="23" t="str">
        <f t="shared" si="0"/>
        <v> ORI 129 </v>
      </c>
      <c r="B25" s="5" t="str">
        <f t="shared" si="1"/>
        <v>I</v>
      </c>
      <c r="C25" s="23">
        <f t="shared" si="2"/>
        <v>41246.353000000003</v>
      </c>
      <c r="D25" s="54" t="str">
        <f t="shared" si="3"/>
        <v>vis</v>
      </c>
      <c r="E25" s="62">
        <f>VLOOKUP(C25,Active!C$21:E$971,3,FALSE)</f>
        <v>-393.00128002792781</v>
      </c>
      <c r="F25" s="5" t="s">
        <v>160</v>
      </c>
      <c r="G25" s="54" t="str">
        <f t="shared" si="4"/>
        <v>41246.353</v>
      </c>
      <c r="H25" s="23">
        <f t="shared" si="5"/>
        <v>-393</v>
      </c>
      <c r="I25" s="63" t="s">
        <v>515</v>
      </c>
      <c r="J25" s="64" t="s">
        <v>516</v>
      </c>
      <c r="K25" s="63">
        <v>-393</v>
      </c>
      <c r="L25" s="63" t="s">
        <v>517</v>
      </c>
      <c r="M25" s="64" t="s">
        <v>171</v>
      </c>
      <c r="N25" s="64"/>
      <c r="O25" s="65" t="s">
        <v>453</v>
      </c>
      <c r="P25" s="65" t="s">
        <v>518</v>
      </c>
    </row>
    <row r="26" spans="1:16" ht="12.75" customHeight="1" thickBot="1">
      <c r="A26" s="23" t="str">
        <f t="shared" si="0"/>
        <v> BBS 4 </v>
      </c>
      <c r="B26" s="5" t="str">
        <f t="shared" si="1"/>
        <v>I</v>
      </c>
      <c r="C26" s="23">
        <f t="shared" si="2"/>
        <v>41507.491999999998</v>
      </c>
      <c r="D26" s="54" t="str">
        <f t="shared" si="3"/>
        <v>vis</v>
      </c>
      <c r="E26" s="62">
        <f>VLOOKUP(C26,Active!C$21:E$971,3,FALSE)</f>
        <v>-317.00255019001327</v>
      </c>
      <c r="F26" s="5" t="s">
        <v>160</v>
      </c>
      <c r="G26" s="54" t="str">
        <f t="shared" si="4"/>
        <v>41507.492</v>
      </c>
      <c r="H26" s="23">
        <f t="shared" si="5"/>
        <v>-317</v>
      </c>
      <c r="I26" s="63" t="s">
        <v>519</v>
      </c>
      <c r="J26" s="64" t="s">
        <v>520</v>
      </c>
      <c r="K26" s="63">
        <v>-317</v>
      </c>
      <c r="L26" s="63" t="s">
        <v>521</v>
      </c>
      <c r="M26" s="64" t="s">
        <v>171</v>
      </c>
      <c r="N26" s="64"/>
      <c r="O26" s="65" t="s">
        <v>422</v>
      </c>
      <c r="P26" s="65" t="s">
        <v>522</v>
      </c>
    </row>
    <row r="27" spans="1:16" ht="12.75" customHeight="1" thickBot="1">
      <c r="A27" s="23" t="str">
        <f t="shared" si="0"/>
        <v> BBS 5 </v>
      </c>
      <c r="B27" s="5" t="str">
        <f t="shared" si="1"/>
        <v>I</v>
      </c>
      <c r="C27" s="23">
        <f t="shared" si="2"/>
        <v>41569.341</v>
      </c>
      <c r="D27" s="54" t="str">
        <f t="shared" si="3"/>
        <v>vis</v>
      </c>
      <c r="E27" s="62">
        <f>VLOOKUP(C27,Active!C$21:E$971,3,FALSE)</f>
        <v>-299.00276677296182</v>
      </c>
      <c r="F27" s="5" t="s">
        <v>160</v>
      </c>
      <c r="G27" s="54" t="str">
        <f t="shared" si="4"/>
        <v>41569.341</v>
      </c>
      <c r="H27" s="23">
        <f t="shared" si="5"/>
        <v>-299</v>
      </c>
      <c r="I27" s="63" t="s">
        <v>523</v>
      </c>
      <c r="J27" s="64" t="s">
        <v>524</v>
      </c>
      <c r="K27" s="63">
        <v>-299</v>
      </c>
      <c r="L27" s="63" t="s">
        <v>525</v>
      </c>
      <c r="M27" s="64" t="s">
        <v>171</v>
      </c>
      <c r="N27" s="64"/>
      <c r="O27" s="65" t="s">
        <v>422</v>
      </c>
      <c r="P27" s="65" t="s">
        <v>526</v>
      </c>
    </row>
    <row r="28" spans="1:16" ht="12.75" customHeight="1" thickBot="1">
      <c r="A28" s="23" t="str">
        <f t="shared" si="0"/>
        <v> BBS 5 </v>
      </c>
      <c r="B28" s="5" t="str">
        <f t="shared" si="1"/>
        <v>I</v>
      </c>
      <c r="C28" s="23">
        <f t="shared" si="2"/>
        <v>41569.345999999998</v>
      </c>
      <c r="D28" s="54" t="str">
        <f t="shared" si="3"/>
        <v>vis</v>
      </c>
      <c r="E28" s="62">
        <f>VLOOKUP(C28,Active!C$21:E$971,3,FALSE)</f>
        <v>-299.00131163355712</v>
      </c>
      <c r="F28" s="5" t="s">
        <v>160</v>
      </c>
      <c r="G28" s="54" t="str">
        <f t="shared" si="4"/>
        <v>41569.346</v>
      </c>
      <c r="H28" s="23">
        <f t="shared" si="5"/>
        <v>-299</v>
      </c>
      <c r="I28" s="63" t="s">
        <v>527</v>
      </c>
      <c r="J28" s="64" t="s">
        <v>528</v>
      </c>
      <c r="K28" s="63">
        <v>-299</v>
      </c>
      <c r="L28" s="63" t="s">
        <v>529</v>
      </c>
      <c r="M28" s="64" t="s">
        <v>171</v>
      </c>
      <c r="N28" s="64"/>
      <c r="O28" s="65" t="s">
        <v>453</v>
      </c>
      <c r="P28" s="65" t="s">
        <v>526</v>
      </c>
    </row>
    <row r="29" spans="1:16" ht="12.75" customHeight="1" thickBot="1">
      <c r="A29" s="23" t="str">
        <f t="shared" si="0"/>
        <v> BBS 6 </v>
      </c>
      <c r="B29" s="5" t="str">
        <f t="shared" si="1"/>
        <v>I</v>
      </c>
      <c r="C29" s="23">
        <f t="shared" si="2"/>
        <v>41593.402000000002</v>
      </c>
      <c r="D29" s="54" t="str">
        <f t="shared" si="3"/>
        <v>vis</v>
      </c>
      <c r="E29" s="62">
        <f>VLOOKUP(C29,Active!C$21:E$971,3,FALSE)</f>
        <v>-292.00034492624337</v>
      </c>
      <c r="F29" s="5" t="s">
        <v>160</v>
      </c>
      <c r="G29" s="54" t="str">
        <f t="shared" si="4"/>
        <v>41593.402</v>
      </c>
      <c r="H29" s="23">
        <f t="shared" si="5"/>
        <v>-292</v>
      </c>
      <c r="I29" s="63" t="s">
        <v>530</v>
      </c>
      <c r="J29" s="64" t="s">
        <v>531</v>
      </c>
      <c r="K29" s="63">
        <v>-292</v>
      </c>
      <c r="L29" s="63" t="s">
        <v>497</v>
      </c>
      <c r="M29" s="64" t="s">
        <v>171</v>
      </c>
      <c r="N29" s="64"/>
      <c r="O29" s="65" t="s">
        <v>453</v>
      </c>
      <c r="P29" s="65" t="s">
        <v>532</v>
      </c>
    </row>
    <row r="30" spans="1:16" ht="12.75" customHeight="1" thickBot="1">
      <c r="A30" s="23" t="str">
        <f t="shared" si="0"/>
        <v> BBS 9 </v>
      </c>
      <c r="B30" s="5" t="str">
        <f t="shared" si="1"/>
        <v>I</v>
      </c>
      <c r="C30" s="23">
        <f t="shared" si="2"/>
        <v>41830.497000000003</v>
      </c>
      <c r="D30" s="54" t="str">
        <f t="shared" si="3"/>
        <v>vis</v>
      </c>
      <c r="E30" s="62">
        <f>VLOOKUP(C30,Active!C$21:E$971,3,FALSE)</f>
        <v>-222.9990894610668</v>
      </c>
      <c r="F30" s="5" t="s">
        <v>160</v>
      </c>
      <c r="G30" s="54" t="str">
        <f t="shared" si="4"/>
        <v>41830.497</v>
      </c>
      <c r="H30" s="23">
        <f t="shared" si="5"/>
        <v>-223</v>
      </c>
      <c r="I30" s="63" t="s">
        <v>533</v>
      </c>
      <c r="J30" s="64" t="s">
        <v>534</v>
      </c>
      <c r="K30" s="63">
        <v>-223</v>
      </c>
      <c r="L30" s="63" t="s">
        <v>452</v>
      </c>
      <c r="M30" s="64" t="s">
        <v>171</v>
      </c>
      <c r="N30" s="64"/>
      <c r="O30" s="65" t="s">
        <v>453</v>
      </c>
      <c r="P30" s="65" t="s">
        <v>535</v>
      </c>
    </row>
    <row r="31" spans="1:16" ht="12.75" customHeight="1" thickBot="1">
      <c r="A31" s="23" t="str">
        <f t="shared" si="0"/>
        <v> BBS 11 </v>
      </c>
      <c r="B31" s="5" t="str">
        <f t="shared" si="1"/>
        <v>I</v>
      </c>
      <c r="C31" s="23">
        <f t="shared" si="2"/>
        <v>41916.404000000002</v>
      </c>
      <c r="D31" s="54" t="str">
        <f t="shared" si="3"/>
        <v>vis</v>
      </c>
      <c r="E31" s="62">
        <f>VLOOKUP(C31,Active!C$21:E$971,3,FALSE)</f>
        <v>-197.99775728094139</v>
      </c>
      <c r="F31" s="5" t="s">
        <v>160</v>
      </c>
      <c r="G31" s="54" t="str">
        <f t="shared" si="4"/>
        <v>41916.404</v>
      </c>
      <c r="H31" s="23">
        <f t="shared" si="5"/>
        <v>-198</v>
      </c>
      <c r="I31" s="63" t="s">
        <v>536</v>
      </c>
      <c r="J31" s="64" t="s">
        <v>537</v>
      </c>
      <c r="K31" s="63">
        <v>-198</v>
      </c>
      <c r="L31" s="63" t="s">
        <v>465</v>
      </c>
      <c r="M31" s="64" t="s">
        <v>171</v>
      </c>
      <c r="N31" s="64"/>
      <c r="O31" s="65" t="s">
        <v>422</v>
      </c>
      <c r="P31" s="65" t="s">
        <v>538</v>
      </c>
    </row>
    <row r="32" spans="1:16" ht="12.75" customHeight="1" thickBot="1">
      <c r="A32" s="23" t="str">
        <f t="shared" si="0"/>
        <v> BBS 16 </v>
      </c>
      <c r="B32" s="5" t="str">
        <f t="shared" si="1"/>
        <v>I</v>
      </c>
      <c r="C32" s="23">
        <f t="shared" si="2"/>
        <v>42201.587</v>
      </c>
      <c r="D32" s="54" t="str">
        <f t="shared" si="3"/>
        <v>vis</v>
      </c>
      <c r="E32" s="62">
        <f>VLOOKUP(C32,Active!C$21:E$971,3,FALSE)</f>
        <v>-115.00155307028676</v>
      </c>
      <c r="F32" s="5" t="s">
        <v>160</v>
      </c>
      <c r="G32" s="54" t="str">
        <f t="shared" si="4"/>
        <v>42201.587</v>
      </c>
      <c r="H32" s="23">
        <f t="shared" si="5"/>
        <v>-115</v>
      </c>
      <c r="I32" s="63" t="s">
        <v>544</v>
      </c>
      <c r="J32" s="64" t="s">
        <v>545</v>
      </c>
      <c r="K32" s="63">
        <v>-115</v>
      </c>
      <c r="L32" s="63" t="s">
        <v>529</v>
      </c>
      <c r="M32" s="64" t="s">
        <v>171</v>
      </c>
      <c r="N32" s="64"/>
      <c r="O32" s="65" t="s">
        <v>422</v>
      </c>
      <c r="P32" s="65" t="s">
        <v>546</v>
      </c>
    </row>
    <row r="33" spans="1:16" ht="12.75" customHeight="1" thickBot="1">
      <c r="A33" s="23" t="str">
        <f t="shared" si="0"/>
        <v> BBS 17 </v>
      </c>
      <c r="B33" s="5" t="str">
        <f t="shared" si="1"/>
        <v>I</v>
      </c>
      <c r="C33" s="23">
        <f t="shared" si="2"/>
        <v>42318.415000000001</v>
      </c>
      <c r="D33" s="54" t="str">
        <f t="shared" si="3"/>
        <v>vis</v>
      </c>
      <c r="E33" s="62">
        <f>VLOOKUP(C33,Active!C$21:E$971,3,FALSE)</f>
        <v>-81.00134777921906</v>
      </c>
      <c r="F33" s="5" t="s">
        <v>160</v>
      </c>
      <c r="G33" s="54" t="str">
        <f t="shared" si="4"/>
        <v>42318.415</v>
      </c>
      <c r="H33" s="23">
        <f t="shared" si="5"/>
        <v>-81</v>
      </c>
      <c r="I33" s="63" t="s">
        <v>551</v>
      </c>
      <c r="J33" s="64" t="s">
        <v>552</v>
      </c>
      <c r="K33" s="63">
        <v>-81</v>
      </c>
      <c r="L33" s="63" t="s">
        <v>529</v>
      </c>
      <c r="M33" s="64" t="s">
        <v>171</v>
      </c>
      <c r="N33" s="64"/>
      <c r="O33" s="65" t="s">
        <v>453</v>
      </c>
      <c r="P33" s="65" t="s">
        <v>553</v>
      </c>
    </row>
    <row r="34" spans="1:16" ht="12.75" customHeight="1" thickBot="1">
      <c r="A34" s="23" t="str">
        <f t="shared" si="0"/>
        <v> BBS 17 </v>
      </c>
      <c r="B34" s="5" t="str">
        <f t="shared" si="1"/>
        <v>I</v>
      </c>
      <c r="C34" s="23">
        <f t="shared" si="2"/>
        <v>42318.42</v>
      </c>
      <c r="D34" s="54" t="str">
        <f t="shared" si="3"/>
        <v>vis</v>
      </c>
      <c r="E34" s="62">
        <f>VLOOKUP(C34,Active!C$21:E$971,3,FALSE)</f>
        <v>-80.999892639814405</v>
      </c>
      <c r="F34" s="5" t="s">
        <v>160</v>
      </c>
      <c r="G34" s="54" t="str">
        <f t="shared" si="4"/>
        <v>42318.420</v>
      </c>
      <c r="H34" s="23">
        <f t="shared" si="5"/>
        <v>-81</v>
      </c>
      <c r="I34" s="63" t="s">
        <v>554</v>
      </c>
      <c r="J34" s="64" t="s">
        <v>555</v>
      </c>
      <c r="K34" s="63">
        <v>-81</v>
      </c>
      <c r="L34" s="63" t="s">
        <v>556</v>
      </c>
      <c r="M34" s="64" t="s">
        <v>171</v>
      </c>
      <c r="N34" s="64"/>
      <c r="O34" s="65" t="s">
        <v>422</v>
      </c>
      <c r="P34" s="65" t="s">
        <v>553</v>
      </c>
    </row>
    <row r="35" spans="1:16" ht="12.75" customHeight="1" thickBot="1">
      <c r="A35" s="23" t="str">
        <f t="shared" si="0"/>
        <v> BBS 22 </v>
      </c>
      <c r="B35" s="5" t="str">
        <f t="shared" si="1"/>
        <v>I</v>
      </c>
      <c r="C35" s="23">
        <f t="shared" si="2"/>
        <v>42524.591999999997</v>
      </c>
      <c r="D35" s="54" t="str">
        <f t="shared" si="3"/>
        <v>vis</v>
      </c>
      <c r="E35" s="62">
        <f>VLOOKUP(C35,Active!C$21:E$971,3,FALSE)</f>
        <v>-20.998092341342424</v>
      </c>
      <c r="F35" s="5" t="s">
        <v>160</v>
      </c>
      <c r="G35" s="54" t="str">
        <f t="shared" si="4"/>
        <v>42524.592</v>
      </c>
      <c r="H35" s="23">
        <f t="shared" si="5"/>
        <v>-21</v>
      </c>
      <c r="I35" s="63" t="s">
        <v>557</v>
      </c>
      <c r="J35" s="64" t="s">
        <v>558</v>
      </c>
      <c r="K35" s="63">
        <v>-21</v>
      </c>
      <c r="L35" s="63" t="s">
        <v>472</v>
      </c>
      <c r="M35" s="64" t="s">
        <v>171</v>
      </c>
      <c r="N35" s="64"/>
      <c r="O35" s="65" t="s">
        <v>422</v>
      </c>
      <c r="P35" s="65" t="s">
        <v>559</v>
      </c>
    </row>
    <row r="36" spans="1:16" ht="12.75" customHeight="1" thickBot="1">
      <c r="A36" s="23" t="str">
        <f t="shared" si="0"/>
        <v> BBS 24 </v>
      </c>
      <c r="B36" s="5" t="str">
        <f t="shared" si="1"/>
        <v>I</v>
      </c>
      <c r="C36" s="23">
        <f t="shared" si="2"/>
        <v>42672.334000000003</v>
      </c>
      <c r="D36" s="54" t="str">
        <f t="shared" si="3"/>
        <v>vis</v>
      </c>
      <c r="E36" s="62">
        <f>VLOOKUP(C36,Active!C$21:E$971,3,FALSE)</f>
        <v>21.998948865500623</v>
      </c>
      <c r="F36" s="5" t="s">
        <v>160</v>
      </c>
      <c r="G36" s="54" t="str">
        <f t="shared" si="4"/>
        <v>42672.334</v>
      </c>
      <c r="H36" s="23">
        <f t="shared" si="5"/>
        <v>22</v>
      </c>
      <c r="I36" s="63" t="s">
        <v>564</v>
      </c>
      <c r="J36" s="64" t="s">
        <v>565</v>
      </c>
      <c r="K36" s="63">
        <v>22</v>
      </c>
      <c r="L36" s="63" t="s">
        <v>517</v>
      </c>
      <c r="M36" s="64" t="s">
        <v>171</v>
      </c>
      <c r="N36" s="64"/>
      <c r="O36" s="65" t="s">
        <v>422</v>
      </c>
      <c r="P36" s="65" t="s">
        <v>566</v>
      </c>
    </row>
    <row r="37" spans="1:16" ht="12.75" customHeight="1" thickBot="1">
      <c r="A37" s="23" t="str">
        <f t="shared" si="0"/>
        <v> BBS 24 </v>
      </c>
      <c r="B37" s="5" t="str">
        <f t="shared" si="1"/>
        <v>I</v>
      </c>
      <c r="C37" s="23">
        <f t="shared" si="2"/>
        <v>42727.31</v>
      </c>
      <c r="D37" s="54" t="str">
        <f t="shared" si="3"/>
        <v>vis</v>
      </c>
      <c r="E37" s="62">
        <f>VLOOKUP(C37,Active!C$21:E$971,3,FALSE)</f>
        <v>37.99849765587237</v>
      </c>
      <c r="F37" s="5" t="s">
        <v>160</v>
      </c>
      <c r="G37" s="54" t="str">
        <f t="shared" si="4"/>
        <v>42727.310</v>
      </c>
      <c r="H37" s="23">
        <f t="shared" si="5"/>
        <v>38</v>
      </c>
      <c r="I37" s="63" t="s">
        <v>567</v>
      </c>
      <c r="J37" s="64" t="s">
        <v>568</v>
      </c>
      <c r="K37" s="63">
        <v>38</v>
      </c>
      <c r="L37" s="63" t="s">
        <v>529</v>
      </c>
      <c r="M37" s="64" t="s">
        <v>171</v>
      </c>
      <c r="N37" s="64"/>
      <c r="O37" s="65" t="s">
        <v>453</v>
      </c>
      <c r="P37" s="65" t="s">
        <v>566</v>
      </c>
    </row>
    <row r="38" spans="1:16" ht="12.75" customHeight="1" thickBot="1">
      <c r="A38" s="23" t="str">
        <f t="shared" si="0"/>
        <v> BBS 24 </v>
      </c>
      <c r="B38" s="5" t="str">
        <f t="shared" si="1"/>
        <v>I</v>
      </c>
      <c r="C38" s="23">
        <f t="shared" si="2"/>
        <v>42727.315000000002</v>
      </c>
      <c r="D38" s="54" t="str">
        <f t="shared" si="3"/>
        <v>vis</v>
      </c>
      <c r="E38" s="62">
        <f>VLOOKUP(C38,Active!C$21:E$971,3,FALSE)</f>
        <v>37.999952795279135</v>
      </c>
      <c r="F38" s="5" t="s">
        <v>160</v>
      </c>
      <c r="G38" s="54" t="str">
        <f t="shared" si="4"/>
        <v>42727.315</v>
      </c>
      <c r="H38" s="23">
        <f t="shared" si="5"/>
        <v>38</v>
      </c>
      <c r="I38" s="63" t="s">
        <v>569</v>
      </c>
      <c r="J38" s="64" t="s">
        <v>570</v>
      </c>
      <c r="K38" s="63">
        <v>38</v>
      </c>
      <c r="L38" s="63" t="s">
        <v>571</v>
      </c>
      <c r="M38" s="64" t="s">
        <v>171</v>
      </c>
      <c r="N38" s="64"/>
      <c r="O38" s="65" t="s">
        <v>422</v>
      </c>
      <c r="P38" s="65" t="s">
        <v>566</v>
      </c>
    </row>
    <row r="39" spans="1:16" ht="12.75" customHeight="1" thickBot="1">
      <c r="A39" s="23" t="str">
        <f t="shared" si="0"/>
        <v> VSSC 58.17 </v>
      </c>
      <c r="B39" s="5" t="str">
        <f t="shared" si="1"/>
        <v>I</v>
      </c>
      <c r="C39" s="23">
        <f t="shared" si="2"/>
        <v>42957.521999999997</v>
      </c>
      <c r="D39" s="54" t="str">
        <f t="shared" si="3"/>
        <v>vis</v>
      </c>
      <c r="E39" s="62">
        <f>VLOOKUP(C39,Active!C$21:E$971,3,FALSE)</f>
        <v>104.99660821555989</v>
      </c>
      <c r="F39" s="5" t="s">
        <v>160</v>
      </c>
      <c r="G39" s="54" t="str">
        <f t="shared" si="4"/>
        <v>42957.522</v>
      </c>
      <c r="H39" s="23">
        <f t="shared" si="5"/>
        <v>105</v>
      </c>
      <c r="I39" s="63" t="s">
        <v>572</v>
      </c>
      <c r="J39" s="64" t="s">
        <v>573</v>
      </c>
      <c r="K39" s="63">
        <v>105</v>
      </c>
      <c r="L39" s="63" t="s">
        <v>574</v>
      </c>
      <c r="M39" s="64" t="s">
        <v>171</v>
      </c>
      <c r="N39" s="64"/>
      <c r="O39" s="65" t="s">
        <v>575</v>
      </c>
      <c r="P39" s="65" t="s">
        <v>576</v>
      </c>
    </row>
    <row r="40" spans="1:16" ht="12.75" customHeight="1" thickBot="1">
      <c r="A40" s="23" t="str">
        <f t="shared" si="0"/>
        <v> VSSC 58.17 </v>
      </c>
      <c r="B40" s="5" t="str">
        <f t="shared" si="1"/>
        <v>I</v>
      </c>
      <c r="C40" s="23">
        <f t="shared" si="2"/>
        <v>42988.463000000003</v>
      </c>
      <c r="D40" s="54" t="str">
        <f t="shared" si="3"/>
        <v>vis</v>
      </c>
      <c r="E40" s="62">
        <f>VLOOKUP(C40,Active!C$21:E$971,3,FALSE)</f>
        <v>114.00130188412498</v>
      </c>
      <c r="F40" s="5" t="s">
        <v>160</v>
      </c>
      <c r="G40" s="54" t="str">
        <f t="shared" si="4"/>
        <v>42988.463</v>
      </c>
      <c r="H40" s="23">
        <f t="shared" si="5"/>
        <v>114</v>
      </c>
      <c r="I40" s="63" t="s">
        <v>577</v>
      </c>
      <c r="J40" s="64" t="s">
        <v>578</v>
      </c>
      <c r="K40" s="63">
        <v>114</v>
      </c>
      <c r="L40" s="63" t="s">
        <v>579</v>
      </c>
      <c r="M40" s="64" t="s">
        <v>171</v>
      </c>
      <c r="N40" s="64"/>
      <c r="O40" s="65" t="s">
        <v>575</v>
      </c>
      <c r="P40" s="65" t="s">
        <v>576</v>
      </c>
    </row>
    <row r="41" spans="1:16" ht="12.75" customHeight="1" thickBot="1">
      <c r="A41" s="23" t="str">
        <f t="shared" si="0"/>
        <v> BBS 29 </v>
      </c>
      <c r="B41" s="5" t="str">
        <f t="shared" si="1"/>
        <v>I</v>
      </c>
      <c r="C41" s="23">
        <f t="shared" si="2"/>
        <v>42988.463000000003</v>
      </c>
      <c r="D41" s="54" t="str">
        <f t="shared" si="3"/>
        <v>vis</v>
      </c>
      <c r="E41" s="62">
        <f>VLOOKUP(C41,Active!C$21:E$971,3,FALSE)</f>
        <v>114.00130188412498</v>
      </c>
      <c r="F41" s="5" t="s">
        <v>160</v>
      </c>
      <c r="G41" s="54" t="str">
        <f t="shared" si="4"/>
        <v>42988.463</v>
      </c>
      <c r="H41" s="23">
        <f t="shared" si="5"/>
        <v>114</v>
      </c>
      <c r="I41" s="63" t="s">
        <v>577</v>
      </c>
      <c r="J41" s="64" t="s">
        <v>578</v>
      </c>
      <c r="K41" s="63">
        <v>114</v>
      </c>
      <c r="L41" s="63" t="s">
        <v>579</v>
      </c>
      <c r="M41" s="64" t="s">
        <v>171</v>
      </c>
      <c r="N41" s="64"/>
      <c r="O41" s="65" t="s">
        <v>422</v>
      </c>
      <c r="P41" s="65" t="s">
        <v>580</v>
      </c>
    </row>
    <row r="42" spans="1:16" ht="12.75" customHeight="1" thickBot="1">
      <c r="A42" s="23" t="str">
        <f t="shared" si="0"/>
        <v> BBS 29 </v>
      </c>
      <c r="B42" s="5" t="str">
        <f t="shared" si="1"/>
        <v>I</v>
      </c>
      <c r="C42" s="23">
        <f t="shared" si="2"/>
        <v>43012.508999999998</v>
      </c>
      <c r="D42" s="54" t="str">
        <f t="shared" si="3"/>
        <v>vis</v>
      </c>
      <c r="E42" s="62">
        <f>VLOOKUP(C42,Active!C$21:E$971,3,FALSE)</f>
        <v>120.99935831262525</v>
      </c>
      <c r="F42" s="5" t="s">
        <v>160</v>
      </c>
      <c r="G42" s="54" t="str">
        <f t="shared" si="4"/>
        <v>43012.509</v>
      </c>
      <c r="H42" s="23">
        <f t="shared" si="5"/>
        <v>121</v>
      </c>
      <c r="I42" s="63" t="s">
        <v>581</v>
      </c>
      <c r="J42" s="64" t="s">
        <v>582</v>
      </c>
      <c r="K42" s="63">
        <v>121</v>
      </c>
      <c r="L42" s="63" t="s">
        <v>492</v>
      </c>
      <c r="M42" s="64" t="s">
        <v>171</v>
      </c>
      <c r="N42" s="64"/>
      <c r="O42" s="65" t="s">
        <v>453</v>
      </c>
      <c r="P42" s="65" t="s">
        <v>580</v>
      </c>
    </row>
    <row r="43" spans="1:16" ht="12.75" customHeight="1" thickBot="1">
      <c r="A43" s="23" t="str">
        <f t="shared" si="0"/>
        <v> BBS 30 </v>
      </c>
      <c r="B43" s="5" t="str">
        <f t="shared" si="1"/>
        <v>I</v>
      </c>
      <c r="C43" s="23">
        <f t="shared" si="2"/>
        <v>43043.438999999998</v>
      </c>
      <c r="D43" s="54" t="str">
        <f t="shared" si="3"/>
        <v>vis</v>
      </c>
      <c r="E43" s="62">
        <f>VLOOKUP(C43,Active!C$21:E$971,3,FALSE)</f>
        <v>130.00085067449675</v>
      </c>
      <c r="F43" s="5" t="s">
        <v>160</v>
      </c>
      <c r="G43" s="54" t="str">
        <f t="shared" si="4"/>
        <v>43043.439</v>
      </c>
      <c r="H43" s="23">
        <f t="shared" si="5"/>
        <v>130</v>
      </c>
      <c r="I43" s="63" t="s">
        <v>583</v>
      </c>
      <c r="J43" s="64" t="s">
        <v>584</v>
      </c>
      <c r="K43" s="63">
        <v>130</v>
      </c>
      <c r="L43" s="63" t="s">
        <v>452</v>
      </c>
      <c r="M43" s="64" t="s">
        <v>171</v>
      </c>
      <c r="N43" s="64"/>
      <c r="O43" s="65" t="s">
        <v>422</v>
      </c>
      <c r="P43" s="65" t="s">
        <v>585</v>
      </c>
    </row>
    <row r="44" spans="1:16" ht="12.75" customHeight="1" thickBot="1">
      <c r="A44" s="23" t="str">
        <f t="shared" si="0"/>
        <v> BBS 30 </v>
      </c>
      <c r="B44" s="5" t="str">
        <f t="shared" si="1"/>
        <v>I</v>
      </c>
      <c r="C44" s="23">
        <f t="shared" si="2"/>
        <v>43043.442000000003</v>
      </c>
      <c r="D44" s="54" t="str">
        <f t="shared" si="3"/>
        <v>vis</v>
      </c>
      <c r="E44" s="62">
        <f>VLOOKUP(C44,Active!C$21:E$971,3,FALSE)</f>
        <v>130.00172375814122</v>
      </c>
      <c r="F44" s="5" t="s">
        <v>160</v>
      </c>
      <c r="G44" s="54" t="str">
        <f t="shared" si="4"/>
        <v>43043.442</v>
      </c>
      <c r="H44" s="23">
        <f t="shared" si="5"/>
        <v>130</v>
      </c>
      <c r="I44" s="63" t="s">
        <v>586</v>
      </c>
      <c r="J44" s="64" t="s">
        <v>587</v>
      </c>
      <c r="K44" s="63">
        <v>130</v>
      </c>
      <c r="L44" s="63" t="s">
        <v>457</v>
      </c>
      <c r="M44" s="64" t="s">
        <v>171</v>
      </c>
      <c r="N44" s="64"/>
      <c r="O44" s="65" t="s">
        <v>453</v>
      </c>
      <c r="P44" s="65" t="s">
        <v>585</v>
      </c>
    </row>
    <row r="45" spans="1:16" ht="12.75" customHeight="1" thickBot="1">
      <c r="A45" s="23" t="str">
        <f t="shared" si="0"/>
        <v> BBS 33 </v>
      </c>
      <c r="B45" s="5" t="str">
        <f t="shared" si="1"/>
        <v>I</v>
      </c>
      <c r="C45" s="23">
        <f t="shared" si="2"/>
        <v>43311.445</v>
      </c>
      <c r="D45" s="54" t="str">
        <f t="shared" si="3"/>
        <v>vis</v>
      </c>
      <c r="E45" s="62">
        <f>VLOOKUP(C45,Active!C$21:E$971,3,FALSE)</f>
        <v>207.99806897180414</v>
      </c>
      <c r="F45" s="5" t="s">
        <v>160</v>
      </c>
      <c r="G45" s="54" t="str">
        <f t="shared" si="4"/>
        <v>43311.445</v>
      </c>
      <c r="H45" s="23">
        <f t="shared" si="5"/>
        <v>208</v>
      </c>
      <c r="I45" s="63" t="s">
        <v>588</v>
      </c>
      <c r="J45" s="64" t="s">
        <v>589</v>
      </c>
      <c r="K45" s="63">
        <v>208</v>
      </c>
      <c r="L45" s="63" t="s">
        <v>489</v>
      </c>
      <c r="M45" s="64" t="s">
        <v>171</v>
      </c>
      <c r="N45" s="64"/>
      <c r="O45" s="65" t="s">
        <v>590</v>
      </c>
      <c r="P45" s="65" t="s">
        <v>591</v>
      </c>
    </row>
    <row r="46" spans="1:16" ht="12.75" customHeight="1" thickBot="1">
      <c r="A46" s="23" t="str">
        <f t="shared" si="0"/>
        <v> VSSC 58.17 </v>
      </c>
      <c r="B46" s="5" t="str">
        <f t="shared" si="1"/>
        <v>I</v>
      </c>
      <c r="C46" s="23">
        <f t="shared" si="2"/>
        <v>43366.451999999997</v>
      </c>
      <c r="D46" s="54" t="str">
        <f t="shared" si="3"/>
        <v>vis</v>
      </c>
      <c r="E46" s="62">
        <f>VLOOKUP(C46,Active!C$21:E$971,3,FALSE)</f>
        <v>224.0066396264902</v>
      </c>
      <c r="F46" s="5" t="s">
        <v>160</v>
      </c>
      <c r="G46" s="54" t="str">
        <f t="shared" si="4"/>
        <v>43366.452</v>
      </c>
      <c r="H46" s="23">
        <f t="shared" si="5"/>
        <v>224</v>
      </c>
      <c r="I46" s="63" t="s">
        <v>592</v>
      </c>
      <c r="J46" s="64" t="s">
        <v>593</v>
      </c>
      <c r="K46" s="63">
        <v>224</v>
      </c>
      <c r="L46" s="63" t="s">
        <v>594</v>
      </c>
      <c r="M46" s="64" t="s">
        <v>171</v>
      </c>
      <c r="N46" s="64"/>
      <c r="O46" s="65" t="s">
        <v>575</v>
      </c>
      <c r="P46" s="65" t="s">
        <v>576</v>
      </c>
    </row>
    <row r="47" spans="1:16" ht="12.75" customHeight="1" thickBot="1">
      <c r="A47" s="23" t="str">
        <f t="shared" si="0"/>
        <v> BBS 36 </v>
      </c>
      <c r="B47" s="5" t="str">
        <f t="shared" si="1"/>
        <v>I</v>
      </c>
      <c r="C47" s="23">
        <f t="shared" si="2"/>
        <v>43483.252999999997</v>
      </c>
      <c r="D47" s="54" t="str">
        <f t="shared" si="3"/>
        <v>vis</v>
      </c>
      <c r="E47" s="62">
        <f>VLOOKUP(C47,Active!C$21:E$971,3,FALSE)</f>
        <v>257.99898716476815</v>
      </c>
      <c r="F47" s="5" t="s">
        <v>160</v>
      </c>
      <c r="G47" s="54" t="str">
        <f t="shared" si="4"/>
        <v>43483.253</v>
      </c>
      <c r="H47" s="23">
        <f t="shared" si="5"/>
        <v>258</v>
      </c>
      <c r="I47" s="63" t="s">
        <v>595</v>
      </c>
      <c r="J47" s="64" t="s">
        <v>596</v>
      </c>
      <c r="K47" s="63">
        <v>258</v>
      </c>
      <c r="L47" s="63" t="s">
        <v>161</v>
      </c>
      <c r="M47" s="64" t="s">
        <v>171</v>
      </c>
      <c r="N47" s="64"/>
      <c r="O47" s="65" t="s">
        <v>590</v>
      </c>
      <c r="P47" s="65" t="s">
        <v>597</v>
      </c>
    </row>
    <row r="48" spans="1:16" ht="12.75" customHeight="1" thickBot="1">
      <c r="A48" s="23" t="str">
        <f t="shared" si="0"/>
        <v> BBS 37 </v>
      </c>
      <c r="B48" s="5" t="str">
        <f t="shared" si="1"/>
        <v>I</v>
      </c>
      <c r="C48" s="23">
        <f t="shared" si="2"/>
        <v>43689.423000000003</v>
      </c>
      <c r="D48" s="54" t="str">
        <f t="shared" si="3"/>
        <v>vis</v>
      </c>
      <c r="E48" s="62">
        <f>VLOOKUP(C48,Active!C$21:E$971,3,FALSE)</f>
        <v>318.00020540748</v>
      </c>
      <c r="F48" s="5" t="s">
        <v>160</v>
      </c>
      <c r="G48" s="54" t="str">
        <f t="shared" si="4"/>
        <v>43689.423</v>
      </c>
      <c r="H48" s="23">
        <f t="shared" si="5"/>
        <v>318</v>
      </c>
      <c r="I48" s="63" t="s">
        <v>598</v>
      </c>
      <c r="J48" s="64" t="s">
        <v>599</v>
      </c>
      <c r="K48" s="63">
        <v>318</v>
      </c>
      <c r="L48" s="63" t="s">
        <v>476</v>
      </c>
      <c r="M48" s="64" t="s">
        <v>171</v>
      </c>
      <c r="N48" s="64"/>
      <c r="O48" s="65" t="s">
        <v>590</v>
      </c>
      <c r="P48" s="65" t="s">
        <v>600</v>
      </c>
    </row>
    <row r="49" spans="1:16" ht="12.75" customHeight="1" thickBot="1">
      <c r="A49" s="23" t="str">
        <f t="shared" si="0"/>
        <v> BBS 38 </v>
      </c>
      <c r="B49" s="5" t="str">
        <f t="shared" si="1"/>
        <v>I</v>
      </c>
      <c r="C49" s="23">
        <f t="shared" si="2"/>
        <v>43713.483999999997</v>
      </c>
      <c r="D49" s="54" t="str">
        <f t="shared" si="3"/>
        <v>vis</v>
      </c>
      <c r="E49" s="62">
        <f>VLOOKUP(C49,Active!C$21:E$971,3,FALSE)</f>
        <v>325.00262725419628</v>
      </c>
      <c r="F49" s="5" t="s">
        <v>160</v>
      </c>
      <c r="G49" s="54" t="str">
        <f t="shared" si="4"/>
        <v>43713.484</v>
      </c>
      <c r="H49" s="23">
        <f t="shared" si="5"/>
        <v>325</v>
      </c>
      <c r="I49" s="63" t="s">
        <v>601</v>
      </c>
      <c r="J49" s="64" t="s">
        <v>602</v>
      </c>
      <c r="K49" s="63">
        <v>325</v>
      </c>
      <c r="L49" s="63" t="s">
        <v>603</v>
      </c>
      <c r="M49" s="64" t="s">
        <v>171</v>
      </c>
      <c r="N49" s="64"/>
      <c r="O49" s="65" t="s">
        <v>422</v>
      </c>
      <c r="P49" s="65" t="s">
        <v>604</v>
      </c>
    </row>
    <row r="50" spans="1:16" ht="12.75" customHeight="1" thickBot="1">
      <c r="A50" s="23" t="str">
        <f t="shared" si="0"/>
        <v> AOEB 5 </v>
      </c>
      <c r="B50" s="5" t="str">
        <f t="shared" si="1"/>
        <v>I</v>
      </c>
      <c r="C50" s="23">
        <f t="shared" si="2"/>
        <v>43723.788999999997</v>
      </c>
      <c r="D50" s="54" t="str">
        <f t="shared" si="3"/>
        <v>vis</v>
      </c>
      <c r="E50" s="62">
        <f>VLOOKUP(C50,Active!C$21:E$971,3,FALSE)</f>
        <v>328.00166956874813</v>
      </c>
      <c r="F50" s="5" t="s">
        <v>160</v>
      </c>
      <c r="G50" s="54" t="str">
        <f t="shared" si="4"/>
        <v>43723.789</v>
      </c>
      <c r="H50" s="23">
        <f t="shared" si="5"/>
        <v>328</v>
      </c>
      <c r="I50" s="63" t="s">
        <v>605</v>
      </c>
      <c r="J50" s="64" t="s">
        <v>606</v>
      </c>
      <c r="K50" s="63">
        <v>328</v>
      </c>
      <c r="L50" s="63" t="s">
        <v>457</v>
      </c>
      <c r="M50" s="64" t="s">
        <v>171</v>
      </c>
      <c r="N50" s="64"/>
      <c r="O50" s="65" t="s">
        <v>607</v>
      </c>
      <c r="P50" s="65" t="s">
        <v>608</v>
      </c>
    </row>
    <row r="51" spans="1:16" ht="12.75" customHeight="1" thickBot="1">
      <c r="A51" s="23" t="str">
        <f t="shared" si="0"/>
        <v> BBS 40 </v>
      </c>
      <c r="B51" s="5" t="str">
        <f t="shared" si="1"/>
        <v>I</v>
      </c>
      <c r="C51" s="23">
        <f t="shared" si="2"/>
        <v>43830.307000000001</v>
      </c>
      <c r="D51" s="54" t="str">
        <f t="shared" si="3"/>
        <v>vis</v>
      </c>
      <c r="E51" s="62">
        <f>VLOOKUP(C51,Active!C$21:E$971,3,FALSE)</f>
        <v>359.00137740585933</v>
      </c>
      <c r="F51" s="5" t="s">
        <v>160</v>
      </c>
      <c r="G51" s="54" t="str">
        <f t="shared" si="4"/>
        <v>43830.307</v>
      </c>
      <c r="H51" s="23">
        <f t="shared" si="5"/>
        <v>359</v>
      </c>
      <c r="I51" s="63" t="s">
        <v>609</v>
      </c>
      <c r="J51" s="64" t="s">
        <v>610</v>
      </c>
      <c r="K51" s="63">
        <v>359</v>
      </c>
      <c r="L51" s="63" t="s">
        <v>611</v>
      </c>
      <c r="M51" s="64" t="s">
        <v>171</v>
      </c>
      <c r="N51" s="64"/>
      <c r="O51" s="65" t="s">
        <v>453</v>
      </c>
      <c r="P51" s="65" t="s">
        <v>612</v>
      </c>
    </row>
    <row r="52" spans="1:16" ht="12.75" customHeight="1" thickBot="1">
      <c r="A52" s="23" t="str">
        <f t="shared" si="0"/>
        <v> BBS 45 </v>
      </c>
      <c r="B52" s="5" t="str">
        <f t="shared" si="1"/>
        <v>I</v>
      </c>
      <c r="C52" s="23">
        <f t="shared" si="2"/>
        <v>44122.377999999997</v>
      </c>
      <c r="D52" s="54" t="str">
        <f t="shared" si="3"/>
        <v>vis</v>
      </c>
      <c r="E52" s="62">
        <f>VLOOKUP(C52,Active!C$21:E$971,3,FALSE)</f>
        <v>444.00218166140763</v>
      </c>
      <c r="F52" s="5" t="s">
        <v>160</v>
      </c>
      <c r="G52" s="54" t="str">
        <f t="shared" si="4"/>
        <v>44122.378</v>
      </c>
      <c r="H52" s="23">
        <f t="shared" si="5"/>
        <v>444</v>
      </c>
      <c r="I52" s="63" t="s">
        <v>613</v>
      </c>
      <c r="J52" s="64" t="s">
        <v>614</v>
      </c>
      <c r="K52" s="63">
        <v>444</v>
      </c>
      <c r="L52" s="63" t="s">
        <v>472</v>
      </c>
      <c r="M52" s="64" t="s">
        <v>171</v>
      </c>
      <c r="N52" s="64"/>
      <c r="O52" s="65" t="s">
        <v>590</v>
      </c>
      <c r="P52" s="65" t="s">
        <v>615</v>
      </c>
    </row>
    <row r="53" spans="1:16" ht="12.75" customHeight="1" thickBot="1">
      <c r="A53" s="23" t="str">
        <f t="shared" si="0"/>
        <v> VSSC 59.18 </v>
      </c>
      <c r="B53" s="5" t="str">
        <f t="shared" si="1"/>
        <v>I</v>
      </c>
      <c r="C53" s="23">
        <f t="shared" si="2"/>
        <v>44146.417999999998</v>
      </c>
      <c r="D53" s="54" t="str">
        <f t="shared" si="3"/>
        <v>vis</v>
      </c>
      <c r="E53" s="62">
        <f>VLOOKUP(C53,Active!C$21:E$971,3,FALSE)</f>
        <v>450.9984919226232</v>
      </c>
      <c r="F53" s="5" t="s">
        <v>160</v>
      </c>
      <c r="G53" s="54" t="str">
        <f t="shared" si="4"/>
        <v>44146.418</v>
      </c>
      <c r="H53" s="23">
        <f t="shared" si="5"/>
        <v>451</v>
      </c>
      <c r="I53" s="63" t="s">
        <v>616</v>
      </c>
      <c r="J53" s="64" t="s">
        <v>617</v>
      </c>
      <c r="K53" s="63">
        <v>451</v>
      </c>
      <c r="L53" s="63" t="s">
        <v>529</v>
      </c>
      <c r="M53" s="64" t="s">
        <v>171</v>
      </c>
      <c r="N53" s="64"/>
      <c r="O53" s="65" t="s">
        <v>575</v>
      </c>
      <c r="P53" s="65" t="s">
        <v>618</v>
      </c>
    </row>
    <row r="54" spans="1:16" ht="12.75" customHeight="1" thickBot="1">
      <c r="A54" s="23" t="str">
        <f t="shared" si="0"/>
        <v> BBS 45 </v>
      </c>
      <c r="B54" s="5" t="str">
        <f t="shared" si="1"/>
        <v>I</v>
      </c>
      <c r="C54" s="23">
        <f t="shared" si="2"/>
        <v>44153.292999999998</v>
      </c>
      <c r="D54" s="54" t="str">
        <f t="shared" si="3"/>
        <v>vis</v>
      </c>
      <c r="E54" s="62">
        <f>VLOOKUP(C54,Active!C$21:E$971,3,FALSE)</f>
        <v>452.99930860506305</v>
      </c>
      <c r="F54" s="5" t="s">
        <v>160</v>
      </c>
      <c r="G54" s="54" t="str">
        <f t="shared" si="4"/>
        <v>44153.293</v>
      </c>
      <c r="H54" s="23">
        <f t="shared" si="5"/>
        <v>453</v>
      </c>
      <c r="I54" s="63" t="s">
        <v>619</v>
      </c>
      <c r="J54" s="64" t="s">
        <v>620</v>
      </c>
      <c r="K54" s="63">
        <v>453</v>
      </c>
      <c r="L54" s="63" t="s">
        <v>492</v>
      </c>
      <c r="M54" s="64" t="s">
        <v>171</v>
      </c>
      <c r="N54" s="64"/>
      <c r="O54" s="65" t="s">
        <v>453</v>
      </c>
      <c r="P54" s="65" t="s">
        <v>615</v>
      </c>
    </row>
    <row r="55" spans="1:16" ht="12.75" customHeight="1" thickBot="1">
      <c r="A55" s="23" t="str">
        <f t="shared" si="0"/>
        <v> BBS 45 </v>
      </c>
      <c r="B55" s="5" t="str">
        <f t="shared" si="1"/>
        <v>I</v>
      </c>
      <c r="C55" s="23">
        <f t="shared" si="2"/>
        <v>44208.281000000003</v>
      </c>
      <c r="D55" s="54" t="str">
        <f t="shared" si="3"/>
        <v>vis</v>
      </c>
      <c r="E55" s="62">
        <f>VLOOKUP(C55,Active!C$21:E$971,3,FALSE)</f>
        <v>469.00234973001062</v>
      </c>
      <c r="F55" s="5" t="s">
        <v>160</v>
      </c>
      <c r="G55" s="54" t="str">
        <f t="shared" si="4"/>
        <v>44208.281</v>
      </c>
      <c r="H55" s="23">
        <f t="shared" si="5"/>
        <v>469</v>
      </c>
      <c r="I55" s="63" t="s">
        <v>621</v>
      </c>
      <c r="J55" s="64" t="s">
        <v>622</v>
      </c>
      <c r="K55" s="63">
        <v>469</v>
      </c>
      <c r="L55" s="63" t="s">
        <v>465</v>
      </c>
      <c r="M55" s="64" t="s">
        <v>171</v>
      </c>
      <c r="N55" s="64"/>
      <c r="O55" s="65" t="s">
        <v>590</v>
      </c>
      <c r="P55" s="65" t="s">
        <v>615</v>
      </c>
    </row>
    <row r="56" spans="1:16" ht="12.75" customHeight="1" thickBot="1">
      <c r="A56" s="23" t="str">
        <f t="shared" si="0"/>
        <v> BBS 49 </v>
      </c>
      <c r="B56" s="5" t="str">
        <f t="shared" si="1"/>
        <v>I</v>
      </c>
      <c r="C56" s="23">
        <f t="shared" si="2"/>
        <v>44438.487000000001</v>
      </c>
      <c r="D56" s="54" t="str">
        <f t="shared" si="3"/>
        <v>vis</v>
      </c>
      <c r="E56" s="62">
        <f>VLOOKUP(C56,Active!C$21:E$971,3,FALSE)</f>
        <v>535.99871412241134</v>
      </c>
      <c r="F56" s="5" t="s">
        <v>160</v>
      </c>
      <c r="G56" s="54" t="str">
        <f t="shared" si="4"/>
        <v>44438.487</v>
      </c>
      <c r="H56" s="23">
        <f t="shared" si="5"/>
        <v>536</v>
      </c>
      <c r="I56" s="63" t="s">
        <v>623</v>
      </c>
      <c r="J56" s="64" t="s">
        <v>624</v>
      </c>
      <c r="K56" s="63">
        <v>536</v>
      </c>
      <c r="L56" s="63" t="s">
        <v>517</v>
      </c>
      <c r="M56" s="64" t="s">
        <v>171</v>
      </c>
      <c r="N56" s="64"/>
      <c r="O56" s="65" t="s">
        <v>625</v>
      </c>
      <c r="P56" s="65" t="s">
        <v>626</v>
      </c>
    </row>
    <row r="57" spans="1:16" ht="12.75" customHeight="1" thickBot="1">
      <c r="A57" s="23" t="str">
        <f t="shared" si="0"/>
        <v> AOEB 5 </v>
      </c>
      <c r="B57" s="5" t="str">
        <f t="shared" si="1"/>
        <v>I</v>
      </c>
      <c r="C57" s="23">
        <f t="shared" si="2"/>
        <v>44448.805</v>
      </c>
      <c r="D57" s="54" t="str">
        <f t="shared" si="3"/>
        <v>vis</v>
      </c>
      <c r="E57" s="62">
        <f>VLOOKUP(C57,Active!C$21:E$971,3,FALSE)</f>
        <v>539.00153979941683</v>
      </c>
      <c r="F57" s="5" t="s">
        <v>160</v>
      </c>
      <c r="G57" s="54" t="str">
        <f t="shared" si="4"/>
        <v>44448.805</v>
      </c>
      <c r="H57" s="23">
        <f t="shared" si="5"/>
        <v>539</v>
      </c>
      <c r="I57" s="63" t="s">
        <v>627</v>
      </c>
      <c r="J57" s="64" t="s">
        <v>628</v>
      </c>
      <c r="K57" s="63">
        <v>539</v>
      </c>
      <c r="L57" s="63" t="s">
        <v>611</v>
      </c>
      <c r="M57" s="64" t="s">
        <v>171</v>
      </c>
      <c r="N57" s="64"/>
      <c r="O57" s="65" t="s">
        <v>629</v>
      </c>
      <c r="P57" s="65" t="s">
        <v>608</v>
      </c>
    </row>
    <row r="58" spans="1:16" ht="12.75" customHeight="1" thickBot="1">
      <c r="A58" s="23" t="str">
        <f t="shared" si="0"/>
        <v> BBS 49 </v>
      </c>
      <c r="B58" s="5" t="str">
        <f t="shared" si="1"/>
        <v>I</v>
      </c>
      <c r="C58" s="23">
        <f t="shared" si="2"/>
        <v>44469.417999999998</v>
      </c>
      <c r="D58" s="54" t="str">
        <f t="shared" si="3"/>
        <v>vis</v>
      </c>
      <c r="E58" s="62">
        <f>VLOOKUP(C58,Active!C$21:E$971,3,FALSE)</f>
        <v>545.00049751216284</v>
      </c>
      <c r="F58" s="5" t="s">
        <v>160</v>
      </c>
      <c r="G58" s="54" t="str">
        <f t="shared" si="4"/>
        <v>44469.418</v>
      </c>
      <c r="H58" s="23">
        <f t="shared" si="5"/>
        <v>545</v>
      </c>
      <c r="I58" s="63" t="s">
        <v>630</v>
      </c>
      <c r="J58" s="64" t="s">
        <v>631</v>
      </c>
      <c r="K58" s="63">
        <v>545</v>
      </c>
      <c r="L58" s="63" t="s">
        <v>632</v>
      </c>
      <c r="M58" s="64" t="s">
        <v>171</v>
      </c>
      <c r="N58" s="64"/>
      <c r="O58" s="65" t="s">
        <v>625</v>
      </c>
      <c r="P58" s="65" t="s">
        <v>626</v>
      </c>
    </row>
    <row r="59" spans="1:16" ht="12.75" customHeight="1" thickBot="1">
      <c r="A59" s="23" t="str">
        <f t="shared" si="0"/>
        <v> AOEB 5 </v>
      </c>
      <c r="B59" s="5" t="str">
        <f t="shared" si="1"/>
        <v>I</v>
      </c>
      <c r="C59" s="23">
        <f t="shared" si="2"/>
        <v>44472.853000000003</v>
      </c>
      <c r="D59" s="54" t="str">
        <f t="shared" si="3"/>
        <v>vis</v>
      </c>
      <c r="E59" s="62">
        <f>VLOOKUP(C59,Active!C$21:E$971,3,FALSE)</f>
        <v>546.00017828368152</v>
      </c>
      <c r="F59" s="5" t="s">
        <v>160</v>
      </c>
      <c r="G59" s="54" t="str">
        <f t="shared" si="4"/>
        <v>44472.853</v>
      </c>
      <c r="H59" s="23">
        <f t="shared" si="5"/>
        <v>546</v>
      </c>
      <c r="I59" s="63" t="s">
        <v>633</v>
      </c>
      <c r="J59" s="64" t="s">
        <v>634</v>
      </c>
      <c r="K59" s="63">
        <v>546</v>
      </c>
      <c r="L59" s="63" t="s">
        <v>476</v>
      </c>
      <c r="M59" s="64" t="s">
        <v>171</v>
      </c>
      <c r="N59" s="64"/>
      <c r="O59" s="65" t="s">
        <v>629</v>
      </c>
      <c r="P59" s="65" t="s">
        <v>608</v>
      </c>
    </row>
    <row r="60" spans="1:16" ht="12.75" customHeight="1" thickBot="1">
      <c r="A60" s="23" t="str">
        <f t="shared" si="0"/>
        <v> AOEB 5 </v>
      </c>
      <c r="B60" s="5" t="str">
        <f t="shared" si="1"/>
        <v>I</v>
      </c>
      <c r="C60" s="23">
        <f t="shared" si="2"/>
        <v>44479.73</v>
      </c>
      <c r="D60" s="54" t="str">
        <f t="shared" si="3"/>
        <v>vis</v>
      </c>
      <c r="E60" s="62">
        <f>VLOOKUP(C60,Active!C$21:E$971,3,FALSE)</f>
        <v>548.00157702188369</v>
      </c>
      <c r="F60" s="5" t="s">
        <v>160</v>
      </c>
      <c r="G60" s="54" t="str">
        <f t="shared" si="4"/>
        <v>44479.730</v>
      </c>
      <c r="H60" s="23">
        <f t="shared" si="5"/>
        <v>548</v>
      </c>
      <c r="I60" s="63" t="s">
        <v>635</v>
      </c>
      <c r="J60" s="64" t="s">
        <v>636</v>
      </c>
      <c r="K60" s="63">
        <v>548</v>
      </c>
      <c r="L60" s="63" t="s">
        <v>611</v>
      </c>
      <c r="M60" s="64" t="s">
        <v>171</v>
      </c>
      <c r="N60" s="64"/>
      <c r="O60" s="65" t="s">
        <v>629</v>
      </c>
      <c r="P60" s="65" t="s">
        <v>608</v>
      </c>
    </row>
    <row r="61" spans="1:16" ht="12.75" customHeight="1" thickBot="1">
      <c r="A61" s="23" t="str">
        <f t="shared" si="0"/>
        <v> VSSC 59.18 </v>
      </c>
      <c r="B61" s="5" t="str">
        <f t="shared" si="1"/>
        <v>I</v>
      </c>
      <c r="C61" s="23">
        <f t="shared" si="2"/>
        <v>44524.368999999999</v>
      </c>
      <c r="D61" s="54" t="str">
        <f t="shared" si="3"/>
        <v>vis</v>
      </c>
      <c r="E61" s="62">
        <f>VLOOKUP(C61,Active!C$21:E$971,3,FALSE)</f>
        <v>560.99277060550924</v>
      </c>
      <c r="F61" s="5" t="s">
        <v>160</v>
      </c>
      <c r="G61" s="54" t="str">
        <f t="shared" si="4"/>
        <v>44524.369</v>
      </c>
      <c r="H61" s="23">
        <f t="shared" si="5"/>
        <v>561</v>
      </c>
      <c r="I61" s="63" t="s">
        <v>637</v>
      </c>
      <c r="J61" s="64" t="s">
        <v>638</v>
      </c>
      <c r="K61" s="63">
        <v>561</v>
      </c>
      <c r="L61" s="63" t="s">
        <v>639</v>
      </c>
      <c r="M61" s="64" t="s">
        <v>171</v>
      </c>
      <c r="N61" s="64"/>
      <c r="O61" s="65" t="s">
        <v>640</v>
      </c>
      <c r="P61" s="65" t="s">
        <v>618</v>
      </c>
    </row>
    <row r="62" spans="1:16" ht="12.75" customHeight="1" thickBot="1">
      <c r="A62" s="23" t="str">
        <f t="shared" si="0"/>
        <v> BBS 51 </v>
      </c>
      <c r="B62" s="5" t="str">
        <f t="shared" si="1"/>
        <v>I</v>
      </c>
      <c r="C62" s="23">
        <f t="shared" si="2"/>
        <v>44524.392999999996</v>
      </c>
      <c r="D62" s="54" t="str">
        <f t="shared" si="3"/>
        <v>vis</v>
      </c>
      <c r="E62" s="62">
        <f>VLOOKUP(C62,Active!C$21:E$971,3,FALSE)</f>
        <v>560.99975527465449</v>
      </c>
      <c r="F62" s="5" t="s">
        <v>160</v>
      </c>
      <c r="G62" s="54" t="str">
        <f t="shared" si="4"/>
        <v>44524.393</v>
      </c>
      <c r="H62" s="23">
        <f t="shared" si="5"/>
        <v>561</v>
      </c>
      <c r="I62" s="63" t="s">
        <v>641</v>
      </c>
      <c r="J62" s="64" t="s">
        <v>642</v>
      </c>
      <c r="K62" s="63">
        <v>561</v>
      </c>
      <c r="L62" s="63" t="s">
        <v>497</v>
      </c>
      <c r="M62" s="64" t="s">
        <v>171</v>
      </c>
      <c r="N62" s="64"/>
      <c r="O62" s="65" t="s">
        <v>625</v>
      </c>
      <c r="P62" s="65" t="s">
        <v>643</v>
      </c>
    </row>
    <row r="63" spans="1:16" ht="12.75" customHeight="1" thickBot="1">
      <c r="A63" s="23" t="str">
        <f t="shared" si="0"/>
        <v> BBS 51 </v>
      </c>
      <c r="B63" s="5" t="str">
        <f t="shared" si="1"/>
        <v>I</v>
      </c>
      <c r="C63" s="23">
        <f t="shared" si="2"/>
        <v>44555.322</v>
      </c>
      <c r="D63" s="54" t="str">
        <f t="shared" si="3"/>
        <v>vis</v>
      </c>
      <c r="E63" s="62">
        <f>VLOOKUP(C63,Active!C$21:E$971,3,FALSE)</f>
        <v>570.00095660864588</v>
      </c>
      <c r="F63" s="5" t="s">
        <v>160</v>
      </c>
      <c r="G63" s="54" t="str">
        <f t="shared" si="4"/>
        <v>44555.322</v>
      </c>
      <c r="H63" s="23">
        <f t="shared" si="5"/>
        <v>570</v>
      </c>
      <c r="I63" s="63" t="s">
        <v>644</v>
      </c>
      <c r="J63" s="64" t="s">
        <v>645</v>
      </c>
      <c r="K63" s="63">
        <v>570</v>
      </c>
      <c r="L63" s="63" t="s">
        <v>452</v>
      </c>
      <c r="M63" s="64" t="s">
        <v>171</v>
      </c>
      <c r="N63" s="64"/>
      <c r="O63" s="65" t="s">
        <v>453</v>
      </c>
      <c r="P63" s="65" t="s">
        <v>643</v>
      </c>
    </row>
    <row r="64" spans="1:16" ht="12.75" customHeight="1" thickBot="1">
      <c r="A64" s="23" t="str">
        <f t="shared" si="0"/>
        <v> BBS 52 </v>
      </c>
      <c r="B64" s="5" t="str">
        <f t="shared" si="1"/>
        <v>I</v>
      </c>
      <c r="C64" s="23">
        <f t="shared" si="2"/>
        <v>44586.248</v>
      </c>
      <c r="D64" s="54" t="str">
        <f t="shared" si="3"/>
        <v>vis</v>
      </c>
      <c r="E64" s="62">
        <f>VLOOKUP(C64,Active!C$21:E$971,3,FALSE)</f>
        <v>579.0012848589929</v>
      </c>
      <c r="F64" s="5" t="s">
        <v>160</v>
      </c>
      <c r="G64" s="54" t="str">
        <f t="shared" si="4"/>
        <v>44586.248</v>
      </c>
      <c r="H64" s="23">
        <f t="shared" si="5"/>
        <v>579</v>
      </c>
      <c r="I64" s="63" t="s">
        <v>646</v>
      </c>
      <c r="J64" s="64" t="s">
        <v>647</v>
      </c>
      <c r="K64" s="63">
        <v>579</v>
      </c>
      <c r="L64" s="63" t="s">
        <v>579</v>
      </c>
      <c r="M64" s="64" t="s">
        <v>171</v>
      </c>
      <c r="N64" s="64"/>
      <c r="O64" s="65" t="s">
        <v>453</v>
      </c>
      <c r="P64" s="65" t="s">
        <v>648</v>
      </c>
    </row>
    <row r="65" spans="1:16" ht="12.75" customHeight="1" thickBot="1">
      <c r="A65" s="23" t="str">
        <f t="shared" si="0"/>
        <v> BBS 56 </v>
      </c>
      <c r="B65" s="5" t="str">
        <f t="shared" si="1"/>
        <v>I</v>
      </c>
      <c r="C65" s="23">
        <f t="shared" si="2"/>
        <v>44847.387000000002</v>
      </c>
      <c r="D65" s="54" t="str">
        <f t="shared" si="3"/>
        <v>vis</v>
      </c>
      <c r="E65" s="62">
        <f>VLOOKUP(C65,Active!C$21:E$971,3,FALSE)</f>
        <v>655.00001469690949</v>
      </c>
      <c r="F65" s="5" t="s">
        <v>160</v>
      </c>
      <c r="G65" s="54" t="str">
        <f t="shared" si="4"/>
        <v>44847.387</v>
      </c>
      <c r="H65" s="23">
        <f t="shared" si="5"/>
        <v>655</v>
      </c>
      <c r="I65" s="63" t="s">
        <v>649</v>
      </c>
      <c r="J65" s="64" t="s">
        <v>650</v>
      </c>
      <c r="K65" s="63">
        <v>655</v>
      </c>
      <c r="L65" s="63" t="s">
        <v>556</v>
      </c>
      <c r="M65" s="64" t="s">
        <v>171</v>
      </c>
      <c r="N65" s="64"/>
      <c r="O65" s="65" t="s">
        <v>453</v>
      </c>
      <c r="P65" s="65" t="s">
        <v>651</v>
      </c>
    </row>
    <row r="66" spans="1:16" ht="12.75" customHeight="1" thickBot="1">
      <c r="A66" s="23" t="str">
        <f t="shared" si="0"/>
        <v> BBS 56 </v>
      </c>
      <c r="B66" s="5" t="str">
        <f t="shared" si="1"/>
        <v>I</v>
      </c>
      <c r="C66" s="23">
        <f t="shared" si="2"/>
        <v>44878.300999999999</v>
      </c>
      <c r="D66" s="54" t="str">
        <f t="shared" si="3"/>
        <v>vis</v>
      </c>
      <c r="E66" s="62">
        <f>VLOOKUP(C66,Active!C$21:E$971,3,FALSE)</f>
        <v>663.99685061268269</v>
      </c>
      <c r="F66" s="5" t="s">
        <v>160</v>
      </c>
      <c r="G66" s="54" t="str">
        <f t="shared" si="4"/>
        <v>44878.301</v>
      </c>
      <c r="H66" s="23">
        <f t="shared" si="5"/>
        <v>664</v>
      </c>
      <c r="I66" s="63" t="s">
        <v>652</v>
      </c>
      <c r="J66" s="64" t="s">
        <v>653</v>
      </c>
      <c r="K66" s="63">
        <v>664</v>
      </c>
      <c r="L66" s="63" t="s">
        <v>562</v>
      </c>
      <c r="M66" s="64" t="s">
        <v>171</v>
      </c>
      <c r="N66" s="64"/>
      <c r="O66" s="65" t="s">
        <v>590</v>
      </c>
      <c r="P66" s="65" t="s">
        <v>651</v>
      </c>
    </row>
    <row r="67" spans="1:16" ht="12.75" customHeight="1" thickBot="1">
      <c r="A67" s="23" t="str">
        <f t="shared" si="0"/>
        <v> BBS 56 </v>
      </c>
      <c r="B67" s="5" t="str">
        <f t="shared" si="1"/>
        <v>I</v>
      </c>
      <c r="C67" s="23">
        <f t="shared" si="2"/>
        <v>44878.322</v>
      </c>
      <c r="D67" s="54" t="str">
        <f t="shared" si="3"/>
        <v>vis</v>
      </c>
      <c r="E67" s="62">
        <f>VLOOKUP(C67,Active!C$21:E$971,3,FALSE)</f>
        <v>664.00296219818563</v>
      </c>
      <c r="F67" s="5" t="s">
        <v>160</v>
      </c>
      <c r="G67" s="54" t="str">
        <f t="shared" si="4"/>
        <v>44878.322</v>
      </c>
      <c r="H67" s="23">
        <f t="shared" si="5"/>
        <v>664</v>
      </c>
      <c r="I67" s="63" t="s">
        <v>654</v>
      </c>
      <c r="J67" s="64" t="s">
        <v>655</v>
      </c>
      <c r="K67" s="63">
        <v>664</v>
      </c>
      <c r="L67" s="63" t="s">
        <v>398</v>
      </c>
      <c r="M67" s="64" t="s">
        <v>171</v>
      </c>
      <c r="N67" s="64"/>
      <c r="O67" s="65" t="s">
        <v>453</v>
      </c>
      <c r="P67" s="65" t="s">
        <v>651</v>
      </c>
    </row>
    <row r="68" spans="1:16" ht="12.75" customHeight="1" thickBot="1">
      <c r="A68" s="23" t="str">
        <f t="shared" si="0"/>
        <v> BBS 57 </v>
      </c>
      <c r="B68" s="5" t="str">
        <f t="shared" si="1"/>
        <v>I</v>
      </c>
      <c r="C68" s="23">
        <f t="shared" si="2"/>
        <v>44902.366999999998</v>
      </c>
      <c r="D68" s="54" t="str">
        <f t="shared" si="3"/>
        <v>vis</v>
      </c>
      <c r="E68" s="62">
        <f>VLOOKUP(C68,Active!C$21:E$971,3,FALSE)</f>
        <v>671.00072759880584</v>
      </c>
      <c r="F68" s="5" t="s">
        <v>160</v>
      </c>
      <c r="G68" s="54" t="str">
        <f t="shared" si="4"/>
        <v>44902.367</v>
      </c>
      <c r="H68" s="23">
        <f t="shared" si="5"/>
        <v>671</v>
      </c>
      <c r="I68" s="63" t="s">
        <v>656</v>
      </c>
      <c r="J68" s="64" t="s">
        <v>657</v>
      </c>
      <c r="K68" s="63">
        <v>671</v>
      </c>
      <c r="L68" s="63" t="s">
        <v>452</v>
      </c>
      <c r="M68" s="64" t="s">
        <v>171</v>
      </c>
      <c r="N68" s="64"/>
      <c r="O68" s="65" t="s">
        <v>590</v>
      </c>
      <c r="P68" s="65" t="s">
        <v>658</v>
      </c>
    </row>
    <row r="69" spans="1:16" ht="12.75" customHeight="1" thickBot="1">
      <c r="A69" s="23" t="str">
        <f t="shared" si="0"/>
        <v> VSSC 59.18 </v>
      </c>
      <c r="B69" s="5" t="str">
        <f t="shared" si="1"/>
        <v>I</v>
      </c>
      <c r="C69" s="23">
        <f t="shared" si="2"/>
        <v>44933.292999999998</v>
      </c>
      <c r="D69" s="54" t="str">
        <f t="shared" si="3"/>
        <v>vis</v>
      </c>
      <c r="E69" s="62">
        <f>VLOOKUP(C69,Active!C$21:E$971,3,FALSE)</f>
        <v>680.00105584915275</v>
      </c>
      <c r="F69" s="5" t="s">
        <v>160</v>
      </c>
      <c r="G69" s="54" t="str">
        <f t="shared" si="4"/>
        <v>44933.293</v>
      </c>
      <c r="H69" s="23">
        <f t="shared" si="5"/>
        <v>680</v>
      </c>
      <c r="I69" s="63" t="s">
        <v>659</v>
      </c>
      <c r="J69" s="64" t="s">
        <v>660</v>
      </c>
      <c r="K69" s="63">
        <v>680</v>
      </c>
      <c r="L69" s="63" t="s">
        <v>579</v>
      </c>
      <c r="M69" s="64" t="s">
        <v>171</v>
      </c>
      <c r="N69" s="64"/>
      <c r="O69" s="65" t="s">
        <v>575</v>
      </c>
      <c r="P69" s="65" t="s">
        <v>618</v>
      </c>
    </row>
    <row r="70" spans="1:16" ht="12.75" customHeight="1" thickBot="1">
      <c r="A70" s="23" t="str">
        <f t="shared" si="0"/>
        <v> BBS 60 </v>
      </c>
      <c r="B70" s="5" t="str">
        <f t="shared" si="1"/>
        <v>I</v>
      </c>
      <c r="C70" s="23">
        <f t="shared" si="2"/>
        <v>45077.614999999998</v>
      </c>
      <c r="D70" s="54" t="str">
        <f t="shared" si="3"/>
        <v>vis</v>
      </c>
      <c r="E70" s="62">
        <f>VLOOKUP(C70,Active!C$21:E$971,3,FALSE)</f>
        <v>722.00278170269314</v>
      </c>
      <c r="F70" s="5" t="s">
        <v>160</v>
      </c>
      <c r="G70" s="54" t="str">
        <f t="shared" si="4"/>
        <v>45077.615</v>
      </c>
      <c r="H70" s="23">
        <f t="shared" si="5"/>
        <v>722</v>
      </c>
      <c r="I70" s="63" t="s">
        <v>661</v>
      </c>
      <c r="J70" s="64" t="s">
        <v>662</v>
      </c>
      <c r="K70" s="63">
        <v>722</v>
      </c>
      <c r="L70" s="63" t="s">
        <v>398</v>
      </c>
      <c r="M70" s="64" t="s">
        <v>171</v>
      </c>
      <c r="N70" s="64"/>
      <c r="O70" s="65" t="s">
        <v>422</v>
      </c>
      <c r="P70" s="65" t="s">
        <v>663</v>
      </c>
    </row>
    <row r="71" spans="1:16" ht="12.75" customHeight="1" thickBot="1">
      <c r="A71" s="23" t="str">
        <f t="shared" si="0"/>
        <v> BBS 61 </v>
      </c>
      <c r="B71" s="5" t="str">
        <f t="shared" si="1"/>
        <v>I</v>
      </c>
      <c r="C71" s="23">
        <f t="shared" si="2"/>
        <v>45163.512000000002</v>
      </c>
      <c r="D71" s="54" t="str">
        <f t="shared" si="3"/>
        <v>vis</v>
      </c>
      <c r="E71" s="62">
        <f>VLOOKUP(C71,Active!C$21:E$971,3,FALSE)</f>
        <v>747.00120360400933</v>
      </c>
      <c r="F71" s="5" t="s">
        <v>160</v>
      </c>
      <c r="G71" s="54" t="str">
        <f t="shared" si="4"/>
        <v>45163.512</v>
      </c>
      <c r="H71" s="23">
        <f t="shared" si="5"/>
        <v>747</v>
      </c>
      <c r="I71" s="63" t="s">
        <v>664</v>
      </c>
      <c r="J71" s="64" t="s">
        <v>665</v>
      </c>
      <c r="K71" s="63">
        <v>747</v>
      </c>
      <c r="L71" s="63" t="s">
        <v>579</v>
      </c>
      <c r="M71" s="64" t="s">
        <v>171</v>
      </c>
      <c r="N71" s="64"/>
      <c r="O71" s="65" t="s">
        <v>453</v>
      </c>
      <c r="P71" s="65" t="s">
        <v>666</v>
      </c>
    </row>
    <row r="72" spans="1:16" ht="12.75" customHeight="1" thickBot="1">
      <c r="A72" s="23" t="str">
        <f t="shared" si="0"/>
        <v> AOEB 5 </v>
      </c>
      <c r="B72" s="5" t="str">
        <f t="shared" si="1"/>
        <v>I</v>
      </c>
      <c r="C72" s="23">
        <f t="shared" si="2"/>
        <v>45173.824999999997</v>
      </c>
      <c r="D72" s="54" t="str">
        <f t="shared" si="3"/>
        <v>vis</v>
      </c>
      <c r="E72" s="62">
        <f>VLOOKUP(C72,Active!C$21:E$971,3,FALSE)</f>
        <v>750.00257414160808</v>
      </c>
      <c r="F72" s="5" t="s">
        <v>160</v>
      </c>
      <c r="G72" s="54" t="str">
        <f t="shared" si="4"/>
        <v>45173.825</v>
      </c>
      <c r="H72" s="23">
        <f t="shared" si="5"/>
        <v>750</v>
      </c>
      <c r="I72" s="63" t="s">
        <v>667</v>
      </c>
      <c r="J72" s="64" t="s">
        <v>668</v>
      </c>
      <c r="K72" s="63">
        <v>750</v>
      </c>
      <c r="L72" s="63" t="s">
        <v>603</v>
      </c>
      <c r="M72" s="64" t="s">
        <v>171</v>
      </c>
      <c r="N72" s="64"/>
      <c r="O72" s="65" t="s">
        <v>669</v>
      </c>
      <c r="P72" s="65" t="s">
        <v>608</v>
      </c>
    </row>
    <row r="73" spans="1:16" ht="12.75" customHeight="1" thickBot="1">
      <c r="A73" s="23" t="str">
        <f t="shared" si="0"/>
        <v>BAVM 38 </v>
      </c>
      <c r="B73" s="5" t="str">
        <f t="shared" si="1"/>
        <v>I</v>
      </c>
      <c r="C73" s="23">
        <f t="shared" si="2"/>
        <v>45541.495999999999</v>
      </c>
      <c r="D73" s="54" t="str">
        <f t="shared" si="3"/>
        <v>vis</v>
      </c>
      <c r="E73" s="62">
        <f>VLOOKUP(C73,Active!C$21:E$971,3,FALSE)</f>
        <v>857.00508620696985</v>
      </c>
      <c r="F73" s="5" t="s">
        <v>160</v>
      </c>
      <c r="G73" s="54" t="str">
        <f t="shared" si="4"/>
        <v>45541.496</v>
      </c>
      <c r="H73" s="23">
        <f t="shared" si="5"/>
        <v>857</v>
      </c>
      <c r="I73" s="63" t="s">
        <v>670</v>
      </c>
      <c r="J73" s="64" t="s">
        <v>671</v>
      </c>
      <c r="K73" s="63">
        <v>857</v>
      </c>
      <c r="L73" s="63" t="s">
        <v>412</v>
      </c>
      <c r="M73" s="64" t="s">
        <v>171</v>
      </c>
      <c r="N73" s="64"/>
      <c r="O73" s="65" t="s">
        <v>427</v>
      </c>
      <c r="P73" s="66" t="s">
        <v>672</v>
      </c>
    </row>
    <row r="74" spans="1:16" ht="12.75" customHeight="1" thickBot="1">
      <c r="A74" s="23" t="str">
        <f t="shared" si="0"/>
        <v>IBVS 2545 </v>
      </c>
      <c r="B74" s="5" t="str">
        <f t="shared" si="1"/>
        <v>I</v>
      </c>
      <c r="C74" s="23">
        <f t="shared" si="2"/>
        <v>45544.924599999998</v>
      </c>
      <c r="D74" s="54" t="str">
        <f t="shared" si="3"/>
        <v>vis</v>
      </c>
      <c r="E74" s="62">
        <f>VLOOKUP(C74,Active!C$21:E$971,3,FALSE)</f>
        <v>858.00290440004801</v>
      </c>
      <c r="F74" s="5" t="s">
        <v>160</v>
      </c>
      <c r="G74" s="54" t="str">
        <f t="shared" si="4"/>
        <v>45544.9246</v>
      </c>
      <c r="H74" s="23">
        <f t="shared" si="5"/>
        <v>858</v>
      </c>
      <c r="I74" s="63" t="s">
        <v>673</v>
      </c>
      <c r="J74" s="64" t="s">
        <v>674</v>
      </c>
      <c r="K74" s="63">
        <v>858</v>
      </c>
      <c r="L74" s="63" t="s">
        <v>675</v>
      </c>
      <c r="M74" s="64" t="s">
        <v>370</v>
      </c>
      <c r="N74" s="64" t="s">
        <v>371</v>
      </c>
      <c r="O74" s="65" t="s">
        <v>676</v>
      </c>
      <c r="P74" s="66" t="s">
        <v>677</v>
      </c>
    </row>
    <row r="75" spans="1:16" ht="12.75" customHeight="1" thickBot="1">
      <c r="A75" s="23" t="str">
        <f t="shared" ref="A75:A138" si="6">P75</f>
        <v> BBS 69 </v>
      </c>
      <c r="B75" s="5" t="str">
        <f t="shared" ref="B75:B138" si="7">IF(H75=INT(H75),"I","II")</f>
        <v>I</v>
      </c>
      <c r="C75" s="23">
        <f t="shared" ref="C75:C138" si="8">1*G75</f>
        <v>45603.343999999997</v>
      </c>
      <c r="D75" s="54" t="str">
        <f t="shared" ref="D75:D138" si="9">VLOOKUP(F75,I$1:J$5,2,FALSE)</f>
        <v>vis</v>
      </c>
      <c r="E75" s="62">
        <f>VLOOKUP(C75,Active!C$21:E$971,3,FALSE)</f>
        <v>875.00457859613914</v>
      </c>
      <c r="F75" s="5" t="s">
        <v>160</v>
      </c>
      <c r="G75" s="54" t="str">
        <f t="shared" ref="G75:G138" si="10">MID(I75,3,LEN(I75)-3)</f>
        <v>45603.344</v>
      </c>
      <c r="H75" s="23">
        <f t="shared" ref="H75:H138" si="11">1*K75</f>
        <v>875</v>
      </c>
      <c r="I75" s="63" t="s">
        <v>678</v>
      </c>
      <c r="J75" s="64" t="s">
        <v>679</v>
      </c>
      <c r="K75" s="63">
        <v>875</v>
      </c>
      <c r="L75" s="63" t="s">
        <v>680</v>
      </c>
      <c r="M75" s="64" t="s">
        <v>171</v>
      </c>
      <c r="N75" s="64"/>
      <c r="O75" s="65" t="s">
        <v>681</v>
      </c>
      <c r="P75" s="65" t="s">
        <v>682</v>
      </c>
    </row>
    <row r="76" spans="1:16" ht="12.75" customHeight="1" thickBot="1">
      <c r="A76" s="23" t="str">
        <f t="shared" si="6"/>
        <v> AOEB 5 </v>
      </c>
      <c r="B76" s="5" t="str">
        <f t="shared" si="7"/>
        <v>I</v>
      </c>
      <c r="C76" s="23">
        <f t="shared" si="8"/>
        <v>45905.726000000002</v>
      </c>
      <c r="D76" s="54" t="str">
        <f t="shared" si="9"/>
        <v>vis</v>
      </c>
      <c r="E76" s="62">
        <f>VLOOKUP(C76,Active!C$21:E$971,3,FALSE)</f>
        <v>963.00617133352819</v>
      </c>
      <c r="F76" s="5" t="s">
        <v>160</v>
      </c>
      <c r="G76" s="54" t="str">
        <f t="shared" si="10"/>
        <v>45905.726</v>
      </c>
      <c r="H76" s="23">
        <f t="shared" si="11"/>
        <v>963</v>
      </c>
      <c r="I76" s="63" t="s">
        <v>683</v>
      </c>
      <c r="J76" s="64" t="s">
        <v>684</v>
      </c>
      <c r="K76" s="63">
        <v>963</v>
      </c>
      <c r="L76" s="63" t="s">
        <v>685</v>
      </c>
      <c r="M76" s="64" t="s">
        <v>171</v>
      </c>
      <c r="N76" s="64"/>
      <c r="O76" s="65" t="s">
        <v>686</v>
      </c>
      <c r="P76" s="65" t="s">
        <v>608</v>
      </c>
    </row>
    <row r="77" spans="1:16" ht="12.75" customHeight="1" thickBot="1">
      <c r="A77" s="23" t="str">
        <f t="shared" si="6"/>
        <v> AOEB 5 </v>
      </c>
      <c r="B77" s="5" t="str">
        <f t="shared" si="7"/>
        <v>I</v>
      </c>
      <c r="C77" s="23">
        <f t="shared" si="8"/>
        <v>45929.775000000001</v>
      </c>
      <c r="D77" s="54" t="str">
        <f t="shared" si="9"/>
        <v>vis</v>
      </c>
      <c r="E77" s="62">
        <f>VLOOKUP(C77,Active!C$21:E$971,3,FALSE)</f>
        <v>970.00510084567293</v>
      </c>
      <c r="F77" s="5" t="s">
        <v>160</v>
      </c>
      <c r="G77" s="54" t="str">
        <f t="shared" si="10"/>
        <v>45929.775</v>
      </c>
      <c r="H77" s="23">
        <f t="shared" si="11"/>
        <v>970</v>
      </c>
      <c r="I77" s="63" t="s">
        <v>687</v>
      </c>
      <c r="J77" s="64" t="s">
        <v>688</v>
      </c>
      <c r="K77" s="63">
        <v>970</v>
      </c>
      <c r="L77" s="63" t="s">
        <v>421</v>
      </c>
      <c r="M77" s="64" t="s">
        <v>171</v>
      </c>
      <c r="N77" s="64"/>
      <c r="O77" s="65" t="s">
        <v>689</v>
      </c>
      <c r="P77" s="65" t="s">
        <v>608</v>
      </c>
    </row>
    <row r="78" spans="1:16" ht="12.75" customHeight="1" thickBot="1">
      <c r="A78" s="23" t="str">
        <f t="shared" si="6"/>
        <v> AOEB 5 </v>
      </c>
      <c r="B78" s="5" t="str">
        <f t="shared" si="7"/>
        <v>I</v>
      </c>
      <c r="C78" s="23">
        <f t="shared" si="8"/>
        <v>45960.699000000001</v>
      </c>
      <c r="D78" s="54" t="str">
        <f t="shared" si="9"/>
        <v>vis</v>
      </c>
      <c r="E78" s="62">
        <f>VLOOKUP(C78,Active!C$21:E$971,3,FALSE)</f>
        <v>979.00484704025757</v>
      </c>
      <c r="F78" s="5" t="s">
        <v>160</v>
      </c>
      <c r="G78" s="54" t="str">
        <f t="shared" si="10"/>
        <v>45960.699</v>
      </c>
      <c r="H78" s="23">
        <f t="shared" si="11"/>
        <v>979</v>
      </c>
      <c r="I78" s="63" t="s">
        <v>690</v>
      </c>
      <c r="J78" s="64" t="s">
        <v>691</v>
      </c>
      <c r="K78" s="63">
        <v>979</v>
      </c>
      <c r="L78" s="63" t="s">
        <v>412</v>
      </c>
      <c r="M78" s="64" t="s">
        <v>171</v>
      </c>
      <c r="N78" s="64"/>
      <c r="O78" s="65" t="s">
        <v>686</v>
      </c>
      <c r="P78" s="65" t="s">
        <v>608</v>
      </c>
    </row>
    <row r="79" spans="1:16" ht="12.75" customHeight="1" thickBot="1">
      <c r="A79" s="23" t="str">
        <f t="shared" si="6"/>
        <v> BRNO 27 </v>
      </c>
      <c r="B79" s="5" t="str">
        <f t="shared" si="7"/>
        <v>I</v>
      </c>
      <c r="C79" s="23">
        <f t="shared" si="8"/>
        <v>46266.506999999998</v>
      </c>
      <c r="D79" s="54" t="str">
        <f t="shared" si="9"/>
        <v>vis</v>
      </c>
      <c r="E79" s="62">
        <f>VLOOKUP(C79,Active!C$21:E$971,3,FALSE)</f>
        <v>1068.0035012982319</v>
      </c>
      <c r="F79" s="5" t="s">
        <v>160</v>
      </c>
      <c r="G79" s="54" t="str">
        <f t="shared" si="10"/>
        <v>46266.507</v>
      </c>
      <c r="H79" s="23">
        <f t="shared" si="11"/>
        <v>1068</v>
      </c>
      <c r="I79" s="63" t="s">
        <v>696</v>
      </c>
      <c r="J79" s="64" t="s">
        <v>697</v>
      </c>
      <c r="K79" s="63">
        <v>1068</v>
      </c>
      <c r="L79" s="63" t="s">
        <v>426</v>
      </c>
      <c r="M79" s="64" t="s">
        <v>171</v>
      </c>
      <c r="N79" s="64"/>
      <c r="O79" s="65" t="s">
        <v>698</v>
      </c>
      <c r="P79" s="65" t="s">
        <v>699</v>
      </c>
    </row>
    <row r="80" spans="1:16" ht="12.75" customHeight="1" thickBot="1">
      <c r="A80" s="23" t="str">
        <f t="shared" si="6"/>
        <v> BRNO 27 </v>
      </c>
      <c r="B80" s="5" t="str">
        <f t="shared" si="7"/>
        <v>I</v>
      </c>
      <c r="C80" s="23">
        <f t="shared" si="8"/>
        <v>46266.510999999999</v>
      </c>
      <c r="D80" s="54" t="str">
        <f t="shared" si="9"/>
        <v>vis</v>
      </c>
      <c r="E80" s="62">
        <f>VLOOKUP(C80,Active!C$21:E$971,3,FALSE)</f>
        <v>1068.0046654097564</v>
      </c>
      <c r="F80" s="5" t="s">
        <v>160</v>
      </c>
      <c r="G80" s="54" t="str">
        <f t="shared" si="10"/>
        <v>46266.511</v>
      </c>
      <c r="H80" s="23">
        <f t="shared" si="11"/>
        <v>1068</v>
      </c>
      <c r="I80" s="63" t="s">
        <v>700</v>
      </c>
      <c r="J80" s="64" t="s">
        <v>701</v>
      </c>
      <c r="K80" s="63">
        <v>1068</v>
      </c>
      <c r="L80" s="63" t="s">
        <v>680</v>
      </c>
      <c r="M80" s="64" t="s">
        <v>171</v>
      </c>
      <c r="N80" s="64"/>
      <c r="O80" s="65" t="s">
        <v>702</v>
      </c>
      <c r="P80" s="65" t="s">
        <v>699</v>
      </c>
    </row>
    <row r="81" spans="1:16" ht="12.75" customHeight="1" thickBot="1">
      <c r="A81" s="23" t="str">
        <f t="shared" si="6"/>
        <v> BRNO 27 </v>
      </c>
      <c r="B81" s="5" t="str">
        <f t="shared" si="7"/>
        <v>I</v>
      </c>
      <c r="C81" s="23">
        <f t="shared" si="8"/>
        <v>46266.52</v>
      </c>
      <c r="D81" s="54" t="str">
        <f t="shared" si="9"/>
        <v>vis</v>
      </c>
      <c r="E81" s="62">
        <f>VLOOKUP(C81,Active!C$21:E$971,3,FALSE)</f>
        <v>1068.0072846606856</v>
      </c>
      <c r="F81" s="5" t="s">
        <v>160</v>
      </c>
      <c r="G81" s="54" t="str">
        <f t="shared" si="10"/>
        <v>46266.520</v>
      </c>
      <c r="H81" s="23">
        <f t="shared" si="11"/>
        <v>1068</v>
      </c>
      <c r="I81" s="63" t="s">
        <v>703</v>
      </c>
      <c r="J81" s="64" t="s">
        <v>704</v>
      </c>
      <c r="K81" s="63">
        <v>1068</v>
      </c>
      <c r="L81" s="63" t="s">
        <v>705</v>
      </c>
      <c r="M81" s="64" t="s">
        <v>171</v>
      </c>
      <c r="N81" s="64"/>
      <c r="O81" s="65" t="s">
        <v>706</v>
      </c>
      <c r="P81" s="65" t="s">
        <v>699</v>
      </c>
    </row>
    <row r="82" spans="1:16" ht="12.75" customHeight="1" thickBot="1">
      <c r="A82" s="23" t="str">
        <f t="shared" si="6"/>
        <v> BRNO 27 </v>
      </c>
      <c r="B82" s="5" t="str">
        <f t="shared" si="7"/>
        <v>I</v>
      </c>
      <c r="C82" s="23">
        <f t="shared" si="8"/>
        <v>46266.521999999997</v>
      </c>
      <c r="D82" s="54" t="str">
        <f t="shared" si="9"/>
        <v>vis</v>
      </c>
      <c r="E82" s="62">
        <f>VLOOKUP(C82,Active!C$21:E$971,3,FALSE)</f>
        <v>1068.007866716448</v>
      </c>
      <c r="F82" s="5" t="s">
        <v>160</v>
      </c>
      <c r="G82" s="54" t="str">
        <f t="shared" si="10"/>
        <v>46266.522</v>
      </c>
      <c r="H82" s="23">
        <f t="shared" si="11"/>
        <v>1068</v>
      </c>
      <c r="I82" s="63" t="s">
        <v>707</v>
      </c>
      <c r="J82" s="64" t="s">
        <v>708</v>
      </c>
      <c r="K82" s="63">
        <v>1068</v>
      </c>
      <c r="L82" s="63" t="s">
        <v>709</v>
      </c>
      <c r="M82" s="64" t="s">
        <v>171</v>
      </c>
      <c r="N82" s="64"/>
      <c r="O82" s="65" t="s">
        <v>710</v>
      </c>
      <c r="P82" s="65" t="s">
        <v>699</v>
      </c>
    </row>
    <row r="83" spans="1:16" ht="12.75" customHeight="1" thickBot="1">
      <c r="A83" s="23" t="str">
        <f t="shared" si="6"/>
        <v> BRNO 27 </v>
      </c>
      <c r="B83" s="5" t="str">
        <f t="shared" si="7"/>
        <v>I</v>
      </c>
      <c r="C83" s="23">
        <f t="shared" si="8"/>
        <v>46290.557000000001</v>
      </c>
      <c r="D83" s="54" t="str">
        <f t="shared" si="9"/>
        <v>vis</v>
      </c>
      <c r="E83" s="62">
        <f>VLOOKUP(C83,Active!C$21:E$971,3,FALSE)</f>
        <v>1075.0027218382588</v>
      </c>
      <c r="F83" s="5" t="s">
        <v>160</v>
      </c>
      <c r="G83" s="54" t="str">
        <f t="shared" si="10"/>
        <v>46290.557</v>
      </c>
      <c r="H83" s="23">
        <f t="shared" si="11"/>
        <v>1075</v>
      </c>
      <c r="I83" s="63" t="s">
        <v>711</v>
      </c>
      <c r="J83" s="64" t="s">
        <v>712</v>
      </c>
      <c r="K83" s="63">
        <v>1075</v>
      </c>
      <c r="L83" s="63" t="s">
        <v>603</v>
      </c>
      <c r="M83" s="64" t="s">
        <v>171</v>
      </c>
      <c r="N83" s="64"/>
      <c r="O83" s="65" t="s">
        <v>713</v>
      </c>
      <c r="P83" s="65" t="s">
        <v>699</v>
      </c>
    </row>
    <row r="84" spans="1:16" ht="12.75" customHeight="1" thickBot="1">
      <c r="A84" s="23" t="str">
        <f t="shared" si="6"/>
        <v> BRNO 27 </v>
      </c>
      <c r="B84" s="5" t="str">
        <f t="shared" si="7"/>
        <v>I</v>
      </c>
      <c r="C84" s="23">
        <f t="shared" si="8"/>
        <v>46290.557999999997</v>
      </c>
      <c r="D84" s="54" t="str">
        <f t="shared" si="9"/>
        <v>vis</v>
      </c>
      <c r="E84" s="62">
        <f>VLOOKUP(C84,Active!C$21:E$971,3,FALSE)</f>
        <v>1075.003012866139</v>
      </c>
      <c r="F84" s="5" t="s">
        <v>160</v>
      </c>
      <c r="G84" s="54" t="str">
        <f t="shared" si="10"/>
        <v>46290.558</v>
      </c>
      <c r="H84" s="23">
        <f t="shared" si="11"/>
        <v>1075</v>
      </c>
      <c r="I84" s="63" t="s">
        <v>714</v>
      </c>
      <c r="J84" s="64" t="s">
        <v>715</v>
      </c>
      <c r="K84" s="63">
        <v>1075</v>
      </c>
      <c r="L84" s="63" t="s">
        <v>398</v>
      </c>
      <c r="M84" s="64" t="s">
        <v>171</v>
      </c>
      <c r="N84" s="64"/>
      <c r="O84" s="65" t="s">
        <v>706</v>
      </c>
      <c r="P84" s="65" t="s">
        <v>699</v>
      </c>
    </row>
    <row r="85" spans="1:16" ht="12.75" customHeight="1" thickBot="1">
      <c r="A85" s="23" t="str">
        <f t="shared" si="6"/>
        <v>BAVM 43 </v>
      </c>
      <c r="B85" s="5" t="str">
        <f t="shared" si="7"/>
        <v>I</v>
      </c>
      <c r="C85" s="23">
        <f t="shared" si="8"/>
        <v>46321.483999999997</v>
      </c>
      <c r="D85" s="54" t="str">
        <f t="shared" si="9"/>
        <v>vis</v>
      </c>
      <c r="E85" s="62">
        <f>VLOOKUP(C85,Active!C$21:E$971,3,FALSE)</f>
        <v>1084.0033411164859</v>
      </c>
      <c r="F85" s="5" t="s">
        <v>160</v>
      </c>
      <c r="G85" s="54" t="str">
        <f t="shared" si="10"/>
        <v>46321.484</v>
      </c>
      <c r="H85" s="23">
        <f t="shared" si="11"/>
        <v>1084</v>
      </c>
      <c r="I85" s="63" t="s">
        <v>716</v>
      </c>
      <c r="J85" s="64" t="s">
        <v>717</v>
      </c>
      <c r="K85" s="63">
        <v>1084</v>
      </c>
      <c r="L85" s="63" t="s">
        <v>359</v>
      </c>
      <c r="M85" s="64" t="s">
        <v>171</v>
      </c>
      <c r="N85" s="64"/>
      <c r="O85" s="65" t="s">
        <v>718</v>
      </c>
      <c r="P85" s="66" t="s">
        <v>719</v>
      </c>
    </row>
    <row r="86" spans="1:16" ht="12.75" customHeight="1" thickBot="1">
      <c r="A86" s="23" t="str">
        <f t="shared" si="6"/>
        <v> BRNO 27 </v>
      </c>
      <c r="B86" s="5" t="str">
        <f t="shared" si="7"/>
        <v>I</v>
      </c>
      <c r="C86" s="23">
        <f t="shared" si="8"/>
        <v>46321.489000000001</v>
      </c>
      <c r="D86" s="54" t="str">
        <f t="shared" si="9"/>
        <v>vis</v>
      </c>
      <c r="E86" s="62">
        <f>VLOOKUP(C86,Active!C$21:E$971,3,FALSE)</f>
        <v>1084.0047962558926</v>
      </c>
      <c r="F86" s="5" t="s">
        <v>160</v>
      </c>
      <c r="G86" s="54" t="str">
        <f t="shared" si="10"/>
        <v>46321.489</v>
      </c>
      <c r="H86" s="23">
        <f t="shared" si="11"/>
        <v>1084</v>
      </c>
      <c r="I86" s="63" t="s">
        <v>720</v>
      </c>
      <c r="J86" s="64" t="s">
        <v>721</v>
      </c>
      <c r="K86" s="63">
        <v>1084</v>
      </c>
      <c r="L86" s="63" t="s">
        <v>680</v>
      </c>
      <c r="M86" s="64" t="s">
        <v>171</v>
      </c>
      <c r="N86" s="64"/>
      <c r="O86" s="65" t="s">
        <v>722</v>
      </c>
      <c r="P86" s="65" t="s">
        <v>699</v>
      </c>
    </row>
    <row r="87" spans="1:16" ht="12.75" customHeight="1" thickBot="1">
      <c r="A87" s="23" t="str">
        <f t="shared" si="6"/>
        <v> AA 42.93 </v>
      </c>
      <c r="B87" s="5" t="str">
        <f t="shared" si="7"/>
        <v>I</v>
      </c>
      <c r="C87" s="23">
        <f t="shared" si="8"/>
        <v>46328.363499999999</v>
      </c>
      <c r="D87" s="54" t="str">
        <f t="shared" si="9"/>
        <v>vis</v>
      </c>
      <c r="E87" s="62">
        <f>VLOOKUP(C87,Active!C$21:E$971,3,FALSE)</f>
        <v>1086.0054674243913</v>
      </c>
      <c r="F87" s="5" t="s">
        <v>160</v>
      </c>
      <c r="G87" s="54" t="str">
        <f t="shared" si="10"/>
        <v>46328.3635</v>
      </c>
      <c r="H87" s="23">
        <f t="shared" si="11"/>
        <v>1086</v>
      </c>
      <c r="I87" s="63" t="s">
        <v>723</v>
      </c>
      <c r="J87" s="64" t="s">
        <v>724</v>
      </c>
      <c r="K87" s="63">
        <v>1086</v>
      </c>
      <c r="L87" s="63" t="s">
        <v>725</v>
      </c>
      <c r="M87" s="64" t="s">
        <v>370</v>
      </c>
      <c r="N87" s="64" t="s">
        <v>371</v>
      </c>
      <c r="O87" s="65" t="s">
        <v>726</v>
      </c>
      <c r="P87" s="65" t="s">
        <v>727</v>
      </c>
    </row>
    <row r="88" spans="1:16" ht="12.75" customHeight="1" thickBot="1">
      <c r="A88" s="23" t="str">
        <f t="shared" si="6"/>
        <v> BBS 79 </v>
      </c>
      <c r="B88" s="5" t="str">
        <f t="shared" si="7"/>
        <v>I</v>
      </c>
      <c r="C88" s="23">
        <f t="shared" si="8"/>
        <v>46328.364999999998</v>
      </c>
      <c r="D88" s="54" t="str">
        <f t="shared" si="9"/>
        <v>vis</v>
      </c>
      <c r="E88" s="62">
        <f>VLOOKUP(C88,Active!C$21:E$971,3,FALSE)</f>
        <v>1086.0059039662126</v>
      </c>
      <c r="F88" s="5" t="s">
        <v>160</v>
      </c>
      <c r="G88" s="54" t="str">
        <f t="shared" si="10"/>
        <v>46328.365</v>
      </c>
      <c r="H88" s="23">
        <f t="shared" si="11"/>
        <v>1086</v>
      </c>
      <c r="I88" s="63" t="s">
        <v>728</v>
      </c>
      <c r="J88" s="64" t="s">
        <v>729</v>
      </c>
      <c r="K88" s="63">
        <v>1086</v>
      </c>
      <c r="L88" s="63" t="s">
        <v>376</v>
      </c>
      <c r="M88" s="64" t="s">
        <v>171</v>
      </c>
      <c r="N88" s="64"/>
      <c r="O88" s="65" t="s">
        <v>722</v>
      </c>
      <c r="P88" s="65" t="s">
        <v>730</v>
      </c>
    </row>
    <row r="89" spans="1:16" ht="12.75" customHeight="1" thickBot="1">
      <c r="A89" s="23" t="str">
        <f t="shared" si="6"/>
        <v> BRNO 27 </v>
      </c>
      <c r="B89" s="5" t="str">
        <f t="shared" si="7"/>
        <v>I</v>
      </c>
      <c r="C89" s="23">
        <f t="shared" si="8"/>
        <v>46328.366000000002</v>
      </c>
      <c r="D89" s="54" t="str">
        <f t="shared" si="9"/>
        <v>vis</v>
      </c>
      <c r="E89" s="62">
        <f>VLOOKUP(C89,Active!C$21:E$971,3,FALSE)</f>
        <v>1086.0061949940948</v>
      </c>
      <c r="F89" s="5" t="s">
        <v>160</v>
      </c>
      <c r="G89" s="54" t="str">
        <f t="shared" si="10"/>
        <v>46328.366</v>
      </c>
      <c r="H89" s="23">
        <f t="shared" si="11"/>
        <v>1086</v>
      </c>
      <c r="I89" s="63" t="s">
        <v>731</v>
      </c>
      <c r="J89" s="64" t="s">
        <v>732</v>
      </c>
      <c r="K89" s="63">
        <v>1086</v>
      </c>
      <c r="L89" s="63" t="s">
        <v>685</v>
      </c>
      <c r="M89" s="64" t="s">
        <v>171</v>
      </c>
      <c r="N89" s="64"/>
      <c r="O89" s="65" t="s">
        <v>733</v>
      </c>
      <c r="P89" s="65" t="s">
        <v>699</v>
      </c>
    </row>
    <row r="90" spans="1:16" ht="12.75" customHeight="1" thickBot="1">
      <c r="A90" s="23" t="str">
        <f t="shared" si="6"/>
        <v> BRNO 27 </v>
      </c>
      <c r="B90" s="5" t="str">
        <f t="shared" si="7"/>
        <v>I</v>
      </c>
      <c r="C90" s="23">
        <f t="shared" si="8"/>
        <v>46328.368999999999</v>
      </c>
      <c r="D90" s="54" t="str">
        <f t="shared" si="9"/>
        <v>vis</v>
      </c>
      <c r="E90" s="62">
        <f>VLOOKUP(C90,Active!C$21:E$971,3,FALSE)</f>
        <v>1086.0070680777371</v>
      </c>
      <c r="F90" s="5" t="s">
        <v>160</v>
      </c>
      <c r="G90" s="54" t="str">
        <f t="shared" si="10"/>
        <v>46328.369</v>
      </c>
      <c r="H90" s="23">
        <f t="shared" si="11"/>
        <v>1086</v>
      </c>
      <c r="I90" s="63" t="s">
        <v>734</v>
      </c>
      <c r="J90" s="64" t="s">
        <v>735</v>
      </c>
      <c r="K90" s="63">
        <v>1086</v>
      </c>
      <c r="L90" s="63" t="s">
        <v>736</v>
      </c>
      <c r="M90" s="64" t="s">
        <v>171</v>
      </c>
      <c r="N90" s="64"/>
      <c r="O90" s="65" t="s">
        <v>737</v>
      </c>
      <c r="P90" s="65" t="s">
        <v>699</v>
      </c>
    </row>
    <row r="91" spans="1:16" ht="12.75" customHeight="1" thickBot="1">
      <c r="A91" s="23" t="str">
        <f t="shared" si="6"/>
        <v> BRNO 27 </v>
      </c>
      <c r="B91" s="5" t="str">
        <f t="shared" si="7"/>
        <v>I</v>
      </c>
      <c r="C91" s="23">
        <f t="shared" si="8"/>
        <v>46328.368999999999</v>
      </c>
      <c r="D91" s="54" t="str">
        <f t="shared" si="9"/>
        <v>vis</v>
      </c>
      <c r="E91" s="62">
        <f>VLOOKUP(C91,Active!C$21:E$971,3,FALSE)</f>
        <v>1086.0070680777371</v>
      </c>
      <c r="F91" s="5" t="s">
        <v>160</v>
      </c>
      <c r="G91" s="54" t="str">
        <f t="shared" si="10"/>
        <v>46328.369</v>
      </c>
      <c r="H91" s="23">
        <f t="shared" si="11"/>
        <v>1086</v>
      </c>
      <c r="I91" s="63" t="s">
        <v>734</v>
      </c>
      <c r="J91" s="64" t="s">
        <v>735</v>
      </c>
      <c r="K91" s="63">
        <v>1086</v>
      </c>
      <c r="L91" s="63" t="s">
        <v>736</v>
      </c>
      <c r="M91" s="64" t="s">
        <v>171</v>
      </c>
      <c r="N91" s="64"/>
      <c r="O91" s="65" t="s">
        <v>738</v>
      </c>
      <c r="P91" s="65" t="s">
        <v>699</v>
      </c>
    </row>
    <row r="92" spans="1:16" ht="12.75" customHeight="1" thickBot="1">
      <c r="A92" s="23" t="str">
        <f t="shared" si="6"/>
        <v> BBS 79 </v>
      </c>
      <c r="B92" s="5" t="str">
        <f t="shared" si="7"/>
        <v>I</v>
      </c>
      <c r="C92" s="23">
        <f t="shared" si="8"/>
        <v>46352.413</v>
      </c>
      <c r="D92" s="54" t="str">
        <f t="shared" si="9"/>
        <v>vis</v>
      </c>
      <c r="E92" s="62">
        <f>VLOOKUP(C92,Active!C$21:E$971,3,FALSE)</f>
        <v>1093.0045424504772</v>
      </c>
      <c r="F92" s="5" t="s">
        <v>160</v>
      </c>
      <c r="G92" s="54" t="str">
        <f t="shared" si="10"/>
        <v>46352.413</v>
      </c>
      <c r="H92" s="23">
        <f t="shared" si="11"/>
        <v>1093</v>
      </c>
      <c r="I92" s="63" t="s">
        <v>739</v>
      </c>
      <c r="J92" s="64" t="s">
        <v>740</v>
      </c>
      <c r="K92" s="63">
        <v>1093</v>
      </c>
      <c r="L92" s="63" t="s">
        <v>680</v>
      </c>
      <c r="M92" s="64" t="s">
        <v>171</v>
      </c>
      <c r="N92" s="64"/>
      <c r="O92" s="65" t="s">
        <v>722</v>
      </c>
      <c r="P92" s="65" t="s">
        <v>730</v>
      </c>
    </row>
    <row r="93" spans="1:16" ht="12.75" customHeight="1" thickBot="1">
      <c r="A93" s="23" t="str">
        <f t="shared" si="6"/>
        <v>BAVM 43 </v>
      </c>
      <c r="B93" s="5" t="str">
        <f t="shared" si="7"/>
        <v>I</v>
      </c>
      <c r="C93" s="23">
        <f t="shared" si="8"/>
        <v>46352.421000000002</v>
      </c>
      <c r="D93" s="54" t="str">
        <f t="shared" si="9"/>
        <v>vis</v>
      </c>
      <c r="E93" s="62">
        <f>VLOOKUP(C93,Active!C$21:E$971,3,FALSE)</f>
        <v>1093.0068706735265</v>
      </c>
      <c r="F93" s="5" t="s">
        <v>160</v>
      </c>
      <c r="G93" s="54" t="str">
        <f t="shared" si="10"/>
        <v>46352.421</v>
      </c>
      <c r="H93" s="23">
        <f t="shared" si="11"/>
        <v>1093</v>
      </c>
      <c r="I93" s="63" t="s">
        <v>741</v>
      </c>
      <c r="J93" s="64" t="s">
        <v>742</v>
      </c>
      <c r="K93" s="63">
        <v>1093</v>
      </c>
      <c r="L93" s="63" t="s">
        <v>736</v>
      </c>
      <c r="M93" s="64" t="s">
        <v>171</v>
      </c>
      <c r="N93" s="64"/>
      <c r="O93" s="65" t="s">
        <v>743</v>
      </c>
      <c r="P93" s="66" t="s">
        <v>719</v>
      </c>
    </row>
    <row r="94" spans="1:16" ht="12.75" customHeight="1" thickBot="1">
      <c r="A94" s="23" t="str">
        <f t="shared" si="6"/>
        <v> BBS 79 </v>
      </c>
      <c r="B94" s="5" t="str">
        <f t="shared" si="7"/>
        <v>I</v>
      </c>
      <c r="C94" s="23">
        <f t="shared" si="8"/>
        <v>46359.285000000003</v>
      </c>
      <c r="D94" s="54" t="str">
        <f t="shared" si="9"/>
        <v>vis</v>
      </c>
      <c r="E94" s="62">
        <f>VLOOKUP(C94,Active!C$21:E$971,3,FALSE)</f>
        <v>1095.0044860492746</v>
      </c>
      <c r="F94" s="5" t="s">
        <v>160</v>
      </c>
      <c r="G94" s="54" t="str">
        <f t="shared" si="10"/>
        <v>46359.285</v>
      </c>
      <c r="H94" s="23">
        <f t="shared" si="11"/>
        <v>1095</v>
      </c>
      <c r="I94" s="63" t="s">
        <v>744</v>
      </c>
      <c r="J94" s="64" t="s">
        <v>745</v>
      </c>
      <c r="K94" s="63">
        <v>1095</v>
      </c>
      <c r="L94" s="63" t="s">
        <v>746</v>
      </c>
      <c r="M94" s="64" t="s">
        <v>171</v>
      </c>
      <c r="N94" s="64"/>
      <c r="O94" s="65" t="s">
        <v>722</v>
      </c>
      <c r="P94" s="65" t="s">
        <v>730</v>
      </c>
    </row>
    <row r="95" spans="1:16" ht="12.75" customHeight="1" thickBot="1">
      <c r="A95" s="23" t="str">
        <f t="shared" si="6"/>
        <v>BAVM 43 </v>
      </c>
      <c r="B95" s="5" t="str">
        <f t="shared" si="7"/>
        <v>I</v>
      </c>
      <c r="C95" s="23">
        <f t="shared" si="8"/>
        <v>46359.290999999997</v>
      </c>
      <c r="D95" s="54" t="str">
        <f t="shared" si="9"/>
        <v>vis</v>
      </c>
      <c r="E95" s="62">
        <f>VLOOKUP(C95,Active!C$21:E$971,3,FALSE)</f>
        <v>1095.0062322165595</v>
      </c>
      <c r="F95" s="5" t="s">
        <v>160</v>
      </c>
      <c r="G95" s="54" t="str">
        <f t="shared" si="10"/>
        <v>46359.291</v>
      </c>
      <c r="H95" s="23">
        <f t="shared" si="11"/>
        <v>1095</v>
      </c>
      <c r="I95" s="63" t="s">
        <v>747</v>
      </c>
      <c r="J95" s="64" t="s">
        <v>748</v>
      </c>
      <c r="K95" s="63">
        <v>1095</v>
      </c>
      <c r="L95" s="63" t="s">
        <v>685</v>
      </c>
      <c r="M95" s="64" t="s">
        <v>171</v>
      </c>
      <c r="N95" s="64"/>
      <c r="O95" s="65" t="s">
        <v>718</v>
      </c>
      <c r="P95" s="66" t="s">
        <v>719</v>
      </c>
    </row>
    <row r="96" spans="1:16" ht="12.75" customHeight="1" thickBot="1">
      <c r="A96" s="23" t="str">
        <f t="shared" si="6"/>
        <v> BBS 86 </v>
      </c>
      <c r="B96" s="5" t="str">
        <f t="shared" si="7"/>
        <v>I</v>
      </c>
      <c r="C96" s="23">
        <f t="shared" si="8"/>
        <v>47053.368000000002</v>
      </c>
      <c r="D96" s="54" t="str">
        <f t="shared" si="9"/>
        <v>vis</v>
      </c>
      <c r="E96" s="62">
        <f>VLOOKUP(C96,Active!C$21:E$971,3,FALSE)</f>
        <v>1297.0019908344275</v>
      </c>
      <c r="F96" s="5" t="s">
        <v>160</v>
      </c>
      <c r="G96" s="54" t="str">
        <f t="shared" si="10"/>
        <v>47053.368</v>
      </c>
      <c r="H96" s="23">
        <f t="shared" si="11"/>
        <v>1297</v>
      </c>
      <c r="I96" s="63" t="s">
        <v>749</v>
      </c>
      <c r="J96" s="64" t="s">
        <v>750</v>
      </c>
      <c r="K96" s="63">
        <v>1297</v>
      </c>
      <c r="L96" s="63" t="s">
        <v>472</v>
      </c>
      <c r="M96" s="64" t="s">
        <v>171</v>
      </c>
      <c r="N96" s="64"/>
      <c r="O96" s="65" t="s">
        <v>722</v>
      </c>
      <c r="P96" s="65" t="s">
        <v>751</v>
      </c>
    </row>
    <row r="97" spans="1:16" ht="12.75" customHeight="1" thickBot="1">
      <c r="A97" s="23" t="str">
        <f t="shared" si="6"/>
        <v> AOEB 5 </v>
      </c>
      <c r="B97" s="5" t="str">
        <f t="shared" si="7"/>
        <v>I</v>
      </c>
      <c r="C97" s="23">
        <f t="shared" si="8"/>
        <v>47087.741000000002</v>
      </c>
      <c r="D97" s="54" t="str">
        <f t="shared" si="9"/>
        <v>vis</v>
      </c>
      <c r="E97" s="62">
        <f>VLOOKUP(C97,Active!C$21:E$971,3,FALSE)</f>
        <v>1307.0054921908647</v>
      </c>
      <c r="F97" s="5" t="s">
        <v>160</v>
      </c>
      <c r="G97" s="54" t="str">
        <f t="shared" si="10"/>
        <v>47087.741</v>
      </c>
      <c r="H97" s="23">
        <f t="shared" si="11"/>
        <v>1307</v>
      </c>
      <c r="I97" s="63" t="s">
        <v>752</v>
      </c>
      <c r="J97" s="64" t="s">
        <v>753</v>
      </c>
      <c r="K97" s="63">
        <v>1307</v>
      </c>
      <c r="L97" s="63" t="s">
        <v>754</v>
      </c>
      <c r="M97" s="64" t="s">
        <v>171</v>
      </c>
      <c r="N97" s="64"/>
      <c r="O97" s="65" t="s">
        <v>755</v>
      </c>
      <c r="P97" s="65" t="s">
        <v>608</v>
      </c>
    </row>
    <row r="98" spans="1:16" ht="12.75" customHeight="1" thickBot="1">
      <c r="A98" s="23" t="str">
        <f t="shared" si="6"/>
        <v> BBS 89 </v>
      </c>
      <c r="B98" s="5" t="str">
        <f t="shared" si="7"/>
        <v>I</v>
      </c>
      <c r="C98" s="23">
        <f t="shared" si="8"/>
        <v>47431.358999999997</v>
      </c>
      <c r="D98" s="54" t="str">
        <f t="shared" si="9"/>
        <v>vis</v>
      </c>
      <c r="E98" s="62">
        <f>VLOOKUP(C98,Active!C$21:E$971,3,FALSE)</f>
        <v>1407.007910632555</v>
      </c>
      <c r="F98" s="5" t="s">
        <v>160</v>
      </c>
      <c r="G98" s="54" t="str">
        <f t="shared" si="10"/>
        <v>47431.359</v>
      </c>
      <c r="H98" s="23">
        <f t="shared" si="11"/>
        <v>1407</v>
      </c>
      <c r="I98" s="63" t="s">
        <v>756</v>
      </c>
      <c r="J98" s="64" t="s">
        <v>757</v>
      </c>
      <c r="K98" s="63">
        <v>1407</v>
      </c>
      <c r="L98" s="63" t="s">
        <v>709</v>
      </c>
      <c r="M98" s="64" t="s">
        <v>171</v>
      </c>
      <c r="N98" s="64"/>
      <c r="O98" s="65" t="s">
        <v>453</v>
      </c>
      <c r="P98" s="65" t="s">
        <v>758</v>
      </c>
    </row>
    <row r="99" spans="1:16" ht="12.75" customHeight="1" thickBot="1">
      <c r="A99" s="23" t="str">
        <f t="shared" si="6"/>
        <v> BBS 92 </v>
      </c>
      <c r="B99" s="5" t="str">
        <f t="shared" si="7"/>
        <v>I</v>
      </c>
      <c r="C99" s="23">
        <f t="shared" si="8"/>
        <v>47778.41</v>
      </c>
      <c r="D99" s="54" t="str">
        <f t="shared" si="9"/>
        <v>vis</v>
      </c>
      <c r="E99" s="62">
        <f>VLOOKUP(C99,Active!C$21:E$971,3,FALSE)</f>
        <v>1508.0094277900039</v>
      </c>
      <c r="F99" s="5" t="s">
        <v>160</v>
      </c>
      <c r="G99" s="54" t="str">
        <f t="shared" si="10"/>
        <v>47778.410</v>
      </c>
      <c r="H99" s="23">
        <f t="shared" si="11"/>
        <v>1508</v>
      </c>
      <c r="I99" s="63" t="s">
        <v>759</v>
      </c>
      <c r="J99" s="64" t="s">
        <v>760</v>
      </c>
      <c r="K99" s="63">
        <v>1508</v>
      </c>
      <c r="L99" s="63" t="s">
        <v>761</v>
      </c>
      <c r="M99" s="64" t="s">
        <v>171</v>
      </c>
      <c r="N99" s="64"/>
      <c r="O99" s="65" t="s">
        <v>453</v>
      </c>
      <c r="P99" s="65" t="s">
        <v>762</v>
      </c>
    </row>
    <row r="100" spans="1:16" ht="12.75" customHeight="1" thickBot="1">
      <c r="A100" s="23" t="str">
        <f t="shared" si="6"/>
        <v>BAVM 59 </v>
      </c>
      <c r="B100" s="5" t="str">
        <f t="shared" si="7"/>
        <v>I</v>
      </c>
      <c r="C100" s="23">
        <f t="shared" si="8"/>
        <v>48094.538</v>
      </c>
      <c r="D100" s="54" t="str">
        <f t="shared" si="9"/>
        <v>vis</v>
      </c>
      <c r="E100" s="62">
        <f>VLOOKUP(C100,Active!C$21:E$971,3,FALSE)</f>
        <v>1600.0114897807462</v>
      </c>
      <c r="F100" s="5" t="s">
        <v>160</v>
      </c>
      <c r="G100" s="54" t="str">
        <f t="shared" si="10"/>
        <v>48094.538</v>
      </c>
      <c r="H100" s="23">
        <f t="shared" si="11"/>
        <v>1600</v>
      </c>
      <c r="I100" s="63" t="s">
        <v>763</v>
      </c>
      <c r="J100" s="64" t="s">
        <v>764</v>
      </c>
      <c r="K100" s="63">
        <v>1600</v>
      </c>
      <c r="L100" s="63" t="s">
        <v>765</v>
      </c>
      <c r="M100" s="64" t="s">
        <v>171</v>
      </c>
      <c r="N100" s="64"/>
      <c r="O100" s="65" t="s">
        <v>766</v>
      </c>
      <c r="P100" s="66" t="s">
        <v>767</v>
      </c>
    </row>
    <row r="101" spans="1:16" ht="12.75" customHeight="1" thickBot="1">
      <c r="A101" s="23" t="str">
        <f t="shared" si="6"/>
        <v> BBS 96 </v>
      </c>
      <c r="B101" s="5" t="str">
        <f t="shared" si="7"/>
        <v>I</v>
      </c>
      <c r="C101" s="23">
        <f t="shared" si="8"/>
        <v>48187.315999999999</v>
      </c>
      <c r="D101" s="54" t="str">
        <f t="shared" si="9"/>
        <v>vis</v>
      </c>
      <c r="E101" s="62">
        <f>VLOOKUP(C101,Active!C$21:E$971,3,FALSE)</f>
        <v>1627.0124745317869</v>
      </c>
      <c r="F101" s="5" t="s">
        <v>160</v>
      </c>
      <c r="G101" s="54" t="str">
        <f t="shared" si="10"/>
        <v>48187.316</v>
      </c>
      <c r="H101" s="23">
        <f t="shared" si="11"/>
        <v>1627</v>
      </c>
      <c r="I101" s="63" t="s">
        <v>768</v>
      </c>
      <c r="J101" s="64" t="s">
        <v>769</v>
      </c>
      <c r="K101" s="63">
        <v>1627</v>
      </c>
      <c r="L101" s="63" t="s">
        <v>770</v>
      </c>
      <c r="M101" s="64" t="s">
        <v>171</v>
      </c>
      <c r="N101" s="64"/>
      <c r="O101" s="65" t="s">
        <v>453</v>
      </c>
      <c r="P101" s="65" t="s">
        <v>771</v>
      </c>
    </row>
    <row r="102" spans="1:16" ht="12.75" customHeight="1" thickBot="1">
      <c r="A102" s="23" t="str">
        <f t="shared" si="6"/>
        <v> BBS 98 </v>
      </c>
      <c r="B102" s="5" t="str">
        <f t="shared" si="7"/>
        <v>I</v>
      </c>
      <c r="C102" s="23">
        <f t="shared" si="8"/>
        <v>48448.46</v>
      </c>
      <c r="D102" s="54" t="str">
        <f t="shared" si="9"/>
        <v>vis</v>
      </c>
      <c r="E102" s="62">
        <f>VLOOKUP(C102,Active!C$21:E$971,3,FALSE)</f>
        <v>1703.0126595091081</v>
      </c>
      <c r="F102" s="5" t="s">
        <v>160</v>
      </c>
      <c r="G102" s="54" t="str">
        <f t="shared" si="10"/>
        <v>48448.460</v>
      </c>
      <c r="H102" s="23">
        <f t="shared" si="11"/>
        <v>1703</v>
      </c>
      <c r="I102" s="63" t="s">
        <v>772</v>
      </c>
      <c r="J102" s="64" t="s">
        <v>773</v>
      </c>
      <c r="K102" s="63">
        <v>1703</v>
      </c>
      <c r="L102" s="63" t="s">
        <v>770</v>
      </c>
      <c r="M102" s="64" t="s">
        <v>171</v>
      </c>
      <c r="N102" s="64"/>
      <c r="O102" s="65" t="s">
        <v>453</v>
      </c>
      <c r="P102" s="65" t="s">
        <v>774</v>
      </c>
    </row>
    <row r="103" spans="1:16" ht="12.75" customHeight="1" thickBot="1">
      <c r="A103" s="23" t="str">
        <f t="shared" si="6"/>
        <v> BBS 98 </v>
      </c>
      <c r="B103" s="5" t="str">
        <f t="shared" si="7"/>
        <v>I</v>
      </c>
      <c r="C103" s="23">
        <f t="shared" si="8"/>
        <v>48479.380400000002</v>
      </c>
      <c r="D103" s="54" t="str">
        <f t="shared" si="9"/>
        <v>vis</v>
      </c>
      <c r="E103" s="62">
        <f>VLOOKUP(C103,Active!C$21:E$971,3,FALSE)</f>
        <v>1712.0113580033219</v>
      </c>
      <c r="F103" s="5" t="s">
        <v>160</v>
      </c>
      <c r="G103" s="54" t="str">
        <f t="shared" si="10"/>
        <v>48479.3804</v>
      </c>
      <c r="H103" s="23">
        <f t="shared" si="11"/>
        <v>1712</v>
      </c>
      <c r="I103" s="63" t="s">
        <v>775</v>
      </c>
      <c r="J103" s="64" t="s">
        <v>776</v>
      </c>
      <c r="K103" s="63">
        <v>1712</v>
      </c>
      <c r="L103" s="63" t="s">
        <v>777</v>
      </c>
      <c r="M103" s="64" t="s">
        <v>370</v>
      </c>
      <c r="N103" s="64" t="s">
        <v>371</v>
      </c>
      <c r="O103" s="65" t="s">
        <v>778</v>
      </c>
      <c r="P103" s="65" t="s">
        <v>774</v>
      </c>
    </row>
    <row r="104" spans="1:16" ht="12.75" customHeight="1" thickBot="1">
      <c r="A104" s="23" t="str">
        <f t="shared" si="6"/>
        <v>BAVM 60 </v>
      </c>
      <c r="B104" s="5" t="str">
        <f t="shared" si="7"/>
        <v>I</v>
      </c>
      <c r="C104" s="23">
        <f t="shared" si="8"/>
        <v>48503.44</v>
      </c>
      <c r="D104" s="54" t="str">
        <f t="shared" si="9"/>
        <v>vis</v>
      </c>
      <c r="E104" s="62">
        <f>VLOOKUP(C104,Active!C$21:E$971,3,FALSE)</f>
        <v>1719.0133724110065</v>
      </c>
      <c r="F104" s="5" t="s">
        <v>160</v>
      </c>
      <c r="G104" s="54" t="str">
        <f t="shared" si="10"/>
        <v>48503.440</v>
      </c>
      <c r="H104" s="23">
        <f t="shared" si="11"/>
        <v>1719</v>
      </c>
      <c r="I104" s="63" t="s">
        <v>779</v>
      </c>
      <c r="J104" s="64" t="s">
        <v>780</v>
      </c>
      <c r="K104" s="63">
        <v>1719</v>
      </c>
      <c r="L104" s="63" t="s">
        <v>781</v>
      </c>
      <c r="M104" s="64" t="s">
        <v>171</v>
      </c>
      <c r="N104" s="64"/>
      <c r="O104" s="65" t="s">
        <v>782</v>
      </c>
      <c r="P104" s="66" t="s">
        <v>783</v>
      </c>
    </row>
    <row r="105" spans="1:16" ht="12.75" customHeight="1" thickBot="1">
      <c r="A105" s="23" t="str">
        <f t="shared" si="6"/>
        <v> AOEB 5 </v>
      </c>
      <c r="B105" s="5" t="str">
        <f t="shared" si="7"/>
        <v>I</v>
      </c>
      <c r="C105" s="23">
        <f t="shared" si="8"/>
        <v>48922.639000000003</v>
      </c>
      <c r="D105" s="54" t="str">
        <f t="shared" si="9"/>
        <v>vis</v>
      </c>
      <c r="E105" s="62">
        <f>VLOOKUP(C105,Active!C$21:E$971,3,FALSE)</f>
        <v>1841.0119691327698</v>
      </c>
      <c r="F105" s="5" t="s">
        <v>160</v>
      </c>
      <c r="G105" s="54" t="str">
        <f t="shared" si="10"/>
        <v>48922.639</v>
      </c>
      <c r="H105" s="23">
        <f t="shared" si="11"/>
        <v>1841</v>
      </c>
      <c r="I105" s="63" t="s">
        <v>784</v>
      </c>
      <c r="J105" s="64" t="s">
        <v>785</v>
      </c>
      <c r="K105" s="63">
        <v>1841</v>
      </c>
      <c r="L105" s="63" t="s">
        <v>786</v>
      </c>
      <c r="M105" s="64" t="s">
        <v>171</v>
      </c>
      <c r="N105" s="64"/>
      <c r="O105" s="65" t="s">
        <v>669</v>
      </c>
      <c r="P105" s="65" t="s">
        <v>608</v>
      </c>
    </row>
    <row r="106" spans="1:16" ht="12.75" customHeight="1" thickBot="1">
      <c r="A106" s="23" t="str">
        <f t="shared" si="6"/>
        <v> AOEB 5 </v>
      </c>
      <c r="B106" s="5" t="str">
        <f t="shared" si="7"/>
        <v>I</v>
      </c>
      <c r="C106" s="23">
        <f t="shared" si="8"/>
        <v>49214.711000000003</v>
      </c>
      <c r="D106" s="54" t="str">
        <f t="shared" si="9"/>
        <v>vis</v>
      </c>
      <c r="E106" s="62">
        <f>VLOOKUP(C106,Active!C$21:E$971,3,FALSE)</f>
        <v>1926.0130644162002</v>
      </c>
      <c r="F106" s="5" t="s">
        <v>160</v>
      </c>
      <c r="G106" s="54" t="str">
        <f t="shared" si="10"/>
        <v>49214.711</v>
      </c>
      <c r="H106" s="23">
        <f t="shared" si="11"/>
        <v>1926</v>
      </c>
      <c r="I106" s="63" t="s">
        <v>787</v>
      </c>
      <c r="J106" s="64" t="s">
        <v>788</v>
      </c>
      <c r="K106" s="63">
        <v>1926</v>
      </c>
      <c r="L106" s="63" t="s">
        <v>789</v>
      </c>
      <c r="M106" s="64" t="s">
        <v>171</v>
      </c>
      <c r="N106" s="64"/>
      <c r="O106" s="65" t="s">
        <v>689</v>
      </c>
      <c r="P106" s="65" t="s">
        <v>608</v>
      </c>
    </row>
    <row r="107" spans="1:16" ht="12.75" customHeight="1" thickBot="1">
      <c r="A107" s="23" t="str">
        <f t="shared" si="6"/>
        <v>BAVM 68 </v>
      </c>
      <c r="B107" s="5" t="str">
        <f t="shared" si="7"/>
        <v>I</v>
      </c>
      <c r="C107" s="23">
        <f t="shared" si="8"/>
        <v>49228.457000000002</v>
      </c>
      <c r="D107" s="54" t="str">
        <f t="shared" si="9"/>
        <v>vis</v>
      </c>
      <c r="E107" s="62">
        <f>VLOOKUP(C107,Active!C$21:E$971,3,FALSE)</f>
        <v>1930.0135336695555</v>
      </c>
      <c r="F107" s="5" t="s">
        <v>160</v>
      </c>
      <c r="G107" s="54" t="str">
        <f t="shared" si="10"/>
        <v>49228.457</v>
      </c>
      <c r="H107" s="23">
        <f t="shared" si="11"/>
        <v>1930</v>
      </c>
      <c r="I107" s="63" t="s">
        <v>790</v>
      </c>
      <c r="J107" s="64" t="s">
        <v>791</v>
      </c>
      <c r="K107" s="63">
        <v>1930</v>
      </c>
      <c r="L107" s="63" t="s">
        <v>792</v>
      </c>
      <c r="M107" s="64" t="s">
        <v>171</v>
      </c>
      <c r="N107" s="64"/>
      <c r="O107" s="65" t="s">
        <v>782</v>
      </c>
      <c r="P107" s="66" t="s">
        <v>793</v>
      </c>
    </row>
    <row r="108" spans="1:16" ht="12.75" customHeight="1" thickBot="1">
      <c r="A108" s="23" t="str">
        <f t="shared" si="6"/>
        <v>OEJV 0060 </v>
      </c>
      <c r="B108" s="5" t="str">
        <f t="shared" si="7"/>
        <v>I</v>
      </c>
      <c r="C108" s="23">
        <f t="shared" si="8"/>
        <v>49630.485000000001</v>
      </c>
      <c r="D108" s="54" t="str">
        <f t="shared" si="9"/>
        <v>vis</v>
      </c>
      <c r="E108" s="62">
        <f>VLOOKUP(C108,Active!C$21:E$971,3,FALSE)</f>
        <v>2047.0148906452562</v>
      </c>
      <c r="F108" s="5" t="s">
        <v>160</v>
      </c>
      <c r="G108" s="54" t="str">
        <f t="shared" si="10"/>
        <v>49630.485</v>
      </c>
      <c r="H108" s="23">
        <f t="shared" si="11"/>
        <v>2047</v>
      </c>
      <c r="I108" s="63" t="s">
        <v>794</v>
      </c>
      <c r="J108" s="64" t="s">
        <v>795</v>
      </c>
      <c r="K108" s="63">
        <v>2047</v>
      </c>
      <c r="L108" s="63" t="s">
        <v>796</v>
      </c>
      <c r="M108" s="64" t="s">
        <v>171</v>
      </c>
      <c r="N108" s="64"/>
      <c r="O108" s="65" t="s">
        <v>797</v>
      </c>
      <c r="P108" s="66" t="s">
        <v>798</v>
      </c>
    </row>
    <row r="109" spans="1:16" ht="12.75" customHeight="1" thickBot="1">
      <c r="A109" s="23" t="str">
        <f t="shared" si="6"/>
        <v> BBS 109 </v>
      </c>
      <c r="B109" s="5" t="str">
        <f t="shared" si="7"/>
        <v>I</v>
      </c>
      <c r="C109" s="23">
        <f t="shared" si="8"/>
        <v>49929.422100000003</v>
      </c>
      <c r="D109" s="54" t="str">
        <f t="shared" si="9"/>
        <v>vis</v>
      </c>
      <c r="E109" s="62">
        <f>VLOOKUP(C109,Active!C$21:E$971,3,FALSE)</f>
        <v>2134.0139214351047</v>
      </c>
      <c r="F109" s="5" t="s">
        <v>160</v>
      </c>
      <c r="G109" s="54" t="str">
        <f t="shared" si="10"/>
        <v>49929.4221</v>
      </c>
      <c r="H109" s="23">
        <f t="shared" si="11"/>
        <v>2134</v>
      </c>
      <c r="I109" s="63" t="s">
        <v>808</v>
      </c>
      <c r="J109" s="64" t="s">
        <v>805</v>
      </c>
      <c r="K109" s="63">
        <v>2134</v>
      </c>
      <c r="L109" s="63" t="s">
        <v>809</v>
      </c>
      <c r="M109" s="64" t="s">
        <v>370</v>
      </c>
      <c r="N109" s="64" t="s">
        <v>371</v>
      </c>
      <c r="O109" s="65" t="s">
        <v>493</v>
      </c>
      <c r="P109" s="65" t="s">
        <v>810</v>
      </c>
    </row>
    <row r="110" spans="1:16" ht="12.75" customHeight="1" thickBot="1">
      <c r="A110" s="23" t="str">
        <f t="shared" si="6"/>
        <v> AOEB 5 </v>
      </c>
      <c r="B110" s="5" t="str">
        <f t="shared" si="7"/>
        <v>I</v>
      </c>
      <c r="C110" s="23">
        <f t="shared" si="8"/>
        <v>50262.726999999999</v>
      </c>
      <c r="D110" s="54" t="str">
        <f t="shared" si="9"/>
        <v>vis</v>
      </c>
      <c r="E110" s="62">
        <f>VLOOKUP(C110,Active!C$21:E$971,3,FALSE)</f>
        <v>2231.0149402364063</v>
      </c>
      <c r="F110" s="5" t="s">
        <v>160</v>
      </c>
      <c r="G110" s="54" t="str">
        <f t="shared" si="10"/>
        <v>50262.727</v>
      </c>
      <c r="H110" s="23">
        <f t="shared" si="11"/>
        <v>2231</v>
      </c>
      <c r="I110" s="63" t="s">
        <v>846</v>
      </c>
      <c r="J110" s="64" t="s">
        <v>847</v>
      </c>
      <c r="K110" s="63">
        <v>2231</v>
      </c>
      <c r="L110" s="63" t="s">
        <v>796</v>
      </c>
      <c r="M110" s="64" t="s">
        <v>848</v>
      </c>
      <c r="N110" s="64"/>
      <c r="O110" s="65" t="s">
        <v>689</v>
      </c>
      <c r="P110" s="65" t="s">
        <v>608</v>
      </c>
    </row>
    <row r="111" spans="1:16" ht="12.75" customHeight="1" thickBot="1">
      <c r="A111" s="23" t="str">
        <f t="shared" si="6"/>
        <v> BBS 112 </v>
      </c>
      <c r="B111" s="5" t="str">
        <f t="shared" si="7"/>
        <v>I</v>
      </c>
      <c r="C111" s="23">
        <f t="shared" si="8"/>
        <v>50276.480000000003</v>
      </c>
      <c r="D111" s="54" t="str">
        <f t="shared" si="9"/>
        <v>vis</v>
      </c>
      <c r="E111" s="62">
        <f>VLOOKUP(C111,Active!C$21:E$971,3,FALSE)</f>
        <v>2235.0174466849307</v>
      </c>
      <c r="F111" s="5" t="s">
        <v>160</v>
      </c>
      <c r="G111" s="54" t="str">
        <f t="shared" si="10"/>
        <v>50276.480</v>
      </c>
      <c r="H111" s="23">
        <f t="shared" si="11"/>
        <v>2235</v>
      </c>
      <c r="I111" s="63" t="s">
        <v>849</v>
      </c>
      <c r="J111" s="64" t="s">
        <v>850</v>
      </c>
      <c r="K111" s="63">
        <v>2235</v>
      </c>
      <c r="L111" s="63" t="s">
        <v>851</v>
      </c>
      <c r="M111" s="64" t="s">
        <v>171</v>
      </c>
      <c r="N111" s="64"/>
      <c r="O111" s="65" t="s">
        <v>453</v>
      </c>
      <c r="P111" s="65" t="s">
        <v>852</v>
      </c>
    </row>
    <row r="112" spans="1:16" ht="12.75" customHeight="1" thickBot="1">
      <c r="A112" s="23" t="str">
        <f t="shared" si="6"/>
        <v> AOEB 5 </v>
      </c>
      <c r="B112" s="5" t="str">
        <f t="shared" si="7"/>
        <v>I</v>
      </c>
      <c r="C112" s="23">
        <f t="shared" si="8"/>
        <v>50341.764000000003</v>
      </c>
      <c r="D112" s="54" t="str">
        <f t="shared" si="9"/>
        <v>vis</v>
      </c>
      <c r="E112" s="62">
        <f>VLOOKUP(C112,Active!C$21:E$971,3,FALSE)</f>
        <v>2254.016910873499</v>
      </c>
      <c r="F112" s="5" t="s">
        <v>160</v>
      </c>
      <c r="G112" s="54" t="str">
        <f t="shared" si="10"/>
        <v>50341.764</v>
      </c>
      <c r="H112" s="23">
        <f t="shared" si="11"/>
        <v>2254</v>
      </c>
      <c r="I112" s="63" t="s">
        <v>853</v>
      </c>
      <c r="J112" s="64" t="s">
        <v>854</v>
      </c>
      <c r="K112" s="63">
        <v>2254</v>
      </c>
      <c r="L112" s="63" t="s">
        <v>855</v>
      </c>
      <c r="M112" s="64" t="s">
        <v>171</v>
      </c>
      <c r="N112" s="64"/>
      <c r="O112" s="65" t="s">
        <v>686</v>
      </c>
      <c r="P112" s="65" t="s">
        <v>608</v>
      </c>
    </row>
    <row r="113" spans="1:16" ht="12.75" customHeight="1" thickBot="1">
      <c r="A113" s="23" t="str">
        <f t="shared" si="6"/>
        <v> AOEB 5 </v>
      </c>
      <c r="B113" s="5" t="str">
        <f t="shared" si="7"/>
        <v>I</v>
      </c>
      <c r="C113" s="23">
        <f t="shared" si="8"/>
        <v>50719.735999999997</v>
      </c>
      <c r="D113" s="54" t="str">
        <f t="shared" si="9"/>
        <v>vis</v>
      </c>
      <c r="E113" s="62">
        <f>VLOOKUP(C113,Active!C$21:E$971,3,FALSE)</f>
        <v>2364.0173011418856</v>
      </c>
      <c r="F113" s="5" t="s">
        <v>160</v>
      </c>
      <c r="G113" s="54" t="str">
        <f t="shared" si="10"/>
        <v>50719.736</v>
      </c>
      <c r="H113" s="23">
        <f t="shared" si="11"/>
        <v>2364</v>
      </c>
      <c r="I113" s="63" t="s">
        <v>856</v>
      </c>
      <c r="J113" s="64" t="s">
        <v>857</v>
      </c>
      <c r="K113" s="63">
        <v>2364</v>
      </c>
      <c r="L113" s="63" t="s">
        <v>311</v>
      </c>
      <c r="M113" s="64" t="s">
        <v>171</v>
      </c>
      <c r="N113" s="64"/>
      <c r="O113" s="65" t="s">
        <v>686</v>
      </c>
      <c r="P113" s="65" t="s">
        <v>608</v>
      </c>
    </row>
    <row r="114" spans="1:16" ht="12.75" customHeight="1" thickBot="1">
      <c r="A114" s="23" t="str">
        <f t="shared" si="6"/>
        <v> AOEB 5 </v>
      </c>
      <c r="B114" s="5" t="str">
        <f t="shared" si="7"/>
        <v>I</v>
      </c>
      <c r="C114" s="23">
        <f t="shared" si="8"/>
        <v>50726.605000000003</v>
      </c>
      <c r="D114" s="54" t="str">
        <f t="shared" si="9"/>
        <v>vis</v>
      </c>
      <c r="E114" s="62">
        <f>VLOOKUP(C114,Active!C$21:E$971,3,FALSE)</f>
        <v>2366.016371657041</v>
      </c>
      <c r="F114" s="5" t="s">
        <v>160</v>
      </c>
      <c r="G114" s="54" t="str">
        <f t="shared" si="10"/>
        <v>50726.605</v>
      </c>
      <c r="H114" s="23">
        <f t="shared" si="11"/>
        <v>2366</v>
      </c>
      <c r="I114" s="63" t="s">
        <v>858</v>
      </c>
      <c r="J114" s="64" t="s">
        <v>859</v>
      </c>
      <c r="K114" s="63">
        <v>2366</v>
      </c>
      <c r="L114" s="63" t="s">
        <v>860</v>
      </c>
      <c r="M114" s="64" t="s">
        <v>171</v>
      </c>
      <c r="N114" s="64"/>
      <c r="O114" s="65" t="s">
        <v>686</v>
      </c>
      <c r="P114" s="65" t="s">
        <v>608</v>
      </c>
    </row>
    <row r="115" spans="1:16" ht="12.75" customHeight="1" thickBot="1">
      <c r="A115" s="23" t="str">
        <f t="shared" si="6"/>
        <v> AOEB 5 </v>
      </c>
      <c r="B115" s="5" t="str">
        <f t="shared" si="7"/>
        <v>I</v>
      </c>
      <c r="C115" s="23">
        <f t="shared" si="8"/>
        <v>51097.714999999997</v>
      </c>
      <c r="D115" s="54" t="str">
        <f t="shared" si="9"/>
        <v>vis</v>
      </c>
      <c r="E115" s="62">
        <f>VLOOKUP(C115,Active!C$21:E$971,3,FALSE)</f>
        <v>2474.0197286054417</v>
      </c>
      <c r="F115" s="5" t="s">
        <v>160</v>
      </c>
      <c r="G115" s="54" t="str">
        <f t="shared" si="10"/>
        <v>51097.715</v>
      </c>
      <c r="H115" s="23">
        <f t="shared" si="11"/>
        <v>2474</v>
      </c>
      <c r="I115" s="63" t="s">
        <v>861</v>
      </c>
      <c r="J115" s="64" t="s">
        <v>862</v>
      </c>
      <c r="K115" s="63">
        <v>2474</v>
      </c>
      <c r="L115" s="63" t="s">
        <v>863</v>
      </c>
      <c r="M115" s="64" t="s">
        <v>171</v>
      </c>
      <c r="N115" s="64"/>
      <c r="O115" s="65" t="s">
        <v>755</v>
      </c>
      <c r="P115" s="65" t="s">
        <v>608</v>
      </c>
    </row>
    <row r="116" spans="1:16" ht="12.75" customHeight="1" thickBot="1">
      <c r="A116" s="23" t="str">
        <f t="shared" si="6"/>
        <v>OEJV 0074 </v>
      </c>
      <c r="B116" s="5" t="str">
        <f t="shared" si="7"/>
        <v>I</v>
      </c>
      <c r="C116" s="23">
        <f t="shared" si="8"/>
        <v>51757.440000000002</v>
      </c>
      <c r="D116" s="54" t="str">
        <f t="shared" si="9"/>
        <v>vis</v>
      </c>
      <c r="E116" s="62">
        <f>VLOOKUP(C116,Active!C$21:E$971,3,FALSE)</f>
        <v>2666.0180974523755</v>
      </c>
      <c r="F116" s="5" t="s">
        <v>160</v>
      </c>
      <c r="G116" s="54" t="str">
        <f t="shared" si="10"/>
        <v>51757.440</v>
      </c>
      <c r="H116" s="23">
        <f t="shared" si="11"/>
        <v>2666</v>
      </c>
      <c r="I116" s="63" t="s">
        <v>880</v>
      </c>
      <c r="J116" s="64" t="s">
        <v>881</v>
      </c>
      <c r="K116" s="63">
        <v>2666</v>
      </c>
      <c r="L116" s="63" t="s">
        <v>882</v>
      </c>
      <c r="M116" s="64" t="s">
        <v>171</v>
      </c>
      <c r="N116" s="64"/>
      <c r="O116" s="65" t="s">
        <v>883</v>
      </c>
      <c r="P116" s="66" t="s">
        <v>884</v>
      </c>
    </row>
    <row r="117" spans="1:16" ht="12.75" customHeight="1" thickBot="1">
      <c r="A117" s="23" t="str">
        <f t="shared" si="6"/>
        <v>BAVM 152 </v>
      </c>
      <c r="B117" s="5" t="str">
        <f t="shared" si="7"/>
        <v>I</v>
      </c>
      <c r="C117" s="23">
        <f t="shared" si="8"/>
        <v>51812.41</v>
      </c>
      <c r="D117" s="54" t="str">
        <f t="shared" si="9"/>
        <v>vis</v>
      </c>
      <c r="E117" s="62">
        <f>VLOOKUP(C117,Active!C$21:E$971,3,FALSE)</f>
        <v>2682.0159000754625</v>
      </c>
      <c r="F117" s="5" t="s">
        <v>160</v>
      </c>
      <c r="G117" s="54" t="str">
        <f t="shared" si="10"/>
        <v>51812.41</v>
      </c>
      <c r="H117" s="23">
        <f t="shared" si="11"/>
        <v>2682</v>
      </c>
      <c r="I117" s="63" t="s">
        <v>891</v>
      </c>
      <c r="J117" s="64" t="s">
        <v>892</v>
      </c>
      <c r="K117" s="63">
        <v>2682</v>
      </c>
      <c r="L117" s="63" t="s">
        <v>893</v>
      </c>
      <c r="M117" s="64" t="s">
        <v>370</v>
      </c>
      <c r="N117" s="64" t="s">
        <v>894</v>
      </c>
      <c r="O117" s="65" t="s">
        <v>895</v>
      </c>
      <c r="P117" s="66" t="s">
        <v>896</v>
      </c>
    </row>
    <row r="118" spans="1:16" ht="12.75" customHeight="1" thickBot="1">
      <c r="A118" s="23" t="str">
        <f t="shared" si="6"/>
        <v>OEJV 0074 </v>
      </c>
      <c r="B118" s="5" t="str">
        <f t="shared" si="7"/>
        <v>I</v>
      </c>
      <c r="C118" s="23">
        <f t="shared" si="8"/>
        <v>52451.530299999999</v>
      </c>
      <c r="D118" s="54" t="str">
        <f t="shared" si="9"/>
        <v>vis</v>
      </c>
      <c r="E118" s="62">
        <f>VLOOKUP(C118,Active!C$21:E$971,3,FALSE)</f>
        <v>2868.0177267410595</v>
      </c>
      <c r="F118" s="5" t="s">
        <v>160</v>
      </c>
      <c r="G118" s="54" t="str">
        <f t="shared" si="10"/>
        <v>52451.53030</v>
      </c>
      <c r="H118" s="23">
        <f t="shared" si="11"/>
        <v>2868</v>
      </c>
      <c r="I118" s="63" t="s">
        <v>901</v>
      </c>
      <c r="J118" s="64" t="s">
        <v>902</v>
      </c>
      <c r="K118" s="63" t="s">
        <v>903</v>
      </c>
      <c r="L118" s="63" t="s">
        <v>904</v>
      </c>
      <c r="M118" s="64" t="s">
        <v>848</v>
      </c>
      <c r="N118" s="64" t="s">
        <v>144</v>
      </c>
      <c r="O118" s="65" t="s">
        <v>905</v>
      </c>
      <c r="P118" s="66" t="s">
        <v>884</v>
      </c>
    </row>
    <row r="119" spans="1:16" ht="12.75" customHeight="1" thickBot="1">
      <c r="A119" s="23" t="str">
        <f t="shared" si="6"/>
        <v>OEJV 0074 </v>
      </c>
      <c r="B119" s="5" t="str">
        <f t="shared" si="7"/>
        <v>I</v>
      </c>
      <c r="C119" s="23">
        <f t="shared" si="8"/>
        <v>54025.26771</v>
      </c>
      <c r="D119" s="54" t="str">
        <f t="shared" si="9"/>
        <v>vis</v>
      </c>
      <c r="E119" s="62">
        <f>VLOOKUP(C119,Active!C$21:E$971,3,FALSE)</f>
        <v>3326.019190553096</v>
      </c>
      <c r="F119" s="5" t="s">
        <v>160</v>
      </c>
      <c r="G119" s="54" t="str">
        <f t="shared" si="10"/>
        <v>54025.26771</v>
      </c>
      <c r="H119" s="23">
        <f t="shared" si="11"/>
        <v>3326</v>
      </c>
      <c r="I119" s="63" t="s">
        <v>922</v>
      </c>
      <c r="J119" s="64" t="s">
        <v>923</v>
      </c>
      <c r="K119" s="63" t="s">
        <v>924</v>
      </c>
      <c r="L119" s="63" t="s">
        <v>925</v>
      </c>
      <c r="M119" s="64" t="s">
        <v>848</v>
      </c>
      <c r="N119" s="64" t="s">
        <v>926</v>
      </c>
      <c r="O119" s="65" t="s">
        <v>927</v>
      </c>
      <c r="P119" s="66" t="s">
        <v>884</v>
      </c>
    </row>
    <row r="120" spans="1:16" ht="12.75" customHeight="1" thickBot="1">
      <c r="A120" s="23" t="str">
        <f t="shared" si="6"/>
        <v>JAAVSO 36(2);171 </v>
      </c>
      <c r="B120" s="5" t="str">
        <f t="shared" si="7"/>
        <v>I</v>
      </c>
      <c r="C120" s="23">
        <f t="shared" si="8"/>
        <v>54406.673900000002</v>
      </c>
      <c r="D120" s="54" t="str">
        <f t="shared" si="9"/>
        <v>vis</v>
      </c>
      <c r="E120" s="62">
        <f>VLOOKUP(C120,Active!C$21:E$971,3,FALSE)</f>
        <v>3437.0190258604189</v>
      </c>
      <c r="F120" s="5" t="s">
        <v>160</v>
      </c>
      <c r="G120" s="54" t="str">
        <f t="shared" si="10"/>
        <v>54406.6739</v>
      </c>
      <c r="H120" s="23">
        <f t="shared" si="11"/>
        <v>3437</v>
      </c>
      <c r="I120" s="63" t="s">
        <v>934</v>
      </c>
      <c r="J120" s="64" t="s">
        <v>935</v>
      </c>
      <c r="K120" s="63" t="s">
        <v>936</v>
      </c>
      <c r="L120" s="63" t="s">
        <v>937</v>
      </c>
      <c r="M120" s="64" t="s">
        <v>848</v>
      </c>
      <c r="N120" s="64" t="s">
        <v>910</v>
      </c>
      <c r="O120" s="65" t="s">
        <v>938</v>
      </c>
      <c r="P120" s="66" t="s">
        <v>939</v>
      </c>
    </row>
    <row r="121" spans="1:16" ht="12.75" customHeight="1" thickBot="1">
      <c r="A121" s="23" t="str">
        <f t="shared" si="6"/>
        <v>JAAVSO 36(2);171 </v>
      </c>
      <c r="B121" s="5" t="str">
        <f t="shared" si="7"/>
        <v>I</v>
      </c>
      <c r="C121" s="23">
        <f t="shared" si="8"/>
        <v>54437.598599999998</v>
      </c>
      <c r="D121" s="54" t="str">
        <f t="shared" si="9"/>
        <v>vis</v>
      </c>
      <c r="E121" s="62">
        <f>VLOOKUP(C121,Active!C$21:E$971,3,FALSE)</f>
        <v>3446.0189757745193</v>
      </c>
      <c r="F121" s="5" t="s">
        <v>160</v>
      </c>
      <c r="G121" s="54" t="str">
        <f t="shared" si="10"/>
        <v>54437.5986</v>
      </c>
      <c r="H121" s="23">
        <f t="shared" si="11"/>
        <v>3446</v>
      </c>
      <c r="I121" s="63" t="s">
        <v>940</v>
      </c>
      <c r="J121" s="64" t="s">
        <v>941</v>
      </c>
      <c r="K121" s="63" t="s">
        <v>942</v>
      </c>
      <c r="L121" s="63" t="s">
        <v>943</v>
      </c>
      <c r="M121" s="64" t="s">
        <v>848</v>
      </c>
      <c r="N121" s="64" t="s">
        <v>910</v>
      </c>
      <c r="O121" s="65" t="s">
        <v>938</v>
      </c>
      <c r="P121" s="66" t="s">
        <v>939</v>
      </c>
    </row>
    <row r="122" spans="1:16" ht="12.75" customHeight="1" thickBot="1">
      <c r="A122" s="23" t="str">
        <f t="shared" si="6"/>
        <v> JAAVSO 38;120 </v>
      </c>
      <c r="B122" s="5" t="str">
        <f t="shared" si="7"/>
        <v>I</v>
      </c>
      <c r="C122" s="23">
        <f t="shared" si="8"/>
        <v>55138.561600000001</v>
      </c>
      <c r="D122" s="54" t="str">
        <f t="shared" si="9"/>
        <v>vis</v>
      </c>
      <c r="E122" s="62">
        <f>VLOOKUP(C122,Active!C$21:E$971,3,FALSE)</f>
        <v>3650.0187523815189</v>
      </c>
      <c r="F122" s="5" t="s">
        <v>160</v>
      </c>
      <c r="G122" s="54" t="str">
        <f t="shared" si="10"/>
        <v>55138.5616</v>
      </c>
      <c r="H122" s="23">
        <f t="shared" si="11"/>
        <v>3650</v>
      </c>
      <c r="I122" s="63" t="s">
        <v>953</v>
      </c>
      <c r="J122" s="64" t="s">
        <v>954</v>
      </c>
      <c r="K122" s="63" t="s">
        <v>955</v>
      </c>
      <c r="L122" s="63" t="s">
        <v>956</v>
      </c>
      <c r="M122" s="64" t="s">
        <v>848</v>
      </c>
      <c r="N122" s="64" t="s">
        <v>910</v>
      </c>
      <c r="O122" s="65" t="s">
        <v>669</v>
      </c>
      <c r="P122" s="65" t="s">
        <v>957</v>
      </c>
    </row>
    <row r="123" spans="1:16" ht="12.75" customHeight="1" thickBot="1">
      <c r="A123" s="23" t="str">
        <f t="shared" si="6"/>
        <v> JAAVSO 39;177 </v>
      </c>
      <c r="B123" s="5" t="str">
        <f t="shared" si="7"/>
        <v>I</v>
      </c>
      <c r="C123" s="23">
        <f t="shared" si="8"/>
        <v>55485.605499999998</v>
      </c>
      <c r="D123" s="54" t="str">
        <f t="shared" si="9"/>
        <v>vis</v>
      </c>
      <c r="E123" s="62">
        <f>VLOOKUP(C123,Active!C$21:E$971,3,FALSE)</f>
        <v>3751.0182032410089</v>
      </c>
      <c r="F123" s="5" t="s">
        <v>160</v>
      </c>
      <c r="G123" s="54" t="str">
        <f t="shared" si="10"/>
        <v>55485.6055</v>
      </c>
      <c r="H123" s="23">
        <f t="shared" si="11"/>
        <v>3751</v>
      </c>
      <c r="I123" s="63" t="s">
        <v>958</v>
      </c>
      <c r="J123" s="64" t="s">
        <v>959</v>
      </c>
      <c r="K123" s="63" t="s">
        <v>960</v>
      </c>
      <c r="L123" s="63" t="s">
        <v>961</v>
      </c>
      <c r="M123" s="64" t="s">
        <v>848</v>
      </c>
      <c r="N123" s="64" t="s">
        <v>160</v>
      </c>
      <c r="O123" s="65" t="s">
        <v>669</v>
      </c>
      <c r="P123" s="65" t="s">
        <v>962</v>
      </c>
    </row>
    <row r="124" spans="1:16" ht="12.75" customHeight="1" thickBot="1">
      <c r="A124" s="23" t="str">
        <f t="shared" si="6"/>
        <v> JAAVSO 40;975 </v>
      </c>
      <c r="B124" s="5" t="str">
        <f t="shared" si="7"/>
        <v>I</v>
      </c>
      <c r="C124" s="23">
        <f t="shared" si="8"/>
        <v>55777.673600000002</v>
      </c>
      <c r="D124" s="54" t="str">
        <f t="shared" si="9"/>
        <v>vis</v>
      </c>
      <c r="E124" s="62">
        <f>VLOOKUP(C124,Active!C$21:E$971,3,FALSE)</f>
        <v>3836.0181635157046</v>
      </c>
      <c r="F124" s="5" t="s">
        <v>160</v>
      </c>
      <c r="G124" s="54" t="str">
        <f t="shared" si="10"/>
        <v>55777.6736</v>
      </c>
      <c r="H124" s="23">
        <f t="shared" si="11"/>
        <v>3836</v>
      </c>
      <c r="I124" s="63" t="s">
        <v>963</v>
      </c>
      <c r="J124" s="64" t="s">
        <v>964</v>
      </c>
      <c r="K124" s="63" t="s">
        <v>965</v>
      </c>
      <c r="L124" s="63" t="s">
        <v>966</v>
      </c>
      <c r="M124" s="64" t="s">
        <v>848</v>
      </c>
      <c r="N124" s="64" t="s">
        <v>160</v>
      </c>
      <c r="O124" s="65" t="s">
        <v>967</v>
      </c>
      <c r="P124" s="65" t="s">
        <v>968</v>
      </c>
    </row>
    <row r="125" spans="1:16" ht="12.75" customHeight="1" thickBot="1">
      <c r="A125" s="23" t="str">
        <f t="shared" si="6"/>
        <v>BAVM 234 </v>
      </c>
      <c r="B125" s="5" t="str">
        <f t="shared" si="7"/>
        <v>I</v>
      </c>
      <c r="C125" s="23">
        <f t="shared" si="8"/>
        <v>56540.4879</v>
      </c>
      <c r="D125" s="54" t="str">
        <f t="shared" si="9"/>
        <v>vis</v>
      </c>
      <c r="E125" s="62">
        <f>VLOOKUP(C125,Active!C$21:E$971,3,FALSE)</f>
        <v>4058.0183929038799</v>
      </c>
      <c r="F125" s="5" t="s">
        <v>160</v>
      </c>
      <c r="G125" s="54" t="str">
        <f t="shared" si="10"/>
        <v>56540.4879</v>
      </c>
      <c r="H125" s="23">
        <f t="shared" si="11"/>
        <v>4058</v>
      </c>
      <c r="I125" s="63" t="s">
        <v>980</v>
      </c>
      <c r="J125" s="64" t="s">
        <v>981</v>
      </c>
      <c r="K125" s="63" t="s">
        <v>982</v>
      </c>
      <c r="L125" s="63" t="s">
        <v>983</v>
      </c>
      <c r="M125" s="64" t="s">
        <v>848</v>
      </c>
      <c r="N125" s="64">
        <v>0</v>
      </c>
      <c r="O125" s="65" t="s">
        <v>984</v>
      </c>
      <c r="P125" s="66" t="s">
        <v>985</v>
      </c>
    </row>
    <row r="126" spans="1:16" ht="12.75" customHeight="1" thickBot="1">
      <c r="A126" s="23" t="str">
        <f t="shared" si="6"/>
        <v> AN 207.218 </v>
      </c>
      <c r="B126" s="5" t="str">
        <f t="shared" si="7"/>
        <v>I</v>
      </c>
      <c r="C126" s="23">
        <f t="shared" si="8"/>
        <v>10002.337</v>
      </c>
      <c r="D126" s="54" t="str">
        <f t="shared" si="9"/>
        <v>vis</v>
      </c>
      <c r="E126" s="62">
        <f>VLOOKUP(C126,Active!C$21:E$971,3,FALSE)</f>
        <v>-9485.8810530052269</v>
      </c>
      <c r="F126" s="5" t="s">
        <v>160</v>
      </c>
      <c r="G126" s="54" t="str">
        <f t="shared" si="10"/>
        <v>10002.337</v>
      </c>
      <c r="H126" s="23">
        <f t="shared" si="11"/>
        <v>-9486</v>
      </c>
      <c r="I126" s="63" t="s">
        <v>163</v>
      </c>
      <c r="J126" s="64" t="s">
        <v>164</v>
      </c>
      <c r="K126" s="63">
        <v>-9486</v>
      </c>
      <c r="L126" s="63" t="s">
        <v>165</v>
      </c>
      <c r="M126" s="64" t="s">
        <v>162</v>
      </c>
      <c r="N126" s="64"/>
      <c r="O126" s="65" t="s">
        <v>166</v>
      </c>
      <c r="P126" s="65" t="s">
        <v>167</v>
      </c>
    </row>
    <row r="127" spans="1:16" ht="12.75" customHeight="1" thickBot="1">
      <c r="A127" s="23" t="str">
        <f t="shared" si="6"/>
        <v> AN 242.10 </v>
      </c>
      <c r="B127" s="5" t="str">
        <f t="shared" si="7"/>
        <v>I</v>
      </c>
      <c r="C127" s="23">
        <f t="shared" si="8"/>
        <v>23021.465</v>
      </c>
      <c r="D127" s="54" t="str">
        <f t="shared" si="9"/>
        <v>vis</v>
      </c>
      <c r="E127" s="62">
        <f>VLOOKUP(C127,Active!C$21:E$971,3,FALSE)</f>
        <v>-5696.951817627727</v>
      </c>
      <c r="F127" s="5" t="s">
        <v>160</v>
      </c>
      <c r="G127" s="54" t="str">
        <f t="shared" si="10"/>
        <v>23021.465</v>
      </c>
      <c r="H127" s="23">
        <f t="shared" si="11"/>
        <v>-5697</v>
      </c>
      <c r="I127" s="63" t="s">
        <v>168</v>
      </c>
      <c r="J127" s="64" t="s">
        <v>169</v>
      </c>
      <c r="K127" s="63">
        <v>-5697</v>
      </c>
      <c r="L127" s="63" t="s">
        <v>170</v>
      </c>
      <c r="M127" s="64" t="s">
        <v>171</v>
      </c>
      <c r="N127" s="64"/>
      <c r="O127" s="65" t="s">
        <v>172</v>
      </c>
      <c r="P127" s="65" t="s">
        <v>173</v>
      </c>
    </row>
    <row r="128" spans="1:16" ht="12.75" customHeight="1" thickBot="1">
      <c r="A128" s="23" t="str">
        <f t="shared" si="6"/>
        <v> AN 242.10 </v>
      </c>
      <c r="B128" s="5" t="str">
        <f t="shared" si="7"/>
        <v>I</v>
      </c>
      <c r="C128" s="23">
        <f t="shared" si="8"/>
        <v>23028.362000000001</v>
      </c>
      <c r="D128" s="54" t="str">
        <f t="shared" si="9"/>
        <v>vis</v>
      </c>
      <c r="E128" s="62">
        <f>VLOOKUP(C128,Active!C$21:E$971,3,FALSE)</f>
        <v>-5694.9445983319029</v>
      </c>
      <c r="F128" s="5" t="s">
        <v>160</v>
      </c>
      <c r="G128" s="54" t="str">
        <f t="shared" si="10"/>
        <v>23028.362</v>
      </c>
      <c r="H128" s="23">
        <f t="shared" si="11"/>
        <v>-5695</v>
      </c>
      <c r="I128" s="63" t="s">
        <v>174</v>
      </c>
      <c r="J128" s="64" t="s">
        <v>175</v>
      </c>
      <c r="K128" s="63">
        <v>-5695</v>
      </c>
      <c r="L128" s="63" t="s">
        <v>176</v>
      </c>
      <c r="M128" s="64" t="s">
        <v>171</v>
      </c>
      <c r="N128" s="64"/>
      <c r="O128" s="65" t="s">
        <v>172</v>
      </c>
      <c r="P128" s="65" t="s">
        <v>173</v>
      </c>
    </row>
    <row r="129" spans="1:16" ht="12.75" customHeight="1" thickBot="1">
      <c r="A129" s="23" t="str">
        <f t="shared" si="6"/>
        <v> AN 242.10 </v>
      </c>
      <c r="B129" s="5" t="str">
        <f t="shared" si="7"/>
        <v>I</v>
      </c>
      <c r="C129" s="23">
        <f t="shared" si="8"/>
        <v>23282.627</v>
      </c>
      <c r="D129" s="54" t="str">
        <f t="shared" si="9"/>
        <v>vis</v>
      </c>
      <c r="E129" s="62">
        <f>VLOOKUP(C129,Active!C$21:E$971,3,FALSE)</f>
        <v>-5620.9463941485465</v>
      </c>
      <c r="F129" s="5" t="s">
        <v>160</v>
      </c>
      <c r="G129" s="54" t="str">
        <f t="shared" si="10"/>
        <v>23282.627</v>
      </c>
      <c r="H129" s="23">
        <f t="shared" si="11"/>
        <v>-5621</v>
      </c>
      <c r="I129" s="63" t="s">
        <v>177</v>
      </c>
      <c r="J129" s="64" t="s">
        <v>178</v>
      </c>
      <c r="K129" s="63">
        <v>-5621</v>
      </c>
      <c r="L129" s="63" t="s">
        <v>179</v>
      </c>
      <c r="M129" s="64" t="s">
        <v>171</v>
      </c>
      <c r="N129" s="64"/>
      <c r="O129" s="65" t="s">
        <v>172</v>
      </c>
      <c r="P129" s="65" t="s">
        <v>173</v>
      </c>
    </row>
    <row r="130" spans="1:16" ht="12.75" customHeight="1" thickBot="1">
      <c r="A130" s="23" t="str">
        <f t="shared" si="6"/>
        <v> IODE 4.2.23 </v>
      </c>
      <c r="B130" s="5" t="str">
        <f t="shared" si="7"/>
        <v>I</v>
      </c>
      <c r="C130" s="23">
        <f t="shared" si="8"/>
        <v>23990.446</v>
      </c>
      <c r="D130" s="54" t="str">
        <f t="shared" si="9"/>
        <v>vis</v>
      </c>
      <c r="E130" s="62">
        <f>VLOOKUP(C130,Active!C$21:E$971,3,FALSE)</f>
        <v>-5414.9513303888489</v>
      </c>
      <c r="F130" s="5" t="s">
        <v>160</v>
      </c>
      <c r="G130" s="54" t="str">
        <f t="shared" si="10"/>
        <v>23990.446</v>
      </c>
      <c r="H130" s="23">
        <f t="shared" si="11"/>
        <v>-5415</v>
      </c>
      <c r="I130" s="63" t="s">
        <v>180</v>
      </c>
      <c r="J130" s="64" t="s">
        <v>181</v>
      </c>
      <c r="K130" s="63">
        <v>-5415</v>
      </c>
      <c r="L130" s="63" t="s">
        <v>182</v>
      </c>
      <c r="M130" s="64" t="s">
        <v>171</v>
      </c>
      <c r="N130" s="64"/>
      <c r="O130" s="65" t="s">
        <v>183</v>
      </c>
      <c r="P130" s="65" t="s">
        <v>184</v>
      </c>
    </row>
    <row r="131" spans="1:16" ht="12.75" customHeight="1" thickBot="1">
      <c r="A131" s="23" t="str">
        <f t="shared" si="6"/>
        <v> AN 242.10 </v>
      </c>
      <c r="B131" s="5" t="str">
        <f t="shared" si="7"/>
        <v>I</v>
      </c>
      <c r="C131" s="23">
        <f t="shared" si="8"/>
        <v>23997.334999999999</v>
      </c>
      <c r="D131" s="54" t="str">
        <f t="shared" si="9"/>
        <v>vis</v>
      </c>
      <c r="E131" s="62">
        <f>VLOOKUP(C131,Active!C$21:E$971,3,FALSE)</f>
        <v>-5412.9464393160733</v>
      </c>
      <c r="F131" s="5" t="s">
        <v>160</v>
      </c>
      <c r="G131" s="54" t="str">
        <f t="shared" si="10"/>
        <v>23997.335</v>
      </c>
      <c r="H131" s="23">
        <f t="shared" si="11"/>
        <v>-5413</v>
      </c>
      <c r="I131" s="63" t="s">
        <v>185</v>
      </c>
      <c r="J131" s="64" t="s">
        <v>186</v>
      </c>
      <c r="K131" s="63">
        <v>-5413</v>
      </c>
      <c r="L131" s="63" t="s">
        <v>179</v>
      </c>
      <c r="M131" s="64" t="s">
        <v>171</v>
      </c>
      <c r="N131" s="64"/>
      <c r="O131" s="65" t="s">
        <v>172</v>
      </c>
      <c r="P131" s="65" t="s">
        <v>173</v>
      </c>
    </row>
    <row r="132" spans="1:16" ht="12.75" customHeight="1" thickBot="1">
      <c r="A132" s="23" t="str">
        <f t="shared" si="6"/>
        <v> BZ 7.35 </v>
      </c>
      <c r="B132" s="5" t="str">
        <f t="shared" si="7"/>
        <v>I</v>
      </c>
      <c r="C132" s="23">
        <f t="shared" si="8"/>
        <v>24100.402999999998</v>
      </c>
      <c r="D132" s="54" t="str">
        <f t="shared" si="9"/>
        <v>vis</v>
      </c>
      <c r="E132" s="62">
        <f>VLOOKUP(C132,Active!C$21:E$971,3,FALSE)</f>
        <v>-5382.9507776686969</v>
      </c>
      <c r="F132" s="5" t="s">
        <v>160</v>
      </c>
      <c r="G132" s="54" t="str">
        <f t="shared" si="10"/>
        <v>24100.403</v>
      </c>
      <c r="H132" s="23">
        <f t="shared" si="11"/>
        <v>-5383</v>
      </c>
      <c r="I132" s="63" t="s">
        <v>187</v>
      </c>
      <c r="J132" s="64" t="s">
        <v>188</v>
      </c>
      <c r="K132" s="63">
        <v>-5383</v>
      </c>
      <c r="L132" s="63" t="s">
        <v>189</v>
      </c>
      <c r="M132" s="64" t="s">
        <v>171</v>
      </c>
      <c r="N132" s="64"/>
      <c r="O132" s="65" t="s">
        <v>190</v>
      </c>
      <c r="P132" s="65" t="s">
        <v>191</v>
      </c>
    </row>
    <row r="133" spans="1:16" ht="12.75" customHeight="1" thickBot="1">
      <c r="A133" s="23" t="str">
        <f t="shared" si="6"/>
        <v> BZ 7.35 </v>
      </c>
      <c r="B133" s="5" t="str">
        <f t="shared" si="7"/>
        <v>I</v>
      </c>
      <c r="C133" s="23">
        <f t="shared" si="8"/>
        <v>24282.513999999999</v>
      </c>
      <c r="D133" s="54" t="str">
        <f t="shared" si="9"/>
        <v>vis</v>
      </c>
      <c r="E133" s="62">
        <f>VLOOKUP(C133,Active!C$21:E$971,3,FALSE)</f>
        <v>-5329.9513992169423</v>
      </c>
      <c r="F133" s="5" t="s">
        <v>160</v>
      </c>
      <c r="G133" s="54" t="str">
        <f t="shared" si="10"/>
        <v>24282.514</v>
      </c>
      <c r="H133" s="23">
        <f t="shared" si="11"/>
        <v>-5330</v>
      </c>
      <c r="I133" s="63" t="s">
        <v>192</v>
      </c>
      <c r="J133" s="64" t="s">
        <v>193</v>
      </c>
      <c r="K133" s="63">
        <v>-5330</v>
      </c>
      <c r="L133" s="63" t="s">
        <v>182</v>
      </c>
      <c r="M133" s="64" t="s">
        <v>171</v>
      </c>
      <c r="N133" s="64"/>
      <c r="O133" s="65" t="s">
        <v>190</v>
      </c>
      <c r="P133" s="65" t="s">
        <v>191</v>
      </c>
    </row>
    <row r="134" spans="1:16" ht="12.75" customHeight="1" thickBot="1">
      <c r="A134" s="23" t="str">
        <f t="shared" si="6"/>
        <v> PZ 2.24 </v>
      </c>
      <c r="B134" s="5" t="str">
        <f t="shared" si="7"/>
        <v>I</v>
      </c>
      <c r="C134" s="23">
        <f t="shared" si="8"/>
        <v>24344.356</v>
      </c>
      <c r="D134" s="54" t="str">
        <f t="shared" si="9"/>
        <v>vis</v>
      </c>
      <c r="E134" s="62">
        <f>VLOOKUP(C134,Active!C$21:E$971,3,FALSE)</f>
        <v>-5311.9536529950592</v>
      </c>
      <c r="F134" s="5" t="s">
        <v>160</v>
      </c>
      <c r="G134" s="54" t="str">
        <f t="shared" si="10"/>
        <v>24344.356</v>
      </c>
      <c r="H134" s="23">
        <f t="shared" si="11"/>
        <v>-5312</v>
      </c>
      <c r="I134" s="63" t="s">
        <v>194</v>
      </c>
      <c r="J134" s="64" t="s">
        <v>195</v>
      </c>
      <c r="K134" s="63">
        <v>-5312</v>
      </c>
      <c r="L134" s="63" t="s">
        <v>196</v>
      </c>
      <c r="M134" s="64" t="s">
        <v>171</v>
      </c>
      <c r="N134" s="64"/>
      <c r="O134" s="65" t="s">
        <v>183</v>
      </c>
      <c r="P134" s="65" t="s">
        <v>197</v>
      </c>
    </row>
    <row r="135" spans="1:16" ht="12.75" customHeight="1" thickBot="1">
      <c r="A135" s="23" t="str">
        <f t="shared" si="6"/>
        <v> IODE 4.2.23 </v>
      </c>
      <c r="B135" s="5" t="str">
        <f t="shared" si="7"/>
        <v>I</v>
      </c>
      <c r="C135" s="23">
        <f t="shared" si="8"/>
        <v>24385.582999999999</v>
      </c>
      <c r="D135" s="54" t="str">
        <f t="shared" si="9"/>
        <v>vis</v>
      </c>
      <c r="E135" s="62">
        <f>VLOOKUP(C135,Active!C$21:E$971,3,FALSE)</f>
        <v>-5299.955446541685</v>
      </c>
      <c r="F135" s="5" t="s">
        <v>160</v>
      </c>
      <c r="G135" s="54" t="str">
        <f t="shared" si="10"/>
        <v>24385.583</v>
      </c>
      <c r="H135" s="23">
        <f t="shared" si="11"/>
        <v>-5300</v>
      </c>
      <c r="I135" s="63" t="s">
        <v>198</v>
      </c>
      <c r="J135" s="64" t="s">
        <v>199</v>
      </c>
      <c r="K135" s="63">
        <v>-5300</v>
      </c>
      <c r="L135" s="63" t="s">
        <v>200</v>
      </c>
      <c r="M135" s="64" t="s">
        <v>171</v>
      </c>
      <c r="N135" s="64"/>
      <c r="O135" s="65" t="s">
        <v>183</v>
      </c>
      <c r="P135" s="65" t="s">
        <v>184</v>
      </c>
    </row>
    <row r="136" spans="1:16" ht="12.75" customHeight="1" thickBot="1">
      <c r="A136" s="23" t="str">
        <f t="shared" si="6"/>
        <v> AN 242.10 </v>
      </c>
      <c r="B136" s="5" t="str">
        <f t="shared" si="7"/>
        <v>I</v>
      </c>
      <c r="C136" s="23">
        <f t="shared" si="8"/>
        <v>24430.26</v>
      </c>
      <c r="D136" s="54" t="str">
        <f t="shared" si="9"/>
        <v>vis</v>
      </c>
      <c r="E136" s="62">
        <f>VLOOKUP(C136,Active!C$21:E$971,3,FALSE)</f>
        <v>-5286.9531938985774</v>
      </c>
      <c r="F136" s="5" t="s">
        <v>160</v>
      </c>
      <c r="G136" s="54" t="str">
        <f t="shared" si="10"/>
        <v>24430.260</v>
      </c>
      <c r="H136" s="23">
        <f t="shared" si="11"/>
        <v>-5287</v>
      </c>
      <c r="I136" s="63" t="s">
        <v>201</v>
      </c>
      <c r="J136" s="64" t="s">
        <v>202</v>
      </c>
      <c r="K136" s="63">
        <v>-5287</v>
      </c>
      <c r="L136" s="63" t="s">
        <v>203</v>
      </c>
      <c r="M136" s="64" t="s">
        <v>171</v>
      </c>
      <c r="N136" s="64"/>
      <c r="O136" s="65" t="s">
        <v>172</v>
      </c>
      <c r="P136" s="65" t="s">
        <v>173</v>
      </c>
    </row>
    <row r="137" spans="1:16" ht="12.75" customHeight="1" thickBot="1">
      <c r="A137" s="23" t="str">
        <f t="shared" si="6"/>
        <v> IODE 4.2.23 </v>
      </c>
      <c r="B137" s="5" t="str">
        <f t="shared" si="7"/>
        <v>I</v>
      </c>
      <c r="C137" s="23">
        <f t="shared" si="8"/>
        <v>24746.362000000001</v>
      </c>
      <c r="D137" s="54" t="str">
        <f t="shared" si="9"/>
        <v>vis</v>
      </c>
      <c r="E137" s="62">
        <f>VLOOKUP(C137,Active!C$21:E$971,3,FALSE)</f>
        <v>-5194.9586986327413</v>
      </c>
      <c r="F137" s="5" t="s">
        <v>160</v>
      </c>
      <c r="G137" s="54" t="str">
        <f t="shared" si="10"/>
        <v>24746.362</v>
      </c>
      <c r="H137" s="23">
        <f t="shared" si="11"/>
        <v>-5195</v>
      </c>
      <c r="I137" s="63" t="s">
        <v>204</v>
      </c>
      <c r="J137" s="64" t="s">
        <v>205</v>
      </c>
      <c r="K137" s="63">
        <v>-5195</v>
      </c>
      <c r="L137" s="63" t="s">
        <v>206</v>
      </c>
      <c r="M137" s="64" t="s">
        <v>171</v>
      </c>
      <c r="N137" s="64"/>
      <c r="O137" s="65" t="s">
        <v>183</v>
      </c>
      <c r="P137" s="65" t="s">
        <v>184</v>
      </c>
    </row>
    <row r="138" spans="1:16" ht="12.75" customHeight="1" thickBot="1">
      <c r="A138" s="23" t="str">
        <f t="shared" si="6"/>
        <v> PZ 2.24 </v>
      </c>
      <c r="B138" s="5" t="str">
        <f t="shared" si="7"/>
        <v>I</v>
      </c>
      <c r="C138" s="23">
        <f t="shared" si="8"/>
        <v>25069.352999999999</v>
      </c>
      <c r="D138" s="54" t="str">
        <f t="shared" si="9"/>
        <v>vis</v>
      </c>
      <c r="E138" s="62">
        <f>VLOOKUP(C138,Active!C$21:E$971,3,FALSE)</f>
        <v>-5100.9593122941324</v>
      </c>
      <c r="F138" s="5" t="s">
        <v>160</v>
      </c>
      <c r="G138" s="54" t="str">
        <f t="shared" si="10"/>
        <v>25069.353</v>
      </c>
      <c r="H138" s="23">
        <f t="shared" si="11"/>
        <v>-5101</v>
      </c>
      <c r="I138" s="63" t="s">
        <v>207</v>
      </c>
      <c r="J138" s="64" t="s">
        <v>208</v>
      </c>
      <c r="K138" s="63">
        <v>-5101</v>
      </c>
      <c r="L138" s="63" t="s">
        <v>209</v>
      </c>
      <c r="M138" s="64" t="s">
        <v>171</v>
      </c>
      <c r="N138" s="64"/>
      <c r="O138" s="65" t="s">
        <v>183</v>
      </c>
      <c r="P138" s="65" t="s">
        <v>197</v>
      </c>
    </row>
    <row r="139" spans="1:16" ht="12.75" customHeight="1" thickBot="1">
      <c r="A139" s="23" t="str">
        <f t="shared" ref="A139:A202" si="12">P139</f>
        <v> PZ 2.24 </v>
      </c>
      <c r="B139" s="5" t="str">
        <f t="shared" ref="B139:B202" si="13">IF(H139=INT(H139),"I","II")</f>
        <v>I</v>
      </c>
      <c r="C139" s="23">
        <f t="shared" ref="C139:C202" si="14">1*G139</f>
        <v>25076.231</v>
      </c>
      <c r="D139" s="54" t="str">
        <f t="shared" ref="D139:D202" si="15">VLOOKUP(F139,I$1:J$5,2,FALSE)</f>
        <v>vis</v>
      </c>
      <c r="E139" s="62">
        <f>VLOOKUP(C139,Active!C$21:E$971,3,FALSE)</f>
        <v>-5098.9576225280489</v>
      </c>
      <c r="F139" s="5" t="s">
        <v>160</v>
      </c>
      <c r="G139" s="54" t="str">
        <f t="shared" ref="G139:G202" si="16">MID(I139,3,LEN(I139)-3)</f>
        <v>25076.231</v>
      </c>
      <c r="H139" s="23">
        <f t="shared" ref="H139:H202" si="17">1*K139</f>
        <v>-5099</v>
      </c>
      <c r="I139" s="63" t="s">
        <v>210</v>
      </c>
      <c r="J139" s="64" t="s">
        <v>211</v>
      </c>
      <c r="K139" s="63">
        <v>-5099</v>
      </c>
      <c r="L139" s="63" t="s">
        <v>212</v>
      </c>
      <c r="M139" s="64" t="s">
        <v>171</v>
      </c>
      <c r="N139" s="64"/>
      <c r="O139" s="65" t="s">
        <v>183</v>
      </c>
      <c r="P139" s="65" t="s">
        <v>197</v>
      </c>
    </row>
    <row r="140" spans="1:16" ht="12.75" customHeight="1" thickBot="1">
      <c r="A140" s="23" t="str">
        <f t="shared" si="12"/>
        <v> IODE 4.2.23 </v>
      </c>
      <c r="B140" s="5" t="str">
        <f t="shared" si="13"/>
        <v>I</v>
      </c>
      <c r="C140" s="23">
        <f t="shared" si="14"/>
        <v>25093.401999999998</v>
      </c>
      <c r="D140" s="54" t="str">
        <f t="shared" si="15"/>
        <v>vis</v>
      </c>
      <c r="E140" s="62">
        <f>VLOOKUP(C140,Active!C$21:E$971,3,FALSE)</f>
        <v>-5093.9603827819874</v>
      </c>
      <c r="F140" s="5" t="s">
        <v>160</v>
      </c>
      <c r="G140" s="54" t="str">
        <f t="shared" si="16"/>
        <v>25093.402</v>
      </c>
      <c r="H140" s="23">
        <f t="shared" si="17"/>
        <v>-5094</v>
      </c>
      <c r="I140" s="63" t="s">
        <v>213</v>
      </c>
      <c r="J140" s="64" t="s">
        <v>214</v>
      </c>
      <c r="K140" s="63">
        <v>-5094</v>
      </c>
      <c r="L140" s="63" t="s">
        <v>215</v>
      </c>
      <c r="M140" s="64" t="s">
        <v>171</v>
      </c>
      <c r="N140" s="64"/>
      <c r="O140" s="65" t="s">
        <v>183</v>
      </c>
      <c r="P140" s="65" t="s">
        <v>184</v>
      </c>
    </row>
    <row r="141" spans="1:16" ht="12.75" customHeight="1" thickBot="1">
      <c r="A141" s="23" t="str">
        <f t="shared" si="12"/>
        <v> PZ 2.24 </v>
      </c>
      <c r="B141" s="5" t="str">
        <f t="shared" si="13"/>
        <v>I</v>
      </c>
      <c r="C141" s="23">
        <f t="shared" si="14"/>
        <v>25100.269</v>
      </c>
      <c r="D141" s="54" t="str">
        <f t="shared" si="15"/>
        <v>vis</v>
      </c>
      <c r="E141" s="62">
        <f>VLOOKUP(C141,Active!C$21:E$971,3,FALSE)</f>
        <v>-5091.9618943225951</v>
      </c>
      <c r="F141" s="5" t="s">
        <v>160</v>
      </c>
      <c r="G141" s="54" t="str">
        <f t="shared" si="16"/>
        <v>25100.269</v>
      </c>
      <c r="H141" s="23">
        <f t="shared" si="17"/>
        <v>-5092</v>
      </c>
      <c r="I141" s="63" t="s">
        <v>216</v>
      </c>
      <c r="J141" s="64" t="s">
        <v>217</v>
      </c>
      <c r="K141" s="63">
        <v>-5092</v>
      </c>
      <c r="L141" s="63" t="s">
        <v>218</v>
      </c>
      <c r="M141" s="64" t="s">
        <v>171</v>
      </c>
      <c r="N141" s="64"/>
      <c r="O141" s="65" t="s">
        <v>183</v>
      </c>
      <c r="P141" s="65" t="s">
        <v>197</v>
      </c>
    </row>
    <row r="142" spans="1:16" ht="12.75" customHeight="1" thickBot="1">
      <c r="A142" s="23" t="str">
        <f t="shared" si="12"/>
        <v> AAC 1.35 </v>
      </c>
      <c r="B142" s="5" t="str">
        <f t="shared" si="13"/>
        <v>I</v>
      </c>
      <c r="C142" s="23">
        <f t="shared" si="14"/>
        <v>25440.44</v>
      </c>
      <c r="D142" s="54" t="str">
        <f t="shared" si="15"/>
        <v>vis</v>
      </c>
      <c r="E142" s="62">
        <f>VLOOKUP(C142,Active!C$21:E$971,3,FALSE)</f>
        <v>-4992.9626489869943</v>
      </c>
      <c r="F142" s="5" t="s">
        <v>160</v>
      </c>
      <c r="G142" s="54" t="str">
        <f t="shared" si="16"/>
        <v>25440.440</v>
      </c>
      <c r="H142" s="23">
        <f t="shared" si="17"/>
        <v>-4993</v>
      </c>
      <c r="I142" s="63" t="s">
        <v>219</v>
      </c>
      <c r="J142" s="64" t="s">
        <v>220</v>
      </c>
      <c r="K142" s="63">
        <v>-4993</v>
      </c>
      <c r="L142" s="63" t="s">
        <v>221</v>
      </c>
      <c r="M142" s="64" t="s">
        <v>171</v>
      </c>
      <c r="N142" s="64"/>
      <c r="O142" s="65" t="s">
        <v>222</v>
      </c>
      <c r="P142" s="65" t="s">
        <v>223</v>
      </c>
    </row>
    <row r="143" spans="1:16" ht="12.75" customHeight="1" thickBot="1">
      <c r="A143" s="23" t="str">
        <f t="shared" si="12"/>
        <v> AJ 39.85 </v>
      </c>
      <c r="B143" s="5" t="str">
        <f t="shared" si="13"/>
        <v>I</v>
      </c>
      <c r="C143" s="23">
        <f t="shared" si="14"/>
        <v>25474.799999999999</v>
      </c>
      <c r="D143" s="54" t="str">
        <f t="shared" si="15"/>
        <v>vis</v>
      </c>
      <c r="E143" s="62">
        <f>VLOOKUP(C143,Active!C$21:E$971,3,FALSE)</f>
        <v>-4982.9629309930106</v>
      </c>
      <c r="F143" s="5" t="s">
        <v>160</v>
      </c>
      <c r="G143" s="54" t="str">
        <f t="shared" si="16"/>
        <v>25474.800</v>
      </c>
      <c r="H143" s="23">
        <f t="shared" si="17"/>
        <v>-4983</v>
      </c>
      <c r="I143" s="63" t="s">
        <v>224</v>
      </c>
      <c r="J143" s="64" t="s">
        <v>225</v>
      </c>
      <c r="K143" s="63">
        <v>-4983</v>
      </c>
      <c r="L143" s="63" t="s">
        <v>226</v>
      </c>
      <c r="M143" s="64" t="s">
        <v>171</v>
      </c>
      <c r="N143" s="64"/>
      <c r="O143" s="65" t="s">
        <v>227</v>
      </c>
      <c r="P143" s="65" t="s">
        <v>228</v>
      </c>
    </row>
    <row r="144" spans="1:16" ht="12.75" customHeight="1" thickBot="1">
      <c r="A144" s="23" t="str">
        <f t="shared" si="12"/>
        <v> AN 242.10 </v>
      </c>
      <c r="B144" s="5" t="str">
        <f t="shared" si="13"/>
        <v>I</v>
      </c>
      <c r="C144" s="23">
        <f t="shared" si="14"/>
        <v>25495.423999999999</v>
      </c>
      <c r="D144" s="54" t="str">
        <f t="shared" si="15"/>
        <v>vis</v>
      </c>
      <c r="E144" s="62">
        <f>VLOOKUP(C144,Active!C$21:E$971,3,FALSE)</f>
        <v>-4976.9607719735723</v>
      </c>
      <c r="F144" s="5" t="s">
        <v>160</v>
      </c>
      <c r="G144" s="54" t="str">
        <f t="shared" si="16"/>
        <v>25495.424</v>
      </c>
      <c r="H144" s="23">
        <f t="shared" si="17"/>
        <v>-4977</v>
      </c>
      <c r="I144" s="63" t="s">
        <v>229</v>
      </c>
      <c r="J144" s="64" t="s">
        <v>230</v>
      </c>
      <c r="K144" s="63">
        <v>-4977</v>
      </c>
      <c r="L144" s="63" t="s">
        <v>231</v>
      </c>
      <c r="M144" s="64" t="s">
        <v>171</v>
      </c>
      <c r="N144" s="64"/>
      <c r="O144" s="65" t="s">
        <v>172</v>
      </c>
      <c r="P144" s="65" t="s">
        <v>173</v>
      </c>
    </row>
    <row r="145" spans="1:16" ht="12.75" customHeight="1" thickBot="1">
      <c r="A145" s="23" t="str">
        <f t="shared" si="12"/>
        <v> AN 242.10 </v>
      </c>
      <c r="B145" s="5" t="str">
        <f t="shared" si="13"/>
        <v>I</v>
      </c>
      <c r="C145" s="23">
        <f t="shared" si="14"/>
        <v>25502.296999999999</v>
      </c>
      <c r="D145" s="54" t="str">
        <f t="shared" si="15"/>
        <v>vis</v>
      </c>
      <c r="E145" s="62">
        <f>VLOOKUP(C145,Active!C$21:E$971,3,FALSE)</f>
        <v>-4974.9605373468949</v>
      </c>
      <c r="F145" s="5" t="s">
        <v>160</v>
      </c>
      <c r="G145" s="54" t="str">
        <f t="shared" si="16"/>
        <v>25502.297</v>
      </c>
      <c r="H145" s="23">
        <f t="shared" si="17"/>
        <v>-4975</v>
      </c>
      <c r="I145" s="63" t="s">
        <v>232</v>
      </c>
      <c r="J145" s="64" t="s">
        <v>233</v>
      </c>
      <c r="K145" s="63">
        <v>-4975</v>
      </c>
      <c r="L145" s="63" t="s">
        <v>215</v>
      </c>
      <c r="M145" s="64" t="s">
        <v>171</v>
      </c>
      <c r="N145" s="64"/>
      <c r="O145" s="65" t="s">
        <v>172</v>
      </c>
      <c r="P145" s="65" t="s">
        <v>173</v>
      </c>
    </row>
    <row r="146" spans="1:16" ht="12.75" customHeight="1" thickBot="1">
      <c r="A146" s="23" t="str">
        <f t="shared" si="12"/>
        <v> AN 242.10 </v>
      </c>
      <c r="B146" s="5" t="str">
        <f t="shared" si="13"/>
        <v>I</v>
      </c>
      <c r="C146" s="23">
        <f t="shared" si="14"/>
        <v>25588.197</v>
      </c>
      <c r="D146" s="54" t="str">
        <f t="shared" si="15"/>
        <v>vis</v>
      </c>
      <c r="E146" s="62">
        <f>VLOOKUP(C146,Active!C$21:E$971,3,FALSE)</f>
        <v>-4949.9612423619365</v>
      </c>
      <c r="F146" s="5" t="s">
        <v>160</v>
      </c>
      <c r="G146" s="54" t="str">
        <f t="shared" si="16"/>
        <v>25588.197</v>
      </c>
      <c r="H146" s="23">
        <f t="shared" si="17"/>
        <v>-4950</v>
      </c>
      <c r="I146" s="63" t="s">
        <v>234</v>
      </c>
      <c r="J146" s="64" t="s">
        <v>235</v>
      </c>
      <c r="K146" s="63">
        <v>-4950</v>
      </c>
      <c r="L146" s="63" t="s">
        <v>236</v>
      </c>
      <c r="M146" s="64" t="s">
        <v>171</v>
      </c>
      <c r="N146" s="64"/>
      <c r="O146" s="65" t="s">
        <v>172</v>
      </c>
      <c r="P146" s="65" t="s">
        <v>173</v>
      </c>
    </row>
    <row r="147" spans="1:16" ht="12.75" customHeight="1" thickBot="1">
      <c r="A147" s="23" t="str">
        <f t="shared" si="12"/>
        <v> AN 242.10 </v>
      </c>
      <c r="B147" s="5" t="str">
        <f t="shared" si="13"/>
        <v>I</v>
      </c>
      <c r="C147" s="23">
        <f t="shared" si="14"/>
        <v>25811.547999999999</v>
      </c>
      <c r="D147" s="54" t="str">
        <f t="shared" si="15"/>
        <v>vis</v>
      </c>
      <c r="E147" s="62">
        <f>VLOOKUP(C147,Active!C$21:E$971,3,FALSE)</f>
        <v>-4884.9598740943538</v>
      </c>
      <c r="F147" s="5" t="s">
        <v>160</v>
      </c>
      <c r="G147" s="54" t="str">
        <f t="shared" si="16"/>
        <v>25811.548</v>
      </c>
      <c r="H147" s="23">
        <f t="shared" si="17"/>
        <v>-4885</v>
      </c>
      <c r="I147" s="63" t="s">
        <v>237</v>
      </c>
      <c r="J147" s="64" t="s">
        <v>238</v>
      </c>
      <c r="K147" s="63">
        <v>-4885</v>
      </c>
      <c r="L147" s="63" t="s">
        <v>239</v>
      </c>
      <c r="M147" s="64" t="s">
        <v>171</v>
      </c>
      <c r="N147" s="64"/>
      <c r="O147" s="65" t="s">
        <v>172</v>
      </c>
      <c r="P147" s="65" t="s">
        <v>173</v>
      </c>
    </row>
    <row r="148" spans="1:16" ht="12.75" customHeight="1" thickBot="1">
      <c r="A148" s="23" t="str">
        <f t="shared" si="12"/>
        <v> AN 259.190 </v>
      </c>
      <c r="B148" s="5" t="str">
        <f t="shared" si="13"/>
        <v>I</v>
      </c>
      <c r="C148" s="23">
        <f t="shared" si="14"/>
        <v>25856.253000000001</v>
      </c>
      <c r="D148" s="54" t="str">
        <f t="shared" si="15"/>
        <v>vis</v>
      </c>
      <c r="E148" s="62">
        <f>VLOOKUP(C148,Active!C$21:E$971,3,FALSE)</f>
        <v>-4871.9494726705752</v>
      </c>
      <c r="F148" s="5" t="s">
        <v>160</v>
      </c>
      <c r="G148" s="54" t="str">
        <f t="shared" si="16"/>
        <v>25856.253</v>
      </c>
      <c r="H148" s="23">
        <f t="shared" si="17"/>
        <v>-4872</v>
      </c>
      <c r="I148" s="63" t="s">
        <v>240</v>
      </c>
      <c r="J148" s="64" t="s">
        <v>241</v>
      </c>
      <c r="K148" s="63">
        <v>-4872</v>
      </c>
      <c r="L148" s="63" t="s">
        <v>242</v>
      </c>
      <c r="M148" s="64" t="s">
        <v>171</v>
      </c>
      <c r="N148" s="64"/>
      <c r="O148" s="65" t="s">
        <v>243</v>
      </c>
      <c r="P148" s="65" t="s">
        <v>244</v>
      </c>
    </row>
    <row r="149" spans="1:16" ht="12.75" customHeight="1" thickBot="1">
      <c r="A149" s="23" t="str">
        <f t="shared" si="12"/>
        <v> AN 259.190 </v>
      </c>
      <c r="B149" s="5" t="str">
        <f t="shared" si="13"/>
        <v>I</v>
      </c>
      <c r="C149" s="23">
        <f t="shared" si="14"/>
        <v>25866.552</v>
      </c>
      <c r="D149" s="54" t="str">
        <f t="shared" si="15"/>
        <v>vis</v>
      </c>
      <c r="E149" s="62">
        <f>VLOOKUP(C149,Active!C$21:E$971,3,FALSE)</f>
        <v>-4868.9521765233103</v>
      </c>
      <c r="F149" s="5" t="s">
        <v>160</v>
      </c>
      <c r="G149" s="54" t="str">
        <f t="shared" si="16"/>
        <v>25866.552</v>
      </c>
      <c r="H149" s="23">
        <f t="shared" si="17"/>
        <v>-4869</v>
      </c>
      <c r="I149" s="63" t="s">
        <v>245</v>
      </c>
      <c r="J149" s="64" t="s">
        <v>246</v>
      </c>
      <c r="K149" s="63">
        <v>-4869</v>
      </c>
      <c r="L149" s="63" t="s">
        <v>247</v>
      </c>
      <c r="M149" s="64" t="s">
        <v>171</v>
      </c>
      <c r="N149" s="64"/>
      <c r="O149" s="65" t="s">
        <v>243</v>
      </c>
      <c r="P149" s="65" t="s">
        <v>244</v>
      </c>
    </row>
    <row r="150" spans="1:16" ht="12.75" customHeight="1" thickBot="1">
      <c r="A150" s="23" t="str">
        <f t="shared" si="12"/>
        <v> AN 242.10 </v>
      </c>
      <c r="B150" s="5" t="str">
        <f t="shared" si="13"/>
        <v>I</v>
      </c>
      <c r="C150" s="23">
        <f t="shared" si="14"/>
        <v>25880.258000000002</v>
      </c>
      <c r="D150" s="54" t="str">
        <f t="shared" si="15"/>
        <v>vis</v>
      </c>
      <c r="E150" s="62">
        <f>VLOOKUP(C150,Active!C$21:E$971,3,FALSE)</f>
        <v>-4864.9633483851976</v>
      </c>
      <c r="F150" s="5" t="s">
        <v>160</v>
      </c>
      <c r="G150" s="54" t="str">
        <f t="shared" si="16"/>
        <v>25880.258</v>
      </c>
      <c r="H150" s="23">
        <f t="shared" si="17"/>
        <v>-4865</v>
      </c>
      <c r="I150" s="63" t="s">
        <v>248</v>
      </c>
      <c r="J150" s="64" t="s">
        <v>249</v>
      </c>
      <c r="K150" s="63">
        <v>-4865</v>
      </c>
      <c r="L150" s="63" t="s">
        <v>250</v>
      </c>
      <c r="M150" s="64" t="s">
        <v>171</v>
      </c>
      <c r="N150" s="64"/>
      <c r="O150" s="65" t="s">
        <v>172</v>
      </c>
      <c r="P150" s="65" t="s">
        <v>173</v>
      </c>
    </row>
    <row r="151" spans="1:16" ht="12.75" customHeight="1" thickBot="1">
      <c r="A151" s="23" t="str">
        <f t="shared" si="12"/>
        <v> AN 259.190 </v>
      </c>
      <c r="B151" s="5" t="str">
        <f t="shared" si="13"/>
        <v>I</v>
      </c>
      <c r="C151" s="23">
        <f t="shared" si="14"/>
        <v>25935.274000000001</v>
      </c>
      <c r="D151" s="54" t="str">
        <f t="shared" si="15"/>
        <v>vis</v>
      </c>
      <c r="E151" s="62">
        <f>VLOOKUP(C151,Active!C$21:E$971,3,FALSE)</f>
        <v>-4848.9521584795812</v>
      </c>
      <c r="F151" s="5" t="s">
        <v>160</v>
      </c>
      <c r="G151" s="54" t="str">
        <f t="shared" si="16"/>
        <v>25935.274</v>
      </c>
      <c r="H151" s="23">
        <f t="shared" si="17"/>
        <v>-4849</v>
      </c>
      <c r="I151" s="63" t="s">
        <v>251</v>
      </c>
      <c r="J151" s="64" t="s">
        <v>252</v>
      </c>
      <c r="K151" s="63">
        <v>-4849</v>
      </c>
      <c r="L151" s="63" t="s">
        <v>247</v>
      </c>
      <c r="M151" s="64" t="s">
        <v>171</v>
      </c>
      <c r="N151" s="64"/>
      <c r="O151" s="65" t="s">
        <v>243</v>
      </c>
      <c r="P151" s="65" t="s">
        <v>244</v>
      </c>
    </row>
    <row r="152" spans="1:16" ht="12.75" customHeight="1" thickBot="1">
      <c r="A152" s="23" t="str">
        <f t="shared" si="12"/>
        <v> AN 242.10 </v>
      </c>
      <c r="B152" s="5" t="str">
        <f t="shared" si="13"/>
        <v>I</v>
      </c>
      <c r="C152" s="23">
        <f t="shared" si="14"/>
        <v>25966.16</v>
      </c>
      <c r="D152" s="54" t="str">
        <f t="shared" si="15"/>
        <v>vis</v>
      </c>
      <c r="E152" s="62">
        <f>VLOOKUP(C152,Active!C$21:E$971,3,FALSE)</f>
        <v>-4839.9634713444775</v>
      </c>
      <c r="F152" s="5" t="s">
        <v>160</v>
      </c>
      <c r="G152" s="54" t="str">
        <f t="shared" si="16"/>
        <v>25966.160</v>
      </c>
      <c r="H152" s="23">
        <f t="shared" si="17"/>
        <v>-4840</v>
      </c>
      <c r="I152" s="63" t="s">
        <v>253</v>
      </c>
      <c r="J152" s="64" t="s">
        <v>254</v>
      </c>
      <c r="K152" s="63">
        <v>-4840</v>
      </c>
      <c r="L152" s="63" t="s">
        <v>250</v>
      </c>
      <c r="M152" s="64" t="s">
        <v>171</v>
      </c>
      <c r="N152" s="64"/>
      <c r="O152" s="65" t="s">
        <v>172</v>
      </c>
      <c r="P152" s="65" t="s">
        <v>173</v>
      </c>
    </row>
    <row r="153" spans="1:16" ht="12.75" customHeight="1" thickBot="1">
      <c r="A153" s="23" t="str">
        <f t="shared" si="12"/>
        <v> HA 113.74 </v>
      </c>
      <c r="B153" s="5" t="str">
        <f t="shared" si="13"/>
        <v>I</v>
      </c>
      <c r="C153" s="23">
        <f t="shared" si="14"/>
        <v>26419.69</v>
      </c>
      <c r="D153" s="54" t="str">
        <f t="shared" si="15"/>
        <v>vis</v>
      </c>
      <c r="E153" s="62">
        <f>VLOOKUP(C153,Active!C$21:E$971,3,FALSE)</f>
        <v>-4707.973596437283</v>
      </c>
      <c r="F153" s="5" t="s">
        <v>160</v>
      </c>
      <c r="G153" s="54" t="str">
        <f t="shared" si="16"/>
        <v>26419.690</v>
      </c>
      <c r="H153" s="23">
        <f t="shared" si="17"/>
        <v>-4708</v>
      </c>
      <c r="I153" s="63" t="s">
        <v>255</v>
      </c>
      <c r="J153" s="64" t="s">
        <v>256</v>
      </c>
      <c r="K153" s="63">
        <v>-4708</v>
      </c>
      <c r="L153" s="63" t="s">
        <v>257</v>
      </c>
      <c r="M153" s="64" t="s">
        <v>162</v>
      </c>
      <c r="N153" s="64"/>
      <c r="O153" s="65" t="s">
        <v>258</v>
      </c>
      <c r="P153" s="65" t="s">
        <v>259</v>
      </c>
    </row>
    <row r="154" spans="1:16" ht="12.75" customHeight="1" thickBot="1">
      <c r="A154" s="23" t="str">
        <f t="shared" si="12"/>
        <v> IODE 4.2.23 </v>
      </c>
      <c r="B154" s="5" t="str">
        <f t="shared" si="13"/>
        <v>I</v>
      </c>
      <c r="C154" s="23">
        <f t="shared" si="14"/>
        <v>26581.207999999999</v>
      </c>
      <c r="D154" s="54" t="str">
        <f t="shared" si="15"/>
        <v>vis</v>
      </c>
      <c r="E154" s="62">
        <f>VLOOKUP(C154,Active!C$21:E$971,3,FALSE)</f>
        <v>-4660.967355140654</v>
      </c>
      <c r="F154" s="5" t="s">
        <v>160</v>
      </c>
      <c r="G154" s="54" t="str">
        <f t="shared" si="16"/>
        <v>26581.208</v>
      </c>
      <c r="H154" s="23">
        <f t="shared" si="17"/>
        <v>-4661</v>
      </c>
      <c r="I154" s="63" t="s">
        <v>260</v>
      </c>
      <c r="J154" s="64" t="s">
        <v>261</v>
      </c>
      <c r="K154" s="63">
        <v>-4661</v>
      </c>
      <c r="L154" s="63" t="s">
        <v>262</v>
      </c>
      <c r="M154" s="64" t="s">
        <v>171</v>
      </c>
      <c r="N154" s="64"/>
      <c r="O154" s="65" t="s">
        <v>183</v>
      </c>
      <c r="P154" s="65" t="s">
        <v>184</v>
      </c>
    </row>
    <row r="155" spans="1:16" ht="12.75" customHeight="1" thickBot="1">
      <c r="A155" s="23" t="str">
        <f t="shared" si="12"/>
        <v> WARC 12.4 </v>
      </c>
      <c r="B155" s="5" t="str">
        <f t="shared" si="13"/>
        <v>I</v>
      </c>
      <c r="C155" s="23">
        <f t="shared" si="14"/>
        <v>27409.307000000001</v>
      </c>
      <c r="D155" s="54" t="str">
        <f t="shared" si="15"/>
        <v>vis</v>
      </c>
      <c r="E155" s="62">
        <f>VLOOKUP(C155,Active!C$21:E$971,3,FALSE)</f>
        <v>-4419.9674578443919</v>
      </c>
      <c r="F155" s="5" t="s">
        <v>160</v>
      </c>
      <c r="G155" s="54" t="str">
        <f t="shared" si="16"/>
        <v>27409.307</v>
      </c>
      <c r="H155" s="23">
        <f t="shared" si="17"/>
        <v>-4420</v>
      </c>
      <c r="I155" s="63" t="s">
        <v>263</v>
      </c>
      <c r="J155" s="64" t="s">
        <v>264</v>
      </c>
      <c r="K155" s="63">
        <v>-4420</v>
      </c>
      <c r="L155" s="63" t="s">
        <v>262</v>
      </c>
      <c r="M155" s="64" t="s">
        <v>171</v>
      </c>
      <c r="N155" s="64"/>
      <c r="O155" s="65" t="s">
        <v>265</v>
      </c>
      <c r="P155" s="65" t="s">
        <v>266</v>
      </c>
    </row>
    <row r="156" spans="1:16" ht="12.75" customHeight="1" thickBot="1">
      <c r="A156" s="23" t="str">
        <f t="shared" si="12"/>
        <v> AN 259.190 </v>
      </c>
      <c r="B156" s="5" t="str">
        <f t="shared" si="13"/>
        <v>I</v>
      </c>
      <c r="C156" s="23">
        <f t="shared" si="14"/>
        <v>27639.511999999999</v>
      </c>
      <c r="D156" s="54" t="str">
        <f t="shared" si="15"/>
        <v>vis</v>
      </c>
      <c r="E156" s="62">
        <f>VLOOKUP(C156,Active!C$21:E$971,3,FALSE)</f>
        <v>-4352.9713844798725</v>
      </c>
      <c r="F156" s="5" t="s">
        <v>160</v>
      </c>
      <c r="G156" s="54" t="str">
        <f t="shared" si="16"/>
        <v>27639.512</v>
      </c>
      <c r="H156" s="23">
        <f t="shared" si="17"/>
        <v>-4353</v>
      </c>
      <c r="I156" s="63" t="s">
        <v>267</v>
      </c>
      <c r="J156" s="64" t="s">
        <v>268</v>
      </c>
      <c r="K156" s="63">
        <v>-4353</v>
      </c>
      <c r="L156" s="63" t="s">
        <v>269</v>
      </c>
      <c r="M156" s="64" t="s">
        <v>171</v>
      </c>
      <c r="N156" s="64"/>
      <c r="O156" s="65" t="s">
        <v>243</v>
      </c>
      <c r="P156" s="65" t="s">
        <v>244</v>
      </c>
    </row>
    <row r="157" spans="1:16" ht="12.75" customHeight="1" thickBot="1">
      <c r="A157" s="23" t="str">
        <f t="shared" si="12"/>
        <v> AN 259.190 </v>
      </c>
      <c r="B157" s="5" t="str">
        <f t="shared" si="13"/>
        <v>I</v>
      </c>
      <c r="C157" s="23">
        <f t="shared" si="14"/>
        <v>27670.444</v>
      </c>
      <c r="D157" s="54" t="str">
        <f t="shared" si="15"/>
        <v>vis</v>
      </c>
      <c r="E157" s="62">
        <f>VLOOKUP(C157,Active!C$21:E$971,3,FALSE)</f>
        <v>-4343.9693100622389</v>
      </c>
      <c r="F157" s="5" t="s">
        <v>160</v>
      </c>
      <c r="G157" s="54" t="str">
        <f t="shared" si="16"/>
        <v>27670.444</v>
      </c>
      <c r="H157" s="23">
        <f t="shared" si="17"/>
        <v>-4344</v>
      </c>
      <c r="I157" s="63" t="s">
        <v>270</v>
      </c>
      <c r="J157" s="64" t="s">
        <v>271</v>
      </c>
      <c r="K157" s="63">
        <v>-4344</v>
      </c>
      <c r="L157" s="63" t="s">
        <v>272</v>
      </c>
      <c r="M157" s="64" t="s">
        <v>171</v>
      </c>
      <c r="N157" s="64"/>
      <c r="O157" s="65" t="s">
        <v>243</v>
      </c>
      <c r="P157" s="65" t="s">
        <v>244</v>
      </c>
    </row>
    <row r="158" spans="1:16" ht="12.75" customHeight="1" thickBot="1">
      <c r="A158" s="23" t="str">
        <f t="shared" si="12"/>
        <v> AN 259.190 </v>
      </c>
      <c r="B158" s="5" t="str">
        <f t="shared" si="13"/>
        <v>I</v>
      </c>
      <c r="C158" s="23">
        <f t="shared" si="14"/>
        <v>27708.234</v>
      </c>
      <c r="D158" s="54" t="str">
        <f t="shared" si="15"/>
        <v>vis</v>
      </c>
      <c r="E158" s="62">
        <f>VLOOKUP(C158,Active!C$21:E$971,3,FALSE)</f>
        <v>-4332.9713664361434</v>
      </c>
      <c r="F158" s="5" t="s">
        <v>160</v>
      </c>
      <c r="G158" s="54" t="str">
        <f t="shared" si="16"/>
        <v>27708.234</v>
      </c>
      <c r="H158" s="23">
        <f t="shared" si="17"/>
        <v>-4333</v>
      </c>
      <c r="I158" s="63" t="s">
        <v>273</v>
      </c>
      <c r="J158" s="64" t="s">
        <v>274</v>
      </c>
      <c r="K158" s="63">
        <v>-4333</v>
      </c>
      <c r="L158" s="63" t="s">
        <v>269</v>
      </c>
      <c r="M158" s="64" t="s">
        <v>171</v>
      </c>
      <c r="N158" s="64"/>
      <c r="O158" s="65" t="s">
        <v>243</v>
      </c>
      <c r="P158" s="65" t="s">
        <v>244</v>
      </c>
    </row>
    <row r="159" spans="1:16" ht="12.75" customHeight="1" thickBot="1">
      <c r="A159" s="23" t="str">
        <f t="shared" si="12"/>
        <v> AN 259.190 </v>
      </c>
      <c r="B159" s="5" t="str">
        <f t="shared" si="13"/>
        <v>I</v>
      </c>
      <c r="C159" s="23">
        <f t="shared" si="14"/>
        <v>27739.161</v>
      </c>
      <c r="D159" s="54" t="str">
        <f t="shared" si="15"/>
        <v>vis</v>
      </c>
      <c r="E159" s="62">
        <f>VLOOKUP(C159,Active!C$21:E$971,3,FALSE)</f>
        <v>-4323.9707471579159</v>
      </c>
      <c r="F159" s="5" t="s">
        <v>160</v>
      </c>
      <c r="G159" s="54" t="str">
        <f t="shared" si="16"/>
        <v>27739.161</v>
      </c>
      <c r="H159" s="23">
        <f t="shared" si="17"/>
        <v>-4324</v>
      </c>
      <c r="I159" s="63" t="s">
        <v>275</v>
      </c>
      <c r="J159" s="64" t="s">
        <v>276</v>
      </c>
      <c r="K159" s="63">
        <v>-4324</v>
      </c>
      <c r="L159" s="63" t="s">
        <v>277</v>
      </c>
      <c r="M159" s="64" t="s">
        <v>171</v>
      </c>
      <c r="N159" s="64"/>
      <c r="O159" s="65" t="s">
        <v>243</v>
      </c>
      <c r="P159" s="65" t="s">
        <v>244</v>
      </c>
    </row>
    <row r="160" spans="1:16" ht="12.75" customHeight="1" thickBot="1">
      <c r="A160" s="23" t="str">
        <f t="shared" si="12"/>
        <v> AN 259.190 </v>
      </c>
      <c r="B160" s="5" t="str">
        <f t="shared" si="13"/>
        <v>I</v>
      </c>
      <c r="C160" s="23">
        <f t="shared" si="14"/>
        <v>27749.440999999999</v>
      </c>
      <c r="D160" s="54" t="str">
        <f t="shared" si="15"/>
        <v>vis</v>
      </c>
      <c r="E160" s="62">
        <f>VLOOKUP(C160,Active!C$21:E$971,3,FALSE)</f>
        <v>-4320.9789805403916</v>
      </c>
      <c r="F160" s="5" t="s">
        <v>160</v>
      </c>
      <c r="G160" s="54" t="str">
        <f t="shared" si="16"/>
        <v>27749.441</v>
      </c>
      <c r="H160" s="23">
        <f t="shared" si="17"/>
        <v>-4321</v>
      </c>
      <c r="I160" s="63" t="s">
        <v>278</v>
      </c>
      <c r="J160" s="64" t="s">
        <v>279</v>
      </c>
      <c r="K160" s="63">
        <v>-4321</v>
      </c>
      <c r="L160" s="63" t="s">
        <v>280</v>
      </c>
      <c r="M160" s="64" t="s">
        <v>171</v>
      </c>
      <c r="N160" s="64"/>
      <c r="O160" s="65" t="s">
        <v>243</v>
      </c>
      <c r="P160" s="65" t="s">
        <v>244</v>
      </c>
    </row>
    <row r="161" spans="1:16" ht="12.75" customHeight="1" thickBot="1">
      <c r="A161" s="23" t="str">
        <f t="shared" si="12"/>
        <v> AAC 4.83 </v>
      </c>
      <c r="B161" s="5" t="str">
        <f t="shared" si="13"/>
        <v>I</v>
      </c>
      <c r="C161" s="23">
        <f t="shared" si="14"/>
        <v>27756.330999999998</v>
      </c>
      <c r="D161" s="54" t="str">
        <f t="shared" si="15"/>
        <v>vis</v>
      </c>
      <c r="E161" s="62">
        <f>VLOOKUP(C161,Active!C$21:E$971,3,FALSE)</f>
        <v>-4318.9737984397352</v>
      </c>
      <c r="F161" s="5" t="s">
        <v>160</v>
      </c>
      <c r="G161" s="54" t="str">
        <f t="shared" si="16"/>
        <v>27756.331</v>
      </c>
      <c r="H161" s="23">
        <f t="shared" si="17"/>
        <v>-4319</v>
      </c>
      <c r="I161" s="63" t="s">
        <v>281</v>
      </c>
      <c r="J161" s="64" t="s">
        <v>282</v>
      </c>
      <c r="K161" s="63">
        <v>-4319</v>
      </c>
      <c r="L161" s="63" t="s">
        <v>283</v>
      </c>
      <c r="M161" s="64" t="s">
        <v>171</v>
      </c>
      <c r="N161" s="64"/>
      <c r="O161" s="65" t="s">
        <v>284</v>
      </c>
      <c r="P161" s="65" t="s">
        <v>285</v>
      </c>
    </row>
    <row r="162" spans="1:16" ht="12.75" customHeight="1" thickBot="1">
      <c r="A162" s="23" t="str">
        <f t="shared" si="12"/>
        <v> AAC 4.83 </v>
      </c>
      <c r="B162" s="5" t="str">
        <f t="shared" si="13"/>
        <v>I</v>
      </c>
      <c r="C162" s="23">
        <f t="shared" si="14"/>
        <v>27962.513999999999</v>
      </c>
      <c r="D162" s="54" t="str">
        <f t="shared" si="15"/>
        <v>vis</v>
      </c>
      <c r="E162" s="62">
        <f>VLOOKUP(C162,Active!C$21:E$971,3,FALSE)</f>
        <v>-4258.9687968345706</v>
      </c>
      <c r="F162" s="5" t="s">
        <v>160</v>
      </c>
      <c r="G162" s="54" t="str">
        <f t="shared" si="16"/>
        <v>27962.514</v>
      </c>
      <c r="H162" s="23">
        <f t="shared" si="17"/>
        <v>-4259</v>
      </c>
      <c r="I162" s="63" t="s">
        <v>286</v>
      </c>
      <c r="J162" s="64" t="s">
        <v>287</v>
      </c>
      <c r="K162" s="63">
        <v>-4259</v>
      </c>
      <c r="L162" s="63" t="s">
        <v>288</v>
      </c>
      <c r="M162" s="64" t="s">
        <v>171</v>
      </c>
      <c r="N162" s="64"/>
      <c r="O162" s="65" t="s">
        <v>284</v>
      </c>
      <c r="P162" s="65" t="s">
        <v>285</v>
      </c>
    </row>
    <row r="163" spans="1:16" ht="12.75" customHeight="1" thickBot="1">
      <c r="A163" s="23" t="str">
        <f t="shared" si="12"/>
        <v> AN 259.190 </v>
      </c>
      <c r="B163" s="5" t="str">
        <f t="shared" si="13"/>
        <v>I</v>
      </c>
      <c r="C163" s="23">
        <f t="shared" si="14"/>
        <v>27993.405999999999</v>
      </c>
      <c r="D163" s="54" t="str">
        <f t="shared" si="15"/>
        <v>vis</v>
      </c>
      <c r="E163" s="62">
        <f>VLOOKUP(C163,Active!C$21:E$971,3,FALSE)</f>
        <v>-4249.978363532181</v>
      </c>
      <c r="F163" s="5" t="s">
        <v>160</v>
      </c>
      <c r="G163" s="54" t="str">
        <f t="shared" si="16"/>
        <v>27993.406</v>
      </c>
      <c r="H163" s="23">
        <f t="shared" si="17"/>
        <v>-4250</v>
      </c>
      <c r="I163" s="63" t="s">
        <v>289</v>
      </c>
      <c r="J163" s="64" t="s">
        <v>290</v>
      </c>
      <c r="K163" s="63">
        <v>-4250</v>
      </c>
      <c r="L163" s="63" t="s">
        <v>291</v>
      </c>
      <c r="M163" s="64" t="s">
        <v>171</v>
      </c>
      <c r="N163" s="64"/>
      <c r="O163" s="65" t="s">
        <v>243</v>
      </c>
      <c r="P163" s="65" t="s">
        <v>244</v>
      </c>
    </row>
    <row r="164" spans="1:16" ht="12.75" customHeight="1" thickBot="1">
      <c r="A164" s="23" t="str">
        <f t="shared" si="12"/>
        <v> MVS 7.181 </v>
      </c>
      <c r="B164" s="5" t="str">
        <f t="shared" si="13"/>
        <v>I</v>
      </c>
      <c r="C164" s="23">
        <f t="shared" si="14"/>
        <v>28017.477999999999</v>
      </c>
      <c r="D164" s="54" t="str">
        <f t="shared" si="15"/>
        <v>vis</v>
      </c>
      <c r="E164" s="62">
        <f>VLOOKUP(C164,Active!C$21:E$971,3,FALSE)</f>
        <v>-4242.9727403787711</v>
      </c>
      <c r="F164" s="5" t="s">
        <v>160</v>
      </c>
      <c r="G164" s="54" t="str">
        <f t="shared" si="16"/>
        <v>28017.478</v>
      </c>
      <c r="H164" s="23">
        <f t="shared" si="17"/>
        <v>-4243</v>
      </c>
      <c r="I164" s="63" t="s">
        <v>292</v>
      </c>
      <c r="J164" s="64" t="s">
        <v>293</v>
      </c>
      <c r="K164" s="63">
        <v>-4243</v>
      </c>
      <c r="L164" s="63" t="s">
        <v>294</v>
      </c>
      <c r="M164" s="64" t="s">
        <v>295</v>
      </c>
      <c r="N164" s="64"/>
      <c r="O164" s="65" t="s">
        <v>296</v>
      </c>
      <c r="P164" s="65" t="s">
        <v>297</v>
      </c>
    </row>
    <row r="165" spans="1:16" ht="12.75" customHeight="1" thickBot="1">
      <c r="A165" s="23" t="str">
        <f t="shared" si="12"/>
        <v> AN 259.190 </v>
      </c>
      <c r="B165" s="5" t="str">
        <f t="shared" si="13"/>
        <v>I</v>
      </c>
      <c r="C165" s="23">
        <f t="shared" si="14"/>
        <v>28072.455000000002</v>
      </c>
      <c r="D165" s="54" t="str">
        <f t="shared" si="15"/>
        <v>vis</v>
      </c>
      <c r="E165" s="62">
        <f>VLOOKUP(C165,Active!C$21:E$971,3,FALSE)</f>
        <v>-4226.9729005605159</v>
      </c>
      <c r="F165" s="5" t="s">
        <v>160</v>
      </c>
      <c r="G165" s="54" t="str">
        <f t="shared" si="16"/>
        <v>28072.455</v>
      </c>
      <c r="H165" s="23">
        <f t="shared" si="17"/>
        <v>-4227</v>
      </c>
      <c r="I165" s="63" t="s">
        <v>298</v>
      </c>
      <c r="J165" s="64" t="s">
        <v>299</v>
      </c>
      <c r="K165" s="63">
        <v>-4227</v>
      </c>
      <c r="L165" s="63" t="s">
        <v>300</v>
      </c>
      <c r="M165" s="64" t="s">
        <v>171</v>
      </c>
      <c r="N165" s="64"/>
      <c r="O165" s="65" t="s">
        <v>243</v>
      </c>
      <c r="P165" s="65" t="s">
        <v>244</v>
      </c>
    </row>
    <row r="166" spans="1:16" ht="12.75" customHeight="1" thickBot="1">
      <c r="A166" s="23" t="str">
        <f t="shared" si="12"/>
        <v> AN 259.190 </v>
      </c>
      <c r="B166" s="5" t="str">
        <f t="shared" si="13"/>
        <v>I</v>
      </c>
      <c r="C166" s="23">
        <f t="shared" si="14"/>
        <v>28110.257000000001</v>
      </c>
      <c r="D166" s="54" t="str">
        <f t="shared" si="15"/>
        <v>vis</v>
      </c>
      <c r="E166" s="62">
        <f>VLOOKUP(C166,Active!C$21:E$971,3,FALSE)</f>
        <v>-4215.9714645998474</v>
      </c>
      <c r="F166" s="5" t="s">
        <v>160</v>
      </c>
      <c r="G166" s="54" t="str">
        <f t="shared" si="16"/>
        <v>28110.257</v>
      </c>
      <c r="H166" s="23">
        <f t="shared" si="17"/>
        <v>-4216</v>
      </c>
      <c r="I166" s="63" t="s">
        <v>301</v>
      </c>
      <c r="J166" s="64" t="s">
        <v>302</v>
      </c>
      <c r="K166" s="63">
        <v>-4216</v>
      </c>
      <c r="L166" s="63" t="s">
        <v>269</v>
      </c>
      <c r="M166" s="64" t="s">
        <v>171</v>
      </c>
      <c r="N166" s="64"/>
      <c r="O166" s="65" t="s">
        <v>243</v>
      </c>
      <c r="P166" s="65" t="s">
        <v>244</v>
      </c>
    </row>
    <row r="167" spans="1:16" ht="12.75" customHeight="1" thickBot="1">
      <c r="A167" s="23" t="str">
        <f t="shared" si="12"/>
        <v> AN 259.190 </v>
      </c>
      <c r="B167" s="5" t="str">
        <f t="shared" si="13"/>
        <v>I</v>
      </c>
      <c r="C167" s="23">
        <f t="shared" si="14"/>
        <v>28151.475999999999</v>
      </c>
      <c r="D167" s="54" t="str">
        <f t="shared" si="15"/>
        <v>vis</v>
      </c>
      <c r="E167" s="62">
        <f>VLOOKUP(C167,Active!C$21:E$971,3,FALSE)</f>
        <v>-4203.9755863695227</v>
      </c>
      <c r="F167" s="5" t="s">
        <v>160</v>
      </c>
      <c r="G167" s="54" t="str">
        <f t="shared" si="16"/>
        <v>28151.476</v>
      </c>
      <c r="H167" s="23">
        <f t="shared" si="17"/>
        <v>-4204</v>
      </c>
      <c r="I167" s="63" t="s">
        <v>303</v>
      </c>
      <c r="J167" s="64" t="s">
        <v>304</v>
      </c>
      <c r="K167" s="63">
        <v>-4204</v>
      </c>
      <c r="L167" s="63" t="s">
        <v>305</v>
      </c>
      <c r="M167" s="64" t="s">
        <v>171</v>
      </c>
      <c r="N167" s="64"/>
      <c r="O167" s="65" t="s">
        <v>243</v>
      </c>
      <c r="P167" s="65" t="s">
        <v>244</v>
      </c>
    </row>
    <row r="168" spans="1:16" ht="12.75" customHeight="1" thickBot="1">
      <c r="A168" s="23" t="str">
        <f t="shared" si="12"/>
        <v> AN 259.190 </v>
      </c>
      <c r="B168" s="5" t="str">
        <f t="shared" si="13"/>
        <v>I</v>
      </c>
      <c r="C168" s="23">
        <f t="shared" si="14"/>
        <v>28158.342000000001</v>
      </c>
      <c r="D168" s="54" t="str">
        <f t="shared" si="15"/>
        <v>vis</v>
      </c>
      <c r="E168" s="62">
        <f>VLOOKUP(C168,Active!C$21:E$971,3,FALSE)</f>
        <v>-4201.9773889380122</v>
      </c>
      <c r="F168" s="5" t="s">
        <v>160</v>
      </c>
      <c r="G168" s="54" t="str">
        <f t="shared" si="16"/>
        <v>28158.342</v>
      </c>
      <c r="H168" s="23">
        <f t="shared" si="17"/>
        <v>-4202</v>
      </c>
      <c r="I168" s="63" t="s">
        <v>306</v>
      </c>
      <c r="J168" s="64" t="s">
        <v>307</v>
      </c>
      <c r="K168" s="63">
        <v>-4202</v>
      </c>
      <c r="L168" s="63" t="s">
        <v>308</v>
      </c>
      <c r="M168" s="64" t="s">
        <v>171</v>
      </c>
      <c r="N168" s="64"/>
      <c r="O168" s="65" t="s">
        <v>243</v>
      </c>
      <c r="P168" s="65" t="s">
        <v>244</v>
      </c>
    </row>
    <row r="169" spans="1:16" ht="12.75" customHeight="1" thickBot="1">
      <c r="A169" s="23" t="str">
        <f t="shared" si="12"/>
        <v> PZ 17.76 </v>
      </c>
      <c r="B169" s="5" t="str">
        <f t="shared" si="13"/>
        <v>I</v>
      </c>
      <c r="C169" s="23">
        <f t="shared" si="14"/>
        <v>28780.257000000001</v>
      </c>
      <c r="D169" s="54" t="str">
        <f t="shared" si="15"/>
        <v>vis</v>
      </c>
      <c r="E169" s="62">
        <f>VLOOKUP(C169,Active!C$21:E$971,3,FALSE)</f>
        <v>-4020.9827842747964</v>
      </c>
      <c r="F169" s="5" t="s">
        <v>160</v>
      </c>
      <c r="G169" s="54" t="str">
        <f t="shared" si="16"/>
        <v>28780.257</v>
      </c>
      <c r="H169" s="23">
        <f t="shared" si="17"/>
        <v>-4021</v>
      </c>
      <c r="I169" s="63" t="s">
        <v>309</v>
      </c>
      <c r="J169" s="64" t="s">
        <v>310</v>
      </c>
      <c r="K169" s="63">
        <v>-4021</v>
      </c>
      <c r="L169" s="63" t="s">
        <v>311</v>
      </c>
      <c r="M169" s="64" t="s">
        <v>295</v>
      </c>
      <c r="N169" s="64"/>
      <c r="O169" s="65" t="s">
        <v>312</v>
      </c>
      <c r="P169" s="65" t="s">
        <v>313</v>
      </c>
    </row>
    <row r="170" spans="1:16" ht="12.75" customHeight="1" thickBot="1">
      <c r="A170" s="23" t="str">
        <f t="shared" si="12"/>
        <v> PZ 17.76 </v>
      </c>
      <c r="B170" s="5" t="str">
        <f t="shared" si="13"/>
        <v>I</v>
      </c>
      <c r="C170" s="23">
        <f t="shared" si="14"/>
        <v>28787.183000000001</v>
      </c>
      <c r="D170" s="54" t="str">
        <f t="shared" si="15"/>
        <v>vis</v>
      </c>
      <c r="E170" s="62">
        <f>VLOOKUP(C170,Active!C$21:E$971,3,FALSE)</f>
        <v>-4018.9671251704212</v>
      </c>
      <c r="F170" s="5" t="s">
        <v>160</v>
      </c>
      <c r="G170" s="54" t="str">
        <f t="shared" si="16"/>
        <v>28787.183</v>
      </c>
      <c r="H170" s="23">
        <f t="shared" si="17"/>
        <v>-4019</v>
      </c>
      <c r="I170" s="63" t="s">
        <v>314</v>
      </c>
      <c r="J170" s="64" t="s">
        <v>315</v>
      </c>
      <c r="K170" s="63">
        <v>-4019</v>
      </c>
      <c r="L170" s="63" t="s">
        <v>316</v>
      </c>
      <c r="M170" s="64" t="s">
        <v>295</v>
      </c>
      <c r="N170" s="64"/>
      <c r="O170" s="65" t="s">
        <v>312</v>
      </c>
      <c r="P170" s="65" t="s">
        <v>313</v>
      </c>
    </row>
    <row r="171" spans="1:16" ht="12.75" customHeight="1" thickBot="1">
      <c r="A171" s="23" t="str">
        <f t="shared" si="12"/>
        <v> PZ 17.76 </v>
      </c>
      <c r="B171" s="5" t="str">
        <f t="shared" si="13"/>
        <v>I</v>
      </c>
      <c r="C171" s="23">
        <f t="shared" si="14"/>
        <v>28842.134999999998</v>
      </c>
      <c r="D171" s="54" t="str">
        <f t="shared" si="15"/>
        <v>vis</v>
      </c>
      <c r="E171" s="62">
        <f>VLOOKUP(C171,Active!C$21:E$971,3,FALSE)</f>
        <v>-4002.974561049195</v>
      </c>
      <c r="F171" s="5" t="s">
        <v>160</v>
      </c>
      <c r="G171" s="54" t="str">
        <f t="shared" si="16"/>
        <v>28842.135</v>
      </c>
      <c r="H171" s="23">
        <f t="shared" si="17"/>
        <v>-4003</v>
      </c>
      <c r="I171" s="63" t="s">
        <v>317</v>
      </c>
      <c r="J171" s="64" t="s">
        <v>318</v>
      </c>
      <c r="K171" s="63">
        <v>-4003</v>
      </c>
      <c r="L171" s="63" t="s">
        <v>319</v>
      </c>
      <c r="M171" s="64" t="s">
        <v>295</v>
      </c>
      <c r="N171" s="64"/>
      <c r="O171" s="65" t="s">
        <v>312</v>
      </c>
      <c r="P171" s="65" t="s">
        <v>313</v>
      </c>
    </row>
    <row r="172" spans="1:16" ht="12.75" customHeight="1" thickBot="1">
      <c r="A172" s="23" t="str">
        <f t="shared" si="12"/>
        <v> PZ 17.76 </v>
      </c>
      <c r="B172" s="5" t="str">
        <f t="shared" si="13"/>
        <v>I</v>
      </c>
      <c r="C172" s="23">
        <f t="shared" si="14"/>
        <v>29103.284</v>
      </c>
      <c r="D172" s="54" t="str">
        <f t="shared" si="15"/>
        <v>vis</v>
      </c>
      <c r="E172" s="62">
        <f>VLOOKUP(C172,Active!C$21:E$971,3,FALSE)</f>
        <v>-3926.9729209324678</v>
      </c>
      <c r="F172" s="5" t="s">
        <v>160</v>
      </c>
      <c r="G172" s="54" t="str">
        <f t="shared" si="16"/>
        <v>29103.284</v>
      </c>
      <c r="H172" s="23">
        <f t="shared" si="17"/>
        <v>-3927</v>
      </c>
      <c r="I172" s="63" t="s">
        <v>320</v>
      </c>
      <c r="J172" s="64" t="s">
        <v>321</v>
      </c>
      <c r="K172" s="63">
        <v>-3927</v>
      </c>
      <c r="L172" s="63" t="s">
        <v>300</v>
      </c>
      <c r="M172" s="64" t="s">
        <v>295</v>
      </c>
      <c r="N172" s="64"/>
      <c r="O172" s="65" t="s">
        <v>312</v>
      </c>
      <c r="P172" s="65" t="s">
        <v>313</v>
      </c>
    </row>
    <row r="173" spans="1:16" ht="12.75" customHeight="1" thickBot="1">
      <c r="A173" s="23" t="str">
        <f t="shared" si="12"/>
        <v> PZ 17.76 </v>
      </c>
      <c r="B173" s="5" t="str">
        <f t="shared" si="13"/>
        <v>I</v>
      </c>
      <c r="C173" s="23">
        <f t="shared" si="14"/>
        <v>29134.206999999999</v>
      </c>
      <c r="D173" s="54" t="str">
        <f t="shared" si="15"/>
        <v>vis</v>
      </c>
      <c r="E173" s="62">
        <f>VLOOKUP(C173,Active!C$21:E$971,3,FALSE)</f>
        <v>-3917.9734657657646</v>
      </c>
      <c r="F173" s="5" t="s">
        <v>160</v>
      </c>
      <c r="G173" s="54" t="str">
        <f t="shared" si="16"/>
        <v>29134.207</v>
      </c>
      <c r="H173" s="23">
        <f t="shared" si="17"/>
        <v>-3918</v>
      </c>
      <c r="I173" s="63" t="s">
        <v>322</v>
      </c>
      <c r="J173" s="64" t="s">
        <v>323</v>
      </c>
      <c r="K173" s="63">
        <v>-3918</v>
      </c>
      <c r="L173" s="63" t="s">
        <v>257</v>
      </c>
      <c r="M173" s="64" t="s">
        <v>295</v>
      </c>
      <c r="N173" s="64"/>
      <c r="O173" s="65" t="s">
        <v>312</v>
      </c>
      <c r="P173" s="65" t="s">
        <v>313</v>
      </c>
    </row>
    <row r="174" spans="1:16" ht="12.75" customHeight="1" thickBot="1">
      <c r="A174" s="23" t="str">
        <f t="shared" si="12"/>
        <v> PZ 17.76 </v>
      </c>
      <c r="B174" s="5" t="str">
        <f t="shared" si="13"/>
        <v>I</v>
      </c>
      <c r="C174" s="23">
        <f t="shared" si="14"/>
        <v>29158.23</v>
      </c>
      <c r="D174" s="54" t="str">
        <f t="shared" si="15"/>
        <v>vis</v>
      </c>
      <c r="E174" s="62">
        <f>VLOOKUP(C174,Active!C$21:E$971,3,FALSE)</f>
        <v>-3910.9821029785271</v>
      </c>
      <c r="F174" s="5" t="s">
        <v>160</v>
      </c>
      <c r="G174" s="54" t="str">
        <f t="shared" si="16"/>
        <v>29158.230</v>
      </c>
      <c r="H174" s="23">
        <f t="shared" si="17"/>
        <v>-3911</v>
      </c>
      <c r="I174" s="63" t="s">
        <v>324</v>
      </c>
      <c r="J174" s="64" t="s">
        <v>325</v>
      </c>
      <c r="K174" s="63">
        <v>-3911</v>
      </c>
      <c r="L174" s="63" t="s">
        <v>326</v>
      </c>
      <c r="M174" s="64" t="s">
        <v>295</v>
      </c>
      <c r="N174" s="64"/>
      <c r="O174" s="65" t="s">
        <v>312</v>
      </c>
      <c r="P174" s="65" t="s">
        <v>313</v>
      </c>
    </row>
    <row r="175" spans="1:16" ht="12.75" customHeight="1" thickBot="1">
      <c r="A175" s="23" t="str">
        <f t="shared" si="12"/>
        <v> PZ 17.76 </v>
      </c>
      <c r="B175" s="5" t="str">
        <f t="shared" si="13"/>
        <v>I</v>
      </c>
      <c r="C175" s="23">
        <f t="shared" si="14"/>
        <v>29189.207999999999</v>
      </c>
      <c r="D175" s="54" t="str">
        <f t="shared" si="15"/>
        <v>vis</v>
      </c>
      <c r="E175" s="62">
        <f>VLOOKUP(C175,Active!C$21:E$971,3,FALSE)</f>
        <v>-3901.966641278364</v>
      </c>
      <c r="F175" s="5" t="s">
        <v>160</v>
      </c>
      <c r="G175" s="54" t="str">
        <f t="shared" si="16"/>
        <v>29189.208</v>
      </c>
      <c r="H175" s="23">
        <f t="shared" si="17"/>
        <v>-3902</v>
      </c>
      <c r="I175" s="63" t="s">
        <v>327</v>
      </c>
      <c r="J175" s="64" t="s">
        <v>328</v>
      </c>
      <c r="K175" s="63">
        <v>-3902</v>
      </c>
      <c r="L175" s="63" t="s">
        <v>329</v>
      </c>
      <c r="M175" s="64" t="s">
        <v>295</v>
      </c>
      <c r="N175" s="64"/>
      <c r="O175" s="65" t="s">
        <v>312</v>
      </c>
      <c r="P175" s="65" t="s">
        <v>313</v>
      </c>
    </row>
    <row r="176" spans="1:16" ht="12.75" customHeight="1" thickBot="1">
      <c r="A176" s="23" t="str">
        <f t="shared" si="12"/>
        <v> PZ 17.76 </v>
      </c>
      <c r="B176" s="5" t="str">
        <f t="shared" si="13"/>
        <v>I</v>
      </c>
      <c r="C176" s="23">
        <f t="shared" si="14"/>
        <v>29426.32</v>
      </c>
      <c r="D176" s="54" t="str">
        <f t="shared" si="15"/>
        <v>vis</v>
      </c>
      <c r="E176" s="62">
        <f>VLOOKUP(C176,Active!C$21:E$971,3,FALSE)</f>
        <v>-3832.9604383392093</v>
      </c>
      <c r="F176" s="5" t="s">
        <v>160</v>
      </c>
      <c r="G176" s="54" t="str">
        <f t="shared" si="16"/>
        <v>29426.320</v>
      </c>
      <c r="H176" s="23">
        <f t="shared" si="17"/>
        <v>-3833</v>
      </c>
      <c r="I176" s="63" t="s">
        <v>330</v>
      </c>
      <c r="J176" s="64" t="s">
        <v>331</v>
      </c>
      <c r="K176" s="63">
        <v>-3833</v>
      </c>
      <c r="L176" s="63" t="s">
        <v>215</v>
      </c>
      <c r="M176" s="64" t="s">
        <v>295</v>
      </c>
      <c r="N176" s="64"/>
      <c r="O176" s="65" t="s">
        <v>312</v>
      </c>
      <c r="P176" s="65" t="s">
        <v>313</v>
      </c>
    </row>
    <row r="177" spans="1:16" ht="12.75" customHeight="1" thickBot="1">
      <c r="A177" s="23" t="str">
        <f t="shared" si="12"/>
        <v> PZ 17.76 </v>
      </c>
      <c r="B177" s="5" t="str">
        <f t="shared" si="13"/>
        <v>I</v>
      </c>
      <c r="C177" s="23">
        <f t="shared" si="14"/>
        <v>29512.213</v>
      </c>
      <c r="D177" s="54" t="str">
        <f t="shared" si="15"/>
        <v>vis</v>
      </c>
      <c r="E177" s="62">
        <f>VLOOKUP(C177,Active!C$21:E$971,3,FALSE)</f>
        <v>-3807.9631805494187</v>
      </c>
      <c r="F177" s="5" t="s">
        <v>160</v>
      </c>
      <c r="G177" s="54" t="str">
        <f t="shared" si="16"/>
        <v>29512.213</v>
      </c>
      <c r="H177" s="23">
        <f t="shared" si="17"/>
        <v>-3808</v>
      </c>
      <c r="I177" s="63" t="s">
        <v>332</v>
      </c>
      <c r="J177" s="64" t="s">
        <v>333</v>
      </c>
      <c r="K177" s="63">
        <v>-3808</v>
      </c>
      <c r="L177" s="63" t="s">
        <v>226</v>
      </c>
      <c r="M177" s="64" t="s">
        <v>295</v>
      </c>
      <c r="N177" s="64"/>
      <c r="O177" s="65" t="s">
        <v>312</v>
      </c>
      <c r="P177" s="65" t="s">
        <v>313</v>
      </c>
    </row>
    <row r="178" spans="1:16" ht="12.75" customHeight="1" thickBot="1">
      <c r="A178" s="23" t="str">
        <f t="shared" si="12"/>
        <v> PZ 17.76 </v>
      </c>
      <c r="B178" s="5" t="str">
        <f t="shared" si="13"/>
        <v>I</v>
      </c>
      <c r="C178" s="23">
        <f t="shared" si="14"/>
        <v>29852.35</v>
      </c>
      <c r="D178" s="54" t="str">
        <f t="shared" si="15"/>
        <v>vis</v>
      </c>
      <c r="E178" s="62">
        <f>VLOOKUP(C178,Active!C$21:E$971,3,FALSE)</f>
        <v>-3708.9738301617745</v>
      </c>
      <c r="F178" s="5" t="s">
        <v>160</v>
      </c>
      <c r="G178" s="54" t="str">
        <f t="shared" si="16"/>
        <v>29852.350</v>
      </c>
      <c r="H178" s="23">
        <f t="shared" si="17"/>
        <v>-3709</v>
      </c>
      <c r="I178" s="63" t="s">
        <v>334</v>
      </c>
      <c r="J178" s="64" t="s">
        <v>335</v>
      </c>
      <c r="K178" s="63">
        <v>-3709</v>
      </c>
      <c r="L178" s="63" t="s">
        <v>283</v>
      </c>
      <c r="M178" s="64" t="s">
        <v>295</v>
      </c>
      <c r="N178" s="64"/>
      <c r="O178" s="65" t="s">
        <v>312</v>
      </c>
      <c r="P178" s="65" t="s">
        <v>313</v>
      </c>
    </row>
    <row r="179" spans="1:16" ht="12.75" customHeight="1" thickBot="1">
      <c r="A179" s="23" t="str">
        <f t="shared" si="12"/>
        <v> AAC 4.114 </v>
      </c>
      <c r="B179" s="5" t="str">
        <f t="shared" si="13"/>
        <v>I</v>
      </c>
      <c r="C179" s="23">
        <f t="shared" si="14"/>
        <v>32807.360000000001</v>
      </c>
      <c r="D179" s="54" t="str">
        <f t="shared" si="15"/>
        <v>vis</v>
      </c>
      <c r="E179" s="62">
        <f>VLOOKUP(C179,Active!C$21:E$971,3,FALSE)</f>
        <v>-2848.9835312851615</v>
      </c>
      <c r="F179" s="5" t="s">
        <v>160</v>
      </c>
      <c r="G179" s="54" t="str">
        <f t="shared" si="16"/>
        <v>32807.360</v>
      </c>
      <c r="H179" s="23">
        <f t="shared" si="17"/>
        <v>-2849</v>
      </c>
      <c r="I179" s="63" t="s">
        <v>336</v>
      </c>
      <c r="J179" s="64" t="s">
        <v>337</v>
      </c>
      <c r="K179" s="63">
        <v>-2849</v>
      </c>
      <c r="L179" s="63" t="s">
        <v>338</v>
      </c>
      <c r="M179" s="64" t="s">
        <v>171</v>
      </c>
      <c r="N179" s="64"/>
      <c r="O179" s="65" t="s">
        <v>284</v>
      </c>
      <c r="P179" s="65" t="s">
        <v>339</v>
      </c>
    </row>
    <row r="180" spans="1:16" ht="12.75" customHeight="1" thickBot="1">
      <c r="A180" s="23" t="str">
        <f t="shared" si="12"/>
        <v> AN 278.270 </v>
      </c>
      <c r="B180" s="5" t="str">
        <f t="shared" si="13"/>
        <v>I</v>
      </c>
      <c r="C180" s="23">
        <f t="shared" si="14"/>
        <v>33178.464999999997</v>
      </c>
      <c r="D180" s="54" t="str">
        <f t="shared" si="15"/>
        <v>vis</v>
      </c>
      <c r="E180" s="62">
        <f>VLOOKUP(C180,Active!C$21:E$971,3,FALSE)</f>
        <v>-2740.9816294761654</v>
      </c>
      <c r="F180" s="5" t="s">
        <v>160</v>
      </c>
      <c r="G180" s="54" t="str">
        <f t="shared" si="16"/>
        <v>33178.465</v>
      </c>
      <c r="H180" s="23">
        <f t="shared" si="17"/>
        <v>-2741</v>
      </c>
      <c r="I180" s="63" t="s">
        <v>340</v>
      </c>
      <c r="J180" s="64" t="s">
        <v>341</v>
      </c>
      <c r="K180" s="63">
        <v>-2741</v>
      </c>
      <c r="L180" s="63" t="s">
        <v>342</v>
      </c>
      <c r="M180" s="64" t="s">
        <v>171</v>
      </c>
      <c r="N180" s="64"/>
      <c r="O180" s="65" t="s">
        <v>343</v>
      </c>
      <c r="P180" s="65" t="s">
        <v>344</v>
      </c>
    </row>
    <row r="181" spans="1:16" ht="12.75" customHeight="1" thickBot="1">
      <c r="A181" s="23" t="str">
        <f t="shared" si="12"/>
        <v> AAC 5.8 </v>
      </c>
      <c r="B181" s="5" t="str">
        <f t="shared" si="13"/>
        <v>I</v>
      </c>
      <c r="C181" s="23">
        <f t="shared" si="14"/>
        <v>33539.241000000002</v>
      </c>
      <c r="D181" s="54" t="str">
        <f t="shared" si="15"/>
        <v>vis</v>
      </c>
      <c r="E181" s="62">
        <f>VLOOKUP(C181,Active!C$21:E$971,3,FALSE)</f>
        <v>-2635.9857546508642</v>
      </c>
      <c r="F181" s="5" t="s">
        <v>160</v>
      </c>
      <c r="G181" s="54" t="str">
        <f t="shared" si="16"/>
        <v>33539.241</v>
      </c>
      <c r="H181" s="23">
        <f t="shared" si="17"/>
        <v>-2636</v>
      </c>
      <c r="I181" s="63" t="s">
        <v>345</v>
      </c>
      <c r="J181" s="64" t="s">
        <v>346</v>
      </c>
      <c r="K181" s="63">
        <v>-2636</v>
      </c>
      <c r="L181" s="63" t="s">
        <v>347</v>
      </c>
      <c r="M181" s="64" t="s">
        <v>171</v>
      </c>
      <c r="N181" s="64"/>
      <c r="O181" s="65" t="s">
        <v>284</v>
      </c>
      <c r="P181" s="65" t="s">
        <v>348</v>
      </c>
    </row>
    <row r="182" spans="1:16" ht="12.75" customHeight="1" thickBot="1">
      <c r="A182" s="23" t="str">
        <f t="shared" si="12"/>
        <v> AAC 5.52 </v>
      </c>
      <c r="B182" s="5" t="str">
        <f t="shared" si="13"/>
        <v>I</v>
      </c>
      <c r="C182" s="23">
        <f t="shared" si="14"/>
        <v>34226.447</v>
      </c>
      <c r="D182" s="54" t="str">
        <f t="shared" si="15"/>
        <v>vis</v>
      </c>
      <c r="E182" s="62">
        <f>VLOOKUP(C182,Active!C$21:E$971,3,FALSE)</f>
        <v>-2435.9896486039138</v>
      </c>
      <c r="F182" s="5" t="s">
        <v>160</v>
      </c>
      <c r="G182" s="54" t="str">
        <f t="shared" si="16"/>
        <v>34226.447</v>
      </c>
      <c r="H182" s="23">
        <f t="shared" si="17"/>
        <v>-2436</v>
      </c>
      <c r="I182" s="63" t="s">
        <v>349</v>
      </c>
      <c r="J182" s="64" t="s">
        <v>350</v>
      </c>
      <c r="K182" s="63">
        <v>-2436</v>
      </c>
      <c r="L182" s="63" t="s">
        <v>351</v>
      </c>
      <c r="M182" s="64" t="s">
        <v>171</v>
      </c>
      <c r="N182" s="64"/>
      <c r="O182" s="65" t="s">
        <v>284</v>
      </c>
      <c r="P182" s="65" t="s">
        <v>352</v>
      </c>
    </row>
    <row r="183" spans="1:16" ht="12.75" customHeight="1" thickBot="1">
      <c r="A183" s="23" t="str">
        <f t="shared" si="12"/>
        <v> AAC 5.190 </v>
      </c>
      <c r="B183" s="5" t="str">
        <f t="shared" si="13"/>
        <v>I</v>
      </c>
      <c r="C183" s="23">
        <f t="shared" si="14"/>
        <v>34604.432000000001</v>
      </c>
      <c r="D183" s="54" t="str">
        <f t="shared" si="15"/>
        <v>vis</v>
      </c>
      <c r="E183" s="62">
        <f>VLOOKUP(C183,Active!C$21:E$971,3,FALSE)</f>
        <v>-2325.9854749730712</v>
      </c>
      <c r="F183" s="5" t="s">
        <v>160</v>
      </c>
      <c r="G183" s="54" t="str">
        <f t="shared" si="16"/>
        <v>34604.432</v>
      </c>
      <c r="H183" s="23">
        <f t="shared" si="17"/>
        <v>-2326</v>
      </c>
      <c r="I183" s="63" t="s">
        <v>353</v>
      </c>
      <c r="J183" s="64" t="s">
        <v>354</v>
      </c>
      <c r="K183" s="63">
        <v>-2326</v>
      </c>
      <c r="L183" s="63" t="s">
        <v>355</v>
      </c>
      <c r="M183" s="64" t="s">
        <v>171</v>
      </c>
      <c r="N183" s="64"/>
      <c r="O183" s="65" t="s">
        <v>284</v>
      </c>
      <c r="P183" s="65" t="s">
        <v>356</v>
      </c>
    </row>
    <row r="184" spans="1:16" ht="12.75" customHeight="1" thickBot="1">
      <c r="A184" s="23" t="str">
        <f t="shared" si="12"/>
        <v> MVS 7.181 </v>
      </c>
      <c r="B184" s="5" t="str">
        <f t="shared" si="13"/>
        <v>I</v>
      </c>
      <c r="C184" s="23">
        <f t="shared" si="14"/>
        <v>36023.500999999997</v>
      </c>
      <c r="D184" s="54" t="str">
        <f t="shared" si="15"/>
        <v>vis</v>
      </c>
      <c r="E184" s="62">
        <f>VLOOKUP(C184,Active!C$21:E$971,3,FALSE)</f>
        <v>-1912.9968307936836</v>
      </c>
      <c r="F184" s="5" t="s">
        <v>160</v>
      </c>
      <c r="G184" s="54" t="str">
        <f t="shared" si="16"/>
        <v>36023.501</v>
      </c>
      <c r="H184" s="23">
        <f t="shared" si="17"/>
        <v>-1913</v>
      </c>
      <c r="I184" s="63" t="s">
        <v>357</v>
      </c>
      <c r="J184" s="64" t="s">
        <v>358</v>
      </c>
      <c r="K184" s="63">
        <v>-1913</v>
      </c>
      <c r="L184" s="63" t="s">
        <v>359</v>
      </c>
      <c r="M184" s="64" t="s">
        <v>295</v>
      </c>
      <c r="N184" s="64"/>
      <c r="O184" s="65" t="s">
        <v>296</v>
      </c>
      <c r="P184" s="65" t="s">
        <v>297</v>
      </c>
    </row>
    <row r="185" spans="1:16" ht="12.75" customHeight="1" thickBot="1">
      <c r="A185" s="23" t="str">
        <f t="shared" si="12"/>
        <v> AA 8.190 </v>
      </c>
      <c r="B185" s="5" t="str">
        <f t="shared" si="13"/>
        <v>I</v>
      </c>
      <c r="C185" s="23">
        <f t="shared" si="14"/>
        <v>36133.480000000003</v>
      </c>
      <c r="D185" s="54" t="str">
        <f t="shared" si="15"/>
        <v>vis</v>
      </c>
      <c r="E185" s="62">
        <f>VLOOKUP(C185,Active!C$21:E$971,3,FALSE)</f>
        <v>-1880.9898754601461</v>
      </c>
      <c r="F185" s="5" t="s">
        <v>160</v>
      </c>
      <c r="G185" s="54" t="str">
        <f t="shared" si="16"/>
        <v>36133.480</v>
      </c>
      <c r="H185" s="23">
        <f t="shared" si="17"/>
        <v>-1881</v>
      </c>
      <c r="I185" s="63" t="s">
        <v>360</v>
      </c>
      <c r="J185" s="64" t="s">
        <v>361</v>
      </c>
      <c r="K185" s="63">
        <v>-1881</v>
      </c>
      <c r="L185" s="63" t="s">
        <v>362</v>
      </c>
      <c r="M185" s="64" t="s">
        <v>171</v>
      </c>
      <c r="N185" s="64"/>
      <c r="O185" s="65" t="s">
        <v>284</v>
      </c>
      <c r="P185" s="65" t="s">
        <v>363</v>
      </c>
    </row>
    <row r="186" spans="1:16" ht="12.75" customHeight="1" thickBot="1">
      <c r="A186" s="23" t="str">
        <f t="shared" si="12"/>
        <v> MVS 7.181 </v>
      </c>
      <c r="B186" s="5" t="str">
        <f t="shared" si="13"/>
        <v>I</v>
      </c>
      <c r="C186" s="23">
        <f t="shared" si="14"/>
        <v>37188.353000000003</v>
      </c>
      <c r="D186" s="54" t="str">
        <f t="shared" si="15"/>
        <v>vis</v>
      </c>
      <c r="E186" s="62">
        <f>VLOOKUP(C186,Active!C$21:E$971,3,FALSE)</f>
        <v>-1573.9924214593584</v>
      </c>
      <c r="F186" s="5" t="s">
        <v>160</v>
      </c>
      <c r="G186" s="54" t="str">
        <f t="shared" si="16"/>
        <v>37188.353</v>
      </c>
      <c r="H186" s="23">
        <f t="shared" si="17"/>
        <v>-1574</v>
      </c>
      <c r="I186" s="63" t="s">
        <v>364</v>
      </c>
      <c r="J186" s="64" t="s">
        <v>365</v>
      </c>
      <c r="K186" s="63">
        <v>-1574</v>
      </c>
      <c r="L186" s="63" t="s">
        <v>366</v>
      </c>
      <c r="M186" s="64" t="s">
        <v>295</v>
      </c>
      <c r="N186" s="64"/>
      <c r="O186" s="65" t="s">
        <v>296</v>
      </c>
      <c r="P186" s="65" t="s">
        <v>297</v>
      </c>
    </row>
    <row r="187" spans="1:16" ht="12.75" customHeight="1" thickBot="1">
      <c r="A187" s="23" t="str">
        <f t="shared" si="12"/>
        <v> BAC 13.128 </v>
      </c>
      <c r="B187" s="5" t="str">
        <f t="shared" si="13"/>
        <v>I</v>
      </c>
      <c r="C187" s="23">
        <f t="shared" si="14"/>
        <v>37188.360999999997</v>
      </c>
      <c r="D187" s="54" t="str">
        <f t="shared" si="15"/>
        <v>vis</v>
      </c>
      <c r="E187" s="62">
        <f>VLOOKUP(C187,Active!C$21:E$971,3,FALSE)</f>
        <v>-1573.9900932363114</v>
      </c>
      <c r="F187" s="5" t="s">
        <v>160</v>
      </c>
      <c r="G187" s="54" t="str">
        <f t="shared" si="16"/>
        <v>37188.361</v>
      </c>
      <c r="H187" s="23">
        <f t="shared" si="17"/>
        <v>-1574</v>
      </c>
      <c r="I187" s="63" t="s">
        <v>367</v>
      </c>
      <c r="J187" s="64" t="s">
        <v>368</v>
      </c>
      <c r="K187" s="63">
        <v>-1574</v>
      </c>
      <c r="L187" s="63" t="s">
        <v>369</v>
      </c>
      <c r="M187" s="64" t="s">
        <v>370</v>
      </c>
      <c r="N187" s="64" t="s">
        <v>371</v>
      </c>
      <c r="O187" s="65" t="s">
        <v>372</v>
      </c>
      <c r="P187" s="65" t="s">
        <v>373</v>
      </c>
    </row>
    <row r="188" spans="1:16" ht="12.75" customHeight="1" thickBot="1">
      <c r="A188" s="23" t="str">
        <f t="shared" si="12"/>
        <v>BAVM 15 </v>
      </c>
      <c r="B188" s="5" t="str">
        <f t="shared" si="13"/>
        <v>I</v>
      </c>
      <c r="C188" s="23">
        <f t="shared" si="14"/>
        <v>37559.445</v>
      </c>
      <c r="D188" s="54" t="str">
        <f t="shared" si="15"/>
        <v>vis</v>
      </c>
      <c r="E188" s="62">
        <f>VLOOKUP(C188,Active!C$21:E$971,3,FALSE)</f>
        <v>-1465.9943030128161</v>
      </c>
      <c r="F188" s="5" t="s">
        <v>160</v>
      </c>
      <c r="G188" s="54" t="str">
        <f t="shared" si="16"/>
        <v>37559.445</v>
      </c>
      <c r="H188" s="23">
        <f t="shared" si="17"/>
        <v>-1466</v>
      </c>
      <c r="I188" s="63" t="s">
        <v>374</v>
      </c>
      <c r="J188" s="64" t="s">
        <v>375</v>
      </c>
      <c r="K188" s="63">
        <v>-1466</v>
      </c>
      <c r="L188" s="63" t="s">
        <v>376</v>
      </c>
      <c r="M188" s="64" t="s">
        <v>171</v>
      </c>
      <c r="N188" s="64"/>
      <c r="O188" s="65" t="s">
        <v>377</v>
      </c>
      <c r="P188" s="66" t="s">
        <v>378</v>
      </c>
    </row>
    <row r="189" spans="1:16" ht="13.5" thickBot="1">
      <c r="A189" s="23" t="str">
        <f t="shared" si="12"/>
        <v>BAVM 15 </v>
      </c>
      <c r="B189" s="5" t="str">
        <f t="shared" si="13"/>
        <v>I</v>
      </c>
      <c r="C189" s="23">
        <f t="shared" si="14"/>
        <v>37559.455999999998</v>
      </c>
      <c r="D189" s="54" t="str">
        <f t="shared" si="15"/>
        <v>vis</v>
      </c>
      <c r="E189" s="62">
        <f>VLOOKUP(C189,Active!C$21:E$971,3,FALSE)</f>
        <v>-1465.9911017061245</v>
      </c>
      <c r="F189" s="5" t="s">
        <v>160</v>
      </c>
      <c r="G189" s="54" t="str">
        <f t="shared" si="16"/>
        <v>37559.456</v>
      </c>
      <c r="H189" s="23">
        <f t="shared" si="17"/>
        <v>-1466</v>
      </c>
      <c r="I189" s="63" t="s">
        <v>379</v>
      </c>
      <c r="J189" s="64" t="s">
        <v>380</v>
      </c>
      <c r="K189" s="63">
        <v>-1466</v>
      </c>
      <c r="L189" s="63" t="s">
        <v>381</v>
      </c>
      <c r="M189" s="64" t="s">
        <v>171</v>
      </c>
      <c r="N189" s="64"/>
      <c r="O189" s="65" t="s">
        <v>382</v>
      </c>
      <c r="P189" s="66" t="s">
        <v>378</v>
      </c>
    </row>
    <row r="190" spans="1:16" ht="13.5" thickBot="1">
      <c r="A190" s="23" t="str">
        <f t="shared" si="12"/>
        <v> BAC 15.25 </v>
      </c>
      <c r="B190" s="5" t="str">
        <f t="shared" si="13"/>
        <v>I</v>
      </c>
      <c r="C190" s="23">
        <f t="shared" si="14"/>
        <v>37968.343800000002</v>
      </c>
      <c r="D190" s="54" t="str">
        <f t="shared" si="15"/>
        <v>vis</v>
      </c>
      <c r="E190" s="62">
        <f>VLOOKUP(C190,Active!C$21:E$971,3,FALSE)</f>
        <v>-1346.9933516717747</v>
      </c>
      <c r="F190" s="5" t="s">
        <v>160</v>
      </c>
      <c r="G190" s="54" t="str">
        <f t="shared" si="16"/>
        <v>37968.3438</v>
      </c>
      <c r="H190" s="23">
        <f t="shared" si="17"/>
        <v>-1347</v>
      </c>
      <c r="I190" s="63" t="s">
        <v>383</v>
      </c>
      <c r="J190" s="64" t="s">
        <v>384</v>
      </c>
      <c r="K190" s="63">
        <v>-1347</v>
      </c>
      <c r="L190" s="63" t="s">
        <v>385</v>
      </c>
      <c r="M190" s="64" t="s">
        <v>370</v>
      </c>
      <c r="N190" s="64" t="s">
        <v>371</v>
      </c>
      <c r="O190" s="65" t="s">
        <v>386</v>
      </c>
      <c r="P190" s="65" t="s">
        <v>387</v>
      </c>
    </row>
    <row r="191" spans="1:16" ht="13.5" thickBot="1">
      <c r="A191" s="23" t="str">
        <f t="shared" si="12"/>
        <v> BAC 17.296 </v>
      </c>
      <c r="B191" s="5" t="str">
        <f t="shared" si="13"/>
        <v>I</v>
      </c>
      <c r="C191" s="23">
        <f t="shared" si="14"/>
        <v>38253.539700000001</v>
      </c>
      <c r="D191" s="54" t="str">
        <f t="shared" si="15"/>
        <v>vis</v>
      </c>
      <c r="E191" s="62">
        <f>VLOOKUP(C191,Active!C$21:E$971,3,FALSE)</f>
        <v>-1263.9933932014537</v>
      </c>
      <c r="F191" s="5" t="s">
        <v>160</v>
      </c>
      <c r="G191" s="54" t="str">
        <f t="shared" si="16"/>
        <v>38253.5397</v>
      </c>
      <c r="H191" s="23">
        <f t="shared" si="17"/>
        <v>-1264</v>
      </c>
      <c r="I191" s="63" t="s">
        <v>388</v>
      </c>
      <c r="J191" s="64" t="s">
        <v>389</v>
      </c>
      <c r="K191" s="63">
        <v>-1264</v>
      </c>
      <c r="L191" s="63" t="s">
        <v>390</v>
      </c>
      <c r="M191" s="64" t="s">
        <v>370</v>
      </c>
      <c r="N191" s="64" t="s">
        <v>371</v>
      </c>
      <c r="O191" s="65" t="s">
        <v>391</v>
      </c>
      <c r="P191" s="65" t="s">
        <v>392</v>
      </c>
    </row>
    <row r="192" spans="1:16" ht="13.5" thickBot="1">
      <c r="A192" s="23" t="str">
        <f t="shared" si="12"/>
        <v> BAC 17.296 </v>
      </c>
      <c r="B192" s="5" t="str">
        <f t="shared" si="13"/>
        <v>I</v>
      </c>
      <c r="C192" s="23">
        <f t="shared" si="14"/>
        <v>38284.464099999997</v>
      </c>
      <c r="D192" s="54" t="str">
        <f t="shared" si="15"/>
        <v>vis</v>
      </c>
      <c r="E192" s="62">
        <f>VLOOKUP(C192,Active!C$21:E$971,3,FALSE)</f>
        <v>-1254.9935305957174</v>
      </c>
      <c r="F192" s="5" t="s">
        <v>160</v>
      </c>
      <c r="G192" s="54" t="str">
        <f t="shared" si="16"/>
        <v>38284.4641</v>
      </c>
      <c r="H192" s="23">
        <f t="shared" si="17"/>
        <v>-1255</v>
      </c>
      <c r="I192" s="63" t="s">
        <v>393</v>
      </c>
      <c r="J192" s="64" t="s">
        <v>394</v>
      </c>
      <c r="K192" s="63">
        <v>-1255</v>
      </c>
      <c r="L192" s="63" t="s">
        <v>395</v>
      </c>
      <c r="M192" s="64" t="s">
        <v>370</v>
      </c>
      <c r="N192" s="64" t="s">
        <v>371</v>
      </c>
      <c r="O192" s="65" t="s">
        <v>386</v>
      </c>
      <c r="P192" s="65" t="s">
        <v>392</v>
      </c>
    </row>
    <row r="193" spans="1:16" ht="13.5" thickBot="1">
      <c r="A193" s="23" t="str">
        <f t="shared" si="12"/>
        <v> BRNO 6 </v>
      </c>
      <c r="B193" s="5" t="str">
        <f t="shared" si="13"/>
        <v>I</v>
      </c>
      <c r="C193" s="23">
        <f t="shared" si="14"/>
        <v>38315.377</v>
      </c>
      <c r="D193" s="54" t="str">
        <f t="shared" si="15"/>
        <v>vis</v>
      </c>
      <c r="E193" s="62">
        <f>VLOOKUP(C193,Active!C$21:E$971,3,FALSE)</f>
        <v>-1245.9970148106117</v>
      </c>
      <c r="F193" s="5" t="str">
        <f>LEFT(M193,1)</f>
        <v>V</v>
      </c>
      <c r="G193" s="54" t="str">
        <f t="shared" si="16"/>
        <v>38315.377</v>
      </c>
      <c r="H193" s="23">
        <f t="shared" si="17"/>
        <v>-1246</v>
      </c>
      <c r="I193" s="63" t="s">
        <v>396</v>
      </c>
      <c r="J193" s="64" t="s">
        <v>397</v>
      </c>
      <c r="K193" s="63">
        <v>-1246</v>
      </c>
      <c r="L193" s="63" t="s">
        <v>398</v>
      </c>
      <c r="M193" s="64" t="s">
        <v>171</v>
      </c>
      <c r="N193" s="64"/>
      <c r="O193" s="65" t="s">
        <v>399</v>
      </c>
      <c r="P193" s="65" t="s">
        <v>400</v>
      </c>
    </row>
    <row r="194" spans="1:16" ht="13.5" thickBot="1">
      <c r="A194" s="23" t="str">
        <f t="shared" si="12"/>
        <v> BAC 17.296 </v>
      </c>
      <c r="B194" s="5" t="str">
        <f t="shared" si="13"/>
        <v>I</v>
      </c>
      <c r="C194" s="23">
        <f t="shared" si="14"/>
        <v>38315.387699999999</v>
      </c>
      <c r="D194" s="54" t="str">
        <f t="shared" si="15"/>
        <v>PE</v>
      </c>
      <c r="E194" s="62">
        <f>VLOOKUP(C194,Active!C$21:E$971,3,FALSE)</f>
        <v>-1245.9939008122844</v>
      </c>
      <c r="F194" s="5" t="str">
        <f>LEFT(M194,1)</f>
        <v>E</v>
      </c>
      <c r="G194" s="54" t="str">
        <f t="shared" si="16"/>
        <v>38315.3877</v>
      </c>
      <c r="H194" s="23">
        <f t="shared" si="17"/>
        <v>-1246</v>
      </c>
      <c r="I194" s="63" t="s">
        <v>401</v>
      </c>
      <c r="J194" s="64" t="s">
        <v>402</v>
      </c>
      <c r="K194" s="63">
        <v>-1246</v>
      </c>
      <c r="L194" s="63" t="s">
        <v>403</v>
      </c>
      <c r="M194" s="64" t="s">
        <v>370</v>
      </c>
      <c r="N194" s="64" t="s">
        <v>371</v>
      </c>
      <c r="O194" s="65" t="s">
        <v>386</v>
      </c>
      <c r="P194" s="65" t="s">
        <v>392</v>
      </c>
    </row>
    <row r="195" spans="1:16" ht="13.5" thickBot="1">
      <c r="A195" s="23" t="str">
        <f t="shared" si="12"/>
        <v> BAC 17.296 </v>
      </c>
      <c r="B195" s="5" t="str">
        <f t="shared" si="13"/>
        <v>I</v>
      </c>
      <c r="C195" s="23">
        <f t="shared" si="14"/>
        <v>38607.453000000001</v>
      </c>
      <c r="D195" s="54" t="str">
        <f t="shared" si="15"/>
        <v>PE</v>
      </c>
      <c r="E195" s="62">
        <f>VLOOKUP(C195,Active!C$21:E$971,3,FALSE)</f>
        <v>-1160.9947554156568</v>
      </c>
      <c r="F195" s="5" t="str">
        <f>LEFT(M195,1)</f>
        <v>E</v>
      </c>
      <c r="G195" s="54" t="str">
        <f t="shared" si="16"/>
        <v>38607.4530</v>
      </c>
      <c r="H195" s="23">
        <f t="shared" si="17"/>
        <v>-1161</v>
      </c>
      <c r="I195" s="63" t="s">
        <v>404</v>
      </c>
      <c r="J195" s="64" t="s">
        <v>405</v>
      </c>
      <c r="K195" s="63">
        <v>-1161</v>
      </c>
      <c r="L195" s="63" t="s">
        <v>406</v>
      </c>
      <c r="M195" s="64" t="s">
        <v>370</v>
      </c>
      <c r="N195" s="64" t="s">
        <v>371</v>
      </c>
      <c r="O195" s="65" t="s">
        <v>386</v>
      </c>
      <c r="P195" s="65" t="s">
        <v>392</v>
      </c>
    </row>
    <row r="196" spans="1:16" ht="13.5" thickBot="1">
      <c r="A196" s="23" t="str">
        <f t="shared" si="12"/>
        <v> MVS 7.181 </v>
      </c>
      <c r="B196" s="5" t="str">
        <f t="shared" si="13"/>
        <v>I</v>
      </c>
      <c r="C196" s="23">
        <f t="shared" si="14"/>
        <v>38638.39</v>
      </c>
      <c r="D196" s="54" t="str">
        <f t="shared" si="15"/>
        <v>pg</v>
      </c>
      <c r="E196" s="62">
        <f>VLOOKUP(C196,Active!C$21:E$971,3,FALSE)</f>
        <v>-1151.9912258586182</v>
      </c>
      <c r="F196" s="5" t="str">
        <f>LEFT(M196,1)</f>
        <v>P</v>
      </c>
      <c r="G196" s="54" t="str">
        <f t="shared" si="16"/>
        <v>38638.390</v>
      </c>
      <c r="H196" s="23">
        <f t="shared" si="17"/>
        <v>-1152</v>
      </c>
      <c r="I196" s="63" t="s">
        <v>407</v>
      </c>
      <c r="J196" s="64" t="s">
        <v>408</v>
      </c>
      <c r="K196" s="63">
        <v>-1152</v>
      </c>
      <c r="L196" s="63" t="s">
        <v>409</v>
      </c>
      <c r="M196" s="64" t="s">
        <v>295</v>
      </c>
      <c r="N196" s="64"/>
      <c r="O196" s="65" t="s">
        <v>296</v>
      </c>
      <c r="P196" s="65" t="s">
        <v>297</v>
      </c>
    </row>
    <row r="197" spans="1:16" ht="13.5" thickBot="1">
      <c r="A197" s="23" t="str">
        <f t="shared" si="12"/>
        <v> AN 289.192 </v>
      </c>
      <c r="B197" s="5" t="str">
        <f t="shared" si="13"/>
        <v>I</v>
      </c>
      <c r="C197" s="23">
        <f t="shared" si="14"/>
        <v>38961.370000000003</v>
      </c>
      <c r="D197" s="54" t="str">
        <f t="shared" si="15"/>
        <v>vis</v>
      </c>
      <c r="E197" s="62">
        <f>VLOOKUP(C197,Active!C$21:E$971,3,FALSE)</f>
        <v>-1057.9950408266993</v>
      </c>
      <c r="F197" s="5" t="str">
        <f>LEFT(M197,1)</f>
        <v>V</v>
      </c>
      <c r="G197" s="54" t="str">
        <f t="shared" si="16"/>
        <v>38961.370</v>
      </c>
      <c r="H197" s="23">
        <f t="shared" si="17"/>
        <v>-1058</v>
      </c>
      <c r="I197" s="63" t="s">
        <v>410</v>
      </c>
      <c r="J197" s="64" t="s">
        <v>411</v>
      </c>
      <c r="K197" s="63">
        <v>-1058</v>
      </c>
      <c r="L197" s="63" t="s">
        <v>412</v>
      </c>
      <c r="M197" s="64" t="s">
        <v>171</v>
      </c>
      <c r="N197" s="64"/>
      <c r="O197" s="65" t="s">
        <v>413</v>
      </c>
      <c r="P197" s="65" t="s">
        <v>414</v>
      </c>
    </row>
    <row r="198" spans="1:16" ht="13.5" thickBot="1">
      <c r="A198" s="23" t="str">
        <f t="shared" si="12"/>
        <v> AN 289.192 </v>
      </c>
      <c r="B198" s="5" t="str">
        <f t="shared" si="13"/>
        <v>I</v>
      </c>
      <c r="C198" s="23">
        <f t="shared" si="14"/>
        <v>38961.375</v>
      </c>
      <c r="D198" s="54" t="str">
        <f t="shared" si="15"/>
        <v>vis</v>
      </c>
      <c r="E198" s="62">
        <f>VLOOKUP(C198,Active!C$21:E$971,3,FALSE)</f>
        <v>-1057.9935856872946</v>
      </c>
      <c r="F198" s="5" t="s">
        <v>160</v>
      </c>
      <c r="G198" s="54" t="str">
        <f t="shared" si="16"/>
        <v>38961.375</v>
      </c>
      <c r="H198" s="23">
        <f t="shared" si="17"/>
        <v>-1058</v>
      </c>
      <c r="I198" s="63" t="s">
        <v>415</v>
      </c>
      <c r="J198" s="64" t="s">
        <v>416</v>
      </c>
      <c r="K198" s="63">
        <v>-1058</v>
      </c>
      <c r="L198" s="63" t="s">
        <v>417</v>
      </c>
      <c r="M198" s="64" t="s">
        <v>171</v>
      </c>
      <c r="N198" s="64"/>
      <c r="O198" s="65" t="s">
        <v>418</v>
      </c>
      <c r="P198" s="65" t="s">
        <v>414</v>
      </c>
    </row>
    <row r="199" spans="1:16" ht="13.5" thickBot="1">
      <c r="A199" s="23" t="str">
        <f t="shared" si="12"/>
        <v>BAVM 18 </v>
      </c>
      <c r="B199" s="5" t="str">
        <f t="shared" si="13"/>
        <v>I</v>
      </c>
      <c r="C199" s="23">
        <f t="shared" si="14"/>
        <v>39040.394999999997</v>
      </c>
      <c r="D199" s="54" t="str">
        <f t="shared" si="15"/>
        <v>vis</v>
      </c>
      <c r="E199" s="62">
        <f>VLOOKUP(C199,Active!C$21:E$971,3,FALSE)</f>
        <v>-1034.9965625241828</v>
      </c>
      <c r="F199" s="5" t="s">
        <v>160</v>
      </c>
      <c r="G199" s="54" t="str">
        <f t="shared" si="16"/>
        <v>39040.395</v>
      </c>
      <c r="H199" s="23">
        <f t="shared" si="17"/>
        <v>-1035</v>
      </c>
      <c r="I199" s="63" t="s">
        <v>424</v>
      </c>
      <c r="J199" s="64" t="s">
        <v>425</v>
      </c>
      <c r="K199" s="63">
        <v>-1035</v>
      </c>
      <c r="L199" s="63" t="s">
        <v>426</v>
      </c>
      <c r="M199" s="64" t="s">
        <v>171</v>
      </c>
      <c r="N199" s="64"/>
      <c r="O199" s="65" t="s">
        <v>427</v>
      </c>
      <c r="P199" s="66" t="s">
        <v>428</v>
      </c>
    </row>
    <row r="200" spans="1:16" ht="13.5" thickBot="1">
      <c r="A200" s="23" t="str">
        <f t="shared" si="12"/>
        <v>BAVM 18 </v>
      </c>
      <c r="B200" s="5" t="str">
        <f t="shared" si="13"/>
        <v>I</v>
      </c>
      <c r="C200" s="23">
        <f t="shared" si="14"/>
        <v>39040.415999999997</v>
      </c>
      <c r="D200" s="54" t="str">
        <f t="shared" si="15"/>
        <v>vis</v>
      </c>
      <c r="E200" s="62">
        <f>VLOOKUP(C200,Active!C$21:E$971,3,FALSE)</f>
        <v>-1034.9904509386799</v>
      </c>
      <c r="F200" s="5" t="s">
        <v>160</v>
      </c>
      <c r="G200" s="54" t="str">
        <f t="shared" si="16"/>
        <v>39040.416</v>
      </c>
      <c r="H200" s="23">
        <f t="shared" si="17"/>
        <v>-1035</v>
      </c>
      <c r="I200" s="63" t="s">
        <v>429</v>
      </c>
      <c r="J200" s="64" t="s">
        <v>430</v>
      </c>
      <c r="K200" s="63">
        <v>-1035</v>
      </c>
      <c r="L200" s="63" t="s">
        <v>431</v>
      </c>
      <c r="M200" s="64" t="s">
        <v>171</v>
      </c>
      <c r="N200" s="64"/>
      <c r="O200" s="65" t="s">
        <v>432</v>
      </c>
      <c r="P200" s="66" t="s">
        <v>428</v>
      </c>
    </row>
    <row r="201" spans="1:16" ht="13.5" thickBot="1">
      <c r="A201" s="23" t="str">
        <f t="shared" si="12"/>
        <v> MSAI 39.618 </v>
      </c>
      <c r="B201" s="5" t="str">
        <f t="shared" si="13"/>
        <v>I</v>
      </c>
      <c r="C201" s="23">
        <f t="shared" si="14"/>
        <v>39301.538</v>
      </c>
      <c r="D201" s="54" t="str">
        <f t="shared" si="15"/>
        <v>vis</v>
      </c>
      <c r="E201" s="62">
        <f>VLOOKUP(C201,Active!C$21:E$971,3,FALSE)</f>
        <v>-958.99666857474153</v>
      </c>
      <c r="F201" s="5" t="s">
        <v>160</v>
      </c>
      <c r="G201" s="54" t="str">
        <f t="shared" si="16"/>
        <v>39301.5380</v>
      </c>
      <c r="H201" s="23">
        <f t="shared" si="17"/>
        <v>-959</v>
      </c>
      <c r="I201" s="63" t="s">
        <v>433</v>
      </c>
      <c r="J201" s="64" t="s">
        <v>434</v>
      </c>
      <c r="K201" s="63">
        <v>-959</v>
      </c>
      <c r="L201" s="63" t="s">
        <v>435</v>
      </c>
      <c r="M201" s="64" t="s">
        <v>370</v>
      </c>
      <c r="N201" s="64" t="s">
        <v>371</v>
      </c>
      <c r="O201" s="65" t="s">
        <v>436</v>
      </c>
      <c r="P201" s="65" t="s">
        <v>437</v>
      </c>
    </row>
    <row r="202" spans="1:16" ht="13.5" thickBot="1">
      <c r="A202" s="23" t="str">
        <f t="shared" si="12"/>
        <v> MSAI 39.618 </v>
      </c>
      <c r="B202" s="5" t="str">
        <f t="shared" si="13"/>
        <v>I</v>
      </c>
      <c r="C202" s="23">
        <f t="shared" si="14"/>
        <v>39325.589999999997</v>
      </c>
      <c r="D202" s="54" t="str">
        <f t="shared" si="15"/>
        <v>vis</v>
      </c>
      <c r="E202" s="62">
        <f>VLOOKUP(C202,Active!C$21:E$971,3,FALSE)</f>
        <v>-951.99686597895447</v>
      </c>
      <c r="F202" s="5" t="s">
        <v>160</v>
      </c>
      <c r="G202" s="54" t="str">
        <f t="shared" si="16"/>
        <v>39325.5900</v>
      </c>
      <c r="H202" s="23">
        <f t="shared" si="17"/>
        <v>-952</v>
      </c>
      <c r="I202" s="63" t="s">
        <v>438</v>
      </c>
      <c r="J202" s="64" t="s">
        <v>439</v>
      </c>
      <c r="K202" s="63">
        <v>-952</v>
      </c>
      <c r="L202" s="63" t="s">
        <v>440</v>
      </c>
      <c r="M202" s="64" t="s">
        <v>370</v>
      </c>
      <c r="N202" s="64" t="s">
        <v>371</v>
      </c>
      <c r="O202" s="65" t="s">
        <v>436</v>
      </c>
      <c r="P202" s="65" t="s">
        <v>437</v>
      </c>
    </row>
    <row r="203" spans="1:16" ht="13.5" thickBot="1">
      <c r="A203" s="23" t="str">
        <f t="shared" ref="A203:A243" si="18">P203</f>
        <v> MSAI 39.618 </v>
      </c>
      <c r="B203" s="5" t="str">
        <f t="shared" ref="B203:B243" si="19">IF(H203=INT(H203),"I","II")</f>
        <v>I</v>
      </c>
      <c r="C203" s="23">
        <f t="shared" ref="C203:C243" si="20">1*G203</f>
        <v>39332.4637</v>
      </c>
      <c r="D203" s="54" t="str">
        <f t="shared" ref="D203:D243" si="21">VLOOKUP(F203,I$1:J$5,2,FALSE)</f>
        <v>vis</v>
      </c>
      <c r="E203" s="62">
        <f>VLOOKUP(C203,Active!C$21:E$971,3,FALSE)</f>
        <v>-949.99642763275892</v>
      </c>
      <c r="F203" s="5" t="s">
        <v>160</v>
      </c>
      <c r="G203" s="54" t="str">
        <f t="shared" ref="G203:G243" si="22">MID(I203,3,LEN(I203)-3)</f>
        <v>39332.4637</v>
      </c>
      <c r="H203" s="23">
        <f t="shared" ref="H203:H243" si="23">1*K203</f>
        <v>-950</v>
      </c>
      <c r="I203" s="63" t="s">
        <v>441</v>
      </c>
      <c r="J203" s="64" t="s">
        <v>442</v>
      </c>
      <c r="K203" s="63">
        <v>-950</v>
      </c>
      <c r="L203" s="63" t="s">
        <v>443</v>
      </c>
      <c r="M203" s="64" t="s">
        <v>370</v>
      </c>
      <c r="N203" s="64" t="s">
        <v>371</v>
      </c>
      <c r="O203" s="65" t="s">
        <v>436</v>
      </c>
      <c r="P203" s="65" t="s">
        <v>437</v>
      </c>
    </row>
    <row r="204" spans="1:16" ht="13.5" thickBot="1">
      <c r="A204" s="23" t="str">
        <f t="shared" si="18"/>
        <v> MSAI 39.618 </v>
      </c>
      <c r="B204" s="5" t="str">
        <f t="shared" si="19"/>
        <v>I</v>
      </c>
      <c r="C204" s="23">
        <f t="shared" si="20"/>
        <v>39356.515599999999</v>
      </c>
      <c r="D204" s="54" t="str">
        <f t="shared" si="21"/>
        <v>vis</v>
      </c>
      <c r="E204" s="62">
        <f>VLOOKUP(C204,Active!C$21:E$971,3,FALSE)</f>
        <v>-942.99665413975913</v>
      </c>
      <c r="F204" s="5" t="s">
        <v>160</v>
      </c>
      <c r="G204" s="54" t="str">
        <f t="shared" si="22"/>
        <v>39356.5156</v>
      </c>
      <c r="H204" s="23">
        <f t="shared" si="23"/>
        <v>-943</v>
      </c>
      <c r="I204" s="63" t="s">
        <v>444</v>
      </c>
      <c r="J204" s="64" t="s">
        <v>445</v>
      </c>
      <c r="K204" s="63">
        <v>-943</v>
      </c>
      <c r="L204" s="63" t="s">
        <v>446</v>
      </c>
      <c r="M204" s="64" t="s">
        <v>370</v>
      </c>
      <c r="N204" s="64" t="s">
        <v>371</v>
      </c>
      <c r="O204" s="65" t="s">
        <v>436</v>
      </c>
      <c r="P204" s="65" t="s">
        <v>437</v>
      </c>
    </row>
    <row r="205" spans="1:16" ht="13.5" thickBot="1">
      <c r="A205" s="23" t="str">
        <f t="shared" si="18"/>
        <v> MSAI 39.618 </v>
      </c>
      <c r="B205" s="5" t="str">
        <f t="shared" si="19"/>
        <v>I</v>
      </c>
      <c r="C205" s="23">
        <f t="shared" si="20"/>
        <v>39363.387999999999</v>
      </c>
      <c r="D205" s="54" t="str">
        <f t="shared" si="21"/>
        <v>vis</v>
      </c>
      <c r="E205" s="62">
        <f>VLOOKUP(C205,Active!C$21:E$971,3,FALSE)</f>
        <v>-940.99659412980998</v>
      </c>
      <c r="F205" s="5" t="s">
        <v>160</v>
      </c>
      <c r="G205" s="54" t="str">
        <f t="shared" si="22"/>
        <v>39363.3880</v>
      </c>
      <c r="H205" s="23">
        <f t="shared" si="23"/>
        <v>-941</v>
      </c>
      <c r="I205" s="63" t="s">
        <v>447</v>
      </c>
      <c r="J205" s="64" t="s">
        <v>448</v>
      </c>
      <c r="K205" s="63">
        <v>-941</v>
      </c>
      <c r="L205" s="63" t="s">
        <v>449</v>
      </c>
      <c r="M205" s="64" t="s">
        <v>370</v>
      </c>
      <c r="N205" s="64" t="s">
        <v>371</v>
      </c>
      <c r="O205" s="65" t="s">
        <v>436</v>
      </c>
      <c r="P205" s="65" t="s">
        <v>437</v>
      </c>
    </row>
    <row r="206" spans="1:16" ht="13.5" thickBot="1">
      <c r="A206" s="23" t="str">
        <f t="shared" si="18"/>
        <v> MVS 7.181 </v>
      </c>
      <c r="B206" s="5" t="str">
        <f t="shared" si="19"/>
        <v>I</v>
      </c>
      <c r="C206" s="23">
        <f t="shared" si="20"/>
        <v>39765.396999999997</v>
      </c>
      <c r="D206" s="54" t="str">
        <f t="shared" si="21"/>
        <v>vis</v>
      </c>
      <c r="E206" s="62">
        <f>VLOOKUP(C206,Active!C$21:E$971,3,FALSE)</f>
        <v>-824.00076668384997</v>
      </c>
      <c r="F206" s="5" t="s">
        <v>160</v>
      </c>
      <c r="G206" s="54" t="str">
        <f t="shared" si="22"/>
        <v>39765.397</v>
      </c>
      <c r="H206" s="23">
        <f t="shared" si="23"/>
        <v>-824</v>
      </c>
      <c r="I206" s="63" t="s">
        <v>459</v>
      </c>
      <c r="J206" s="64" t="s">
        <v>460</v>
      </c>
      <c r="K206" s="63">
        <v>-824</v>
      </c>
      <c r="L206" s="63" t="s">
        <v>161</v>
      </c>
      <c r="M206" s="64" t="s">
        <v>295</v>
      </c>
      <c r="N206" s="64"/>
      <c r="O206" s="65" t="s">
        <v>296</v>
      </c>
      <c r="P206" s="65" t="s">
        <v>297</v>
      </c>
    </row>
    <row r="207" spans="1:16" ht="13.5" thickBot="1">
      <c r="A207" s="23" t="str">
        <f t="shared" si="18"/>
        <v> MVS 7.181 </v>
      </c>
      <c r="B207" s="5" t="str">
        <f t="shared" si="19"/>
        <v>I</v>
      </c>
      <c r="C207" s="23">
        <f t="shared" si="20"/>
        <v>39827.258999999998</v>
      </c>
      <c r="D207" s="54" t="str">
        <f t="shared" si="21"/>
        <v>vis</v>
      </c>
      <c r="E207" s="62">
        <f>VLOOKUP(C207,Active!C$21:E$971,3,FALSE)</f>
        <v>-805.99719990434471</v>
      </c>
      <c r="F207" s="5" t="s">
        <v>160</v>
      </c>
      <c r="G207" s="54" t="str">
        <f t="shared" si="22"/>
        <v>39827.259</v>
      </c>
      <c r="H207" s="23">
        <f t="shared" si="23"/>
        <v>-806</v>
      </c>
      <c r="I207" s="63" t="s">
        <v>461</v>
      </c>
      <c r="J207" s="64" t="s">
        <v>462</v>
      </c>
      <c r="K207" s="63">
        <v>-806</v>
      </c>
      <c r="L207" s="63" t="s">
        <v>398</v>
      </c>
      <c r="M207" s="64" t="s">
        <v>295</v>
      </c>
      <c r="N207" s="64"/>
      <c r="O207" s="65" t="s">
        <v>296</v>
      </c>
      <c r="P207" s="65" t="s">
        <v>297</v>
      </c>
    </row>
    <row r="208" spans="1:16" ht="13.5" thickBot="1">
      <c r="A208" s="23" t="str">
        <f t="shared" si="18"/>
        <v> MVS 7.181 </v>
      </c>
      <c r="B208" s="5" t="str">
        <f t="shared" si="19"/>
        <v>I</v>
      </c>
      <c r="C208" s="23">
        <f t="shared" si="20"/>
        <v>40088.406000000003</v>
      </c>
      <c r="D208" s="54" t="str">
        <f t="shared" si="21"/>
        <v>vis</v>
      </c>
      <c r="E208" s="62">
        <f>VLOOKUP(C208,Active!C$21:E$971,3,FALSE)</f>
        <v>-729.99614184337895</v>
      </c>
      <c r="F208" s="5" t="s">
        <v>160</v>
      </c>
      <c r="G208" s="54" t="str">
        <f t="shared" si="22"/>
        <v>40088.406</v>
      </c>
      <c r="H208" s="23">
        <f t="shared" si="23"/>
        <v>-730</v>
      </c>
      <c r="I208" s="63" t="s">
        <v>467</v>
      </c>
      <c r="J208" s="64" t="s">
        <v>468</v>
      </c>
      <c r="K208" s="63">
        <v>-730</v>
      </c>
      <c r="L208" s="63" t="s">
        <v>469</v>
      </c>
      <c r="M208" s="64" t="s">
        <v>295</v>
      </c>
      <c r="N208" s="64"/>
      <c r="O208" s="65" t="s">
        <v>296</v>
      </c>
      <c r="P208" s="65" t="s">
        <v>297</v>
      </c>
    </row>
    <row r="209" spans="1:16" ht="13.5" thickBot="1">
      <c r="A209" s="23" t="str">
        <f t="shared" si="18"/>
        <v> MVS 7.181 </v>
      </c>
      <c r="B209" s="5" t="str">
        <f t="shared" si="19"/>
        <v>I</v>
      </c>
      <c r="C209" s="23">
        <f t="shared" si="20"/>
        <v>40837.455000000002</v>
      </c>
      <c r="D209" s="54" t="str">
        <f t="shared" si="21"/>
        <v>vis</v>
      </c>
      <c r="E209" s="62">
        <f>VLOOKUP(C209,Active!C$21:E$971,3,FALSE)</f>
        <v>-512.00199854666369</v>
      </c>
      <c r="F209" s="5" t="s">
        <v>160</v>
      </c>
      <c r="G209" s="54" t="str">
        <f t="shared" si="22"/>
        <v>40837.455</v>
      </c>
      <c r="H209" s="23">
        <f t="shared" si="23"/>
        <v>-512</v>
      </c>
      <c r="I209" s="63" t="s">
        <v>487</v>
      </c>
      <c r="J209" s="64" t="s">
        <v>488</v>
      </c>
      <c r="K209" s="63">
        <v>-512</v>
      </c>
      <c r="L209" s="63" t="s">
        <v>489</v>
      </c>
      <c r="M209" s="64" t="s">
        <v>295</v>
      </c>
      <c r="N209" s="64"/>
      <c r="O209" s="65" t="s">
        <v>296</v>
      </c>
      <c r="P209" s="65" t="s">
        <v>297</v>
      </c>
    </row>
    <row r="210" spans="1:16" ht="13.5" thickBot="1">
      <c r="A210" s="23" t="str">
        <f t="shared" si="18"/>
        <v> MVS 7.181 </v>
      </c>
      <c r="B210" s="5" t="str">
        <f t="shared" si="19"/>
        <v>I</v>
      </c>
      <c r="C210" s="23">
        <f t="shared" si="20"/>
        <v>41160.442000000003</v>
      </c>
      <c r="D210" s="54" t="str">
        <f t="shared" si="21"/>
        <v>vis</v>
      </c>
      <c r="E210" s="62">
        <f>VLOOKUP(C210,Active!C$21:E$971,3,FALSE)</f>
        <v>-418.00377631957781</v>
      </c>
      <c r="F210" s="5" t="s">
        <v>160</v>
      </c>
      <c r="G210" s="54" t="str">
        <f t="shared" si="22"/>
        <v>41160.442</v>
      </c>
      <c r="H210" s="23">
        <f t="shared" si="23"/>
        <v>-418</v>
      </c>
      <c r="I210" s="63" t="s">
        <v>501</v>
      </c>
      <c r="J210" s="64" t="s">
        <v>502</v>
      </c>
      <c r="K210" s="63">
        <v>-418</v>
      </c>
      <c r="L210" s="63" t="s">
        <v>503</v>
      </c>
      <c r="M210" s="64" t="s">
        <v>295</v>
      </c>
      <c r="N210" s="64"/>
      <c r="O210" s="65" t="s">
        <v>296</v>
      </c>
      <c r="P210" s="65" t="s">
        <v>297</v>
      </c>
    </row>
    <row r="211" spans="1:16" ht="13.5" thickBot="1">
      <c r="A211" s="23" t="str">
        <f t="shared" si="18"/>
        <v> MVS 7.181 </v>
      </c>
      <c r="B211" s="5" t="str">
        <f t="shared" si="19"/>
        <v>I</v>
      </c>
      <c r="C211" s="23">
        <f t="shared" si="20"/>
        <v>41215.400999999998</v>
      </c>
      <c r="D211" s="54" t="str">
        <f t="shared" si="21"/>
        <v>vis</v>
      </c>
      <c r="E211" s="62">
        <f>VLOOKUP(C211,Active!C$21:E$971,3,FALSE)</f>
        <v>-402.0091750031844</v>
      </c>
      <c r="F211" s="5" t="s">
        <v>160</v>
      </c>
      <c r="G211" s="54" t="str">
        <f t="shared" si="22"/>
        <v>41215.401</v>
      </c>
      <c r="H211" s="23">
        <f t="shared" si="23"/>
        <v>-402</v>
      </c>
      <c r="I211" s="63" t="s">
        <v>504</v>
      </c>
      <c r="J211" s="64" t="s">
        <v>505</v>
      </c>
      <c r="K211" s="63">
        <v>-402</v>
      </c>
      <c r="L211" s="63" t="s">
        <v>506</v>
      </c>
      <c r="M211" s="64" t="s">
        <v>295</v>
      </c>
      <c r="N211" s="64"/>
      <c r="O211" s="65" t="s">
        <v>296</v>
      </c>
      <c r="P211" s="65" t="s">
        <v>297</v>
      </c>
    </row>
    <row r="212" spans="1:16" ht="13.5" thickBot="1">
      <c r="A212" s="23" t="str">
        <f t="shared" si="18"/>
        <v> JBAA 85.447 </v>
      </c>
      <c r="B212" s="5" t="str">
        <f t="shared" si="19"/>
        <v>I</v>
      </c>
      <c r="C212" s="23">
        <f t="shared" si="20"/>
        <v>41943.881999999998</v>
      </c>
      <c r="D212" s="54" t="str">
        <f t="shared" si="21"/>
        <v>vis</v>
      </c>
      <c r="E212" s="62">
        <f>VLOOKUP(C212,Active!C$21:E$971,3,FALSE)</f>
        <v>-190.00089316456692</v>
      </c>
      <c r="F212" s="5" t="s">
        <v>160</v>
      </c>
      <c r="G212" s="54" t="str">
        <f t="shared" si="22"/>
        <v>41943.8820</v>
      </c>
      <c r="H212" s="23">
        <f t="shared" si="23"/>
        <v>-190</v>
      </c>
      <c r="I212" s="63" t="s">
        <v>539</v>
      </c>
      <c r="J212" s="64" t="s">
        <v>540</v>
      </c>
      <c r="K212" s="63">
        <v>-190</v>
      </c>
      <c r="L212" s="63" t="s">
        <v>541</v>
      </c>
      <c r="M212" s="64" t="s">
        <v>370</v>
      </c>
      <c r="N212" s="64" t="s">
        <v>371</v>
      </c>
      <c r="O212" s="65" t="s">
        <v>542</v>
      </c>
      <c r="P212" s="65" t="s">
        <v>543</v>
      </c>
    </row>
    <row r="213" spans="1:16" ht="13.5" thickBot="1">
      <c r="A213" s="23" t="str">
        <f t="shared" si="18"/>
        <v> JBAA 85.445 </v>
      </c>
      <c r="B213" s="5" t="str">
        <f t="shared" si="19"/>
        <v>I</v>
      </c>
      <c r="C213" s="23">
        <f t="shared" si="20"/>
        <v>42287.487999999998</v>
      </c>
      <c r="D213" s="54" t="str">
        <f t="shared" si="21"/>
        <v>vis</v>
      </c>
      <c r="E213" s="62">
        <f>VLOOKUP(C213,Active!C$21:E$971,3,FALSE)</f>
        <v>-90.001967057448184</v>
      </c>
      <c r="F213" s="5" t="s">
        <v>160</v>
      </c>
      <c r="G213" s="54" t="str">
        <f t="shared" si="22"/>
        <v>42287.488</v>
      </c>
      <c r="H213" s="23">
        <f t="shared" si="23"/>
        <v>-90</v>
      </c>
      <c r="I213" s="63" t="s">
        <v>547</v>
      </c>
      <c r="J213" s="64" t="s">
        <v>548</v>
      </c>
      <c r="K213" s="63">
        <v>-90</v>
      </c>
      <c r="L213" s="63" t="s">
        <v>489</v>
      </c>
      <c r="M213" s="64" t="s">
        <v>171</v>
      </c>
      <c r="N213" s="64"/>
      <c r="O213" s="65" t="s">
        <v>549</v>
      </c>
      <c r="P213" s="65" t="s">
        <v>550</v>
      </c>
    </row>
    <row r="214" spans="1:16" ht="13.5" thickBot="1">
      <c r="A214" s="23" t="str">
        <f t="shared" si="18"/>
        <v> JBAA 87.80 </v>
      </c>
      <c r="B214" s="5" t="str">
        <f t="shared" si="19"/>
        <v>I</v>
      </c>
      <c r="C214" s="23">
        <f t="shared" si="20"/>
        <v>42641.402000000002</v>
      </c>
      <c r="D214" s="54" t="str">
        <f t="shared" si="21"/>
        <v>vis</v>
      </c>
      <c r="E214" s="62">
        <f>VLOOKUP(C214,Active!C$21:E$971,3,FALSE)</f>
        <v>12.996874447866851</v>
      </c>
      <c r="F214" s="5" t="s">
        <v>160</v>
      </c>
      <c r="G214" s="54" t="str">
        <f t="shared" si="22"/>
        <v>42641.402</v>
      </c>
      <c r="H214" s="23">
        <f t="shared" si="23"/>
        <v>13</v>
      </c>
      <c r="I214" s="63" t="s">
        <v>560</v>
      </c>
      <c r="J214" s="64" t="s">
        <v>561</v>
      </c>
      <c r="K214" s="63">
        <v>13</v>
      </c>
      <c r="L214" s="63" t="s">
        <v>562</v>
      </c>
      <c r="M214" s="64" t="s">
        <v>171</v>
      </c>
      <c r="N214" s="64"/>
      <c r="O214" s="65" t="s">
        <v>549</v>
      </c>
      <c r="P214" s="65" t="s">
        <v>563</v>
      </c>
    </row>
    <row r="215" spans="1:16" ht="13.5" thickBot="1">
      <c r="A215" s="23" t="str">
        <f t="shared" si="18"/>
        <v>VSB 47 </v>
      </c>
      <c r="B215" s="5" t="str">
        <f t="shared" si="19"/>
        <v>I</v>
      </c>
      <c r="C215" s="23">
        <f t="shared" si="20"/>
        <v>46263.089</v>
      </c>
      <c r="D215" s="54" t="str">
        <f t="shared" si="21"/>
        <v>vis</v>
      </c>
      <c r="E215" s="62">
        <f>VLOOKUP(C215,Active!C$21:E$971,3,FALSE)</f>
        <v>1067.0087680006936</v>
      </c>
      <c r="F215" s="5" t="s">
        <v>160</v>
      </c>
      <c r="G215" s="54" t="str">
        <f t="shared" si="22"/>
        <v>46263.089</v>
      </c>
      <c r="H215" s="23">
        <f t="shared" si="23"/>
        <v>1067</v>
      </c>
      <c r="I215" s="63" t="s">
        <v>692</v>
      </c>
      <c r="J215" s="64" t="s">
        <v>693</v>
      </c>
      <c r="K215" s="63">
        <v>1067</v>
      </c>
      <c r="L215" s="63" t="s">
        <v>409</v>
      </c>
      <c r="M215" s="64" t="s">
        <v>171</v>
      </c>
      <c r="N215" s="64"/>
      <c r="O215" s="65" t="s">
        <v>694</v>
      </c>
      <c r="P215" s="66" t="s">
        <v>695</v>
      </c>
    </row>
    <row r="216" spans="1:16" ht="13.5" thickBot="1">
      <c r="A216" s="23" t="str">
        <f t="shared" si="18"/>
        <v> BRNO 32 </v>
      </c>
      <c r="B216" s="5" t="str">
        <f t="shared" si="19"/>
        <v>I</v>
      </c>
      <c r="C216" s="23">
        <f t="shared" si="20"/>
        <v>49929.417800000003</v>
      </c>
      <c r="D216" s="54" t="str">
        <f t="shared" si="21"/>
        <v>vis</v>
      </c>
      <c r="E216" s="62">
        <f>VLOOKUP(C216,Active!C$21:E$971,3,FALSE)</f>
        <v>2134.0126700152159</v>
      </c>
      <c r="F216" s="5" t="s">
        <v>160</v>
      </c>
      <c r="G216" s="54" t="str">
        <f t="shared" si="22"/>
        <v>49929.4178</v>
      </c>
      <c r="H216" s="23">
        <f t="shared" si="23"/>
        <v>2134</v>
      </c>
      <c r="I216" s="63" t="s">
        <v>799</v>
      </c>
      <c r="J216" s="64" t="s">
        <v>800</v>
      </c>
      <c r="K216" s="63">
        <v>2134</v>
      </c>
      <c r="L216" s="63" t="s">
        <v>801</v>
      </c>
      <c r="M216" s="64" t="s">
        <v>171</v>
      </c>
      <c r="N216" s="64"/>
      <c r="O216" s="65" t="s">
        <v>802</v>
      </c>
      <c r="P216" s="65" t="s">
        <v>803</v>
      </c>
    </row>
    <row r="217" spans="1:16" ht="13.5" thickBot="1">
      <c r="A217" s="23" t="str">
        <f t="shared" si="18"/>
        <v> BRNO 32 </v>
      </c>
      <c r="B217" s="5" t="str">
        <f t="shared" si="19"/>
        <v>I</v>
      </c>
      <c r="C217" s="23">
        <f t="shared" si="20"/>
        <v>49929.421900000001</v>
      </c>
      <c r="D217" s="54" t="str">
        <f t="shared" si="21"/>
        <v>vis</v>
      </c>
      <c r="E217" s="62">
        <f>VLOOKUP(C217,Active!C$21:E$971,3,FALSE)</f>
        <v>2134.0138632295275</v>
      </c>
      <c r="F217" s="5" t="s">
        <v>160</v>
      </c>
      <c r="G217" s="54" t="str">
        <f t="shared" si="22"/>
        <v>49929.4219</v>
      </c>
      <c r="H217" s="23">
        <f t="shared" si="23"/>
        <v>2134</v>
      </c>
      <c r="I217" s="63" t="s">
        <v>804</v>
      </c>
      <c r="J217" s="64" t="s">
        <v>805</v>
      </c>
      <c r="K217" s="63">
        <v>2134</v>
      </c>
      <c r="L217" s="63" t="s">
        <v>806</v>
      </c>
      <c r="M217" s="64" t="s">
        <v>171</v>
      </c>
      <c r="N217" s="64"/>
      <c r="O217" s="65" t="s">
        <v>807</v>
      </c>
      <c r="P217" s="65" t="s">
        <v>803</v>
      </c>
    </row>
    <row r="218" spans="1:16" ht="13.5" thickBot="1">
      <c r="A218" s="23" t="str">
        <f t="shared" si="18"/>
        <v> BRNO 32 </v>
      </c>
      <c r="B218" s="5" t="str">
        <f t="shared" si="19"/>
        <v>I</v>
      </c>
      <c r="C218" s="23">
        <f t="shared" si="20"/>
        <v>49929.423300000002</v>
      </c>
      <c r="D218" s="54" t="str">
        <f t="shared" si="21"/>
        <v>vis</v>
      </c>
      <c r="E218" s="62">
        <f>VLOOKUP(C218,Active!C$21:E$971,3,FALSE)</f>
        <v>2134.0142706685615</v>
      </c>
      <c r="F218" s="5" t="s">
        <v>160</v>
      </c>
      <c r="G218" s="54" t="str">
        <f t="shared" si="22"/>
        <v>49929.4233</v>
      </c>
      <c r="H218" s="23">
        <f t="shared" si="23"/>
        <v>2134</v>
      </c>
      <c r="I218" s="63" t="s">
        <v>811</v>
      </c>
      <c r="J218" s="64" t="s">
        <v>812</v>
      </c>
      <c r="K218" s="63">
        <v>2134</v>
      </c>
      <c r="L218" s="63" t="s">
        <v>813</v>
      </c>
      <c r="M218" s="64" t="s">
        <v>171</v>
      </c>
      <c r="N218" s="64"/>
      <c r="O218" s="65" t="s">
        <v>814</v>
      </c>
      <c r="P218" s="65" t="s">
        <v>803</v>
      </c>
    </row>
    <row r="219" spans="1:16" ht="13.5" thickBot="1">
      <c r="A219" s="23" t="str">
        <f t="shared" si="18"/>
        <v> BRNO 32 </v>
      </c>
      <c r="B219" s="5" t="str">
        <f t="shared" si="19"/>
        <v>I</v>
      </c>
      <c r="C219" s="23">
        <f t="shared" si="20"/>
        <v>49929.426099999997</v>
      </c>
      <c r="D219" s="54" t="str">
        <f t="shared" si="21"/>
        <v>vis</v>
      </c>
      <c r="E219" s="62">
        <f>VLOOKUP(C219,Active!C$21:E$971,3,FALSE)</f>
        <v>2134.0150855466268</v>
      </c>
      <c r="F219" s="5" t="s">
        <v>160</v>
      </c>
      <c r="G219" s="54" t="str">
        <f t="shared" si="22"/>
        <v>49929.4261</v>
      </c>
      <c r="H219" s="23">
        <f t="shared" si="23"/>
        <v>2134</v>
      </c>
      <c r="I219" s="63" t="s">
        <v>815</v>
      </c>
      <c r="J219" s="64" t="s">
        <v>816</v>
      </c>
      <c r="K219" s="63">
        <v>2134</v>
      </c>
      <c r="L219" s="63" t="s">
        <v>817</v>
      </c>
      <c r="M219" s="64" t="s">
        <v>171</v>
      </c>
      <c r="N219" s="64"/>
      <c r="O219" s="65" t="s">
        <v>818</v>
      </c>
      <c r="P219" s="65" t="s">
        <v>803</v>
      </c>
    </row>
    <row r="220" spans="1:16" ht="13.5" thickBot="1">
      <c r="A220" s="23" t="str">
        <f t="shared" si="18"/>
        <v> BRNO 32 </v>
      </c>
      <c r="B220" s="5" t="str">
        <f t="shared" si="19"/>
        <v>I</v>
      </c>
      <c r="C220" s="23">
        <f t="shared" si="20"/>
        <v>49929.427499999998</v>
      </c>
      <c r="D220" s="54" t="str">
        <f t="shared" si="21"/>
        <v>vis</v>
      </c>
      <c r="E220" s="62">
        <f>VLOOKUP(C220,Active!C$21:E$971,3,FALSE)</f>
        <v>2134.0154929856608</v>
      </c>
      <c r="F220" s="5" t="s">
        <v>160</v>
      </c>
      <c r="G220" s="54" t="str">
        <f t="shared" si="22"/>
        <v>49929.4275</v>
      </c>
      <c r="H220" s="23">
        <f t="shared" si="23"/>
        <v>2134</v>
      </c>
      <c r="I220" s="63" t="s">
        <v>819</v>
      </c>
      <c r="J220" s="64" t="s">
        <v>820</v>
      </c>
      <c r="K220" s="63">
        <v>2134</v>
      </c>
      <c r="L220" s="63" t="s">
        <v>821</v>
      </c>
      <c r="M220" s="64" t="s">
        <v>171</v>
      </c>
      <c r="N220" s="64"/>
      <c r="O220" s="65" t="s">
        <v>822</v>
      </c>
      <c r="P220" s="65" t="s">
        <v>803</v>
      </c>
    </row>
    <row r="221" spans="1:16" ht="13.5" thickBot="1">
      <c r="A221" s="23" t="str">
        <f t="shared" si="18"/>
        <v> BRNO 32 </v>
      </c>
      <c r="B221" s="5" t="str">
        <f t="shared" si="19"/>
        <v>I</v>
      </c>
      <c r="C221" s="23">
        <f t="shared" si="20"/>
        <v>49929.428899999999</v>
      </c>
      <c r="D221" s="54" t="str">
        <f t="shared" si="21"/>
        <v>vis</v>
      </c>
      <c r="E221" s="62">
        <f>VLOOKUP(C221,Active!C$21:E$971,3,FALSE)</f>
        <v>2134.0159004246948</v>
      </c>
      <c r="F221" s="5" t="s">
        <v>160</v>
      </c>
      <c r="G221" s="54" t="str">
        <f t="shared" si="22"/>
        <v>49929.4289</v>
      </c>
      <c r="H221" s="23">
        <f t="shared" si="23"/>
        <v>2134</v>
      </c>
      <c r="I221" s="63" t="s">
        <v>823</v>
      </c>
      <c r="J221" s="64" t="s">
        <v>824</v>
      </c>
      <c r="K221" s="63">
        <v>2134</v>
      </c>
      <c r="L221" s="63" t="s">
        <v>825</v>
      </c>
      <c r="M221" s="64" t="s">
        <v>171</v>
      </c>
      <c r="N221" s="64"/>
      <c r="O221" s="65" t="s">
        <v>826</v>
      </c>
      <c r="P221" s="65" t="s">
        <v>803</v>
      </c>
    </row>
    <row r="222" spans="1:16" ht="13.5" thickBot="1">
      <c r="A222" s="23" t="str">
        <f t="shared" si="18"/>
        <v> BRNO 32 </v>
      </c>
      <c r="B222" s="5" t="str">
        <f t="shared" si="19"/>
        <v>I</v>
      </c>
      <c r="C222" s="23">
        <f t="shared" si="20"/>
        <v>49929.429600000003</v>
      </c>
      <c r="D222" s="54" t="str">
        <f t="shared" si="21"/>
        <v>vis</v>
      </c>
      <c r="E222" s="62">
        <f>VLOOKUP(C222,Active!C$21:E$971,3,FALSE)</f>
        <v>2134.0161041442125</v>
      </c>
      <c r="F222" s="5" t="s">
        <v>160</v>
      </c>
      <c r="G222" s="54" t="str">
        <f t="shared" si="22"/>
        <v>49929.4296</v>
      </c>
      <c r="H222" s="23">
        <f t="shared" si="23"/>
        <v>2134</v>
      </c>
      <c r="I222" s="63" t="s">
        <v>827</v>
      </c>
      <c r="J222" s="64" t="s">
        <v>828</v>
      </c>
      <c r="K222" s="63">
        <v>2134</v>
      </c>
      <c r="L222" s="63" t="s">
        <v>829</v>
      </c>
      <c r="M222" s="64" t="s">
        <v>171</v>
      </c>
      <c r="N222" s="64"/>
      <c r="O222" s="65" t="s">
        <v>830</v>
      </c>
      <c r="P222" s="65" t="s">
        <v>803</v>
      </c>
    </row>
    <row r="223" spans="1:16" ht="13.5" thickBot="1">
      <c r="A223" s="23" t="str">
        <f t="shared" si="18"/>
        <v> BRNO 32 </v>
      </c>
      <c r="B223" s="5" t="str">
        <f t="shared" si="19"/>
        <v>I</v>
      </c>
      <c r="C223" s="23">
        <f t="shared" si="20"/>
        <v>49929.4303</v>
      </c>
      <c r="D223" s="54" t="str">
        <f t="shared" si="21"/>
        <v>vis</v>
      </c>
      <c r="E223" s="62">
        <f>VLOOKUP(C223,Active!C$21:E$971,3,FALSE)</f>
        <v>2134.0163078637283</v>
      </c>
      <c r="F223" s="5" t="s">
        <v>160</v>
      </c>
      <c r="G223" s="54" t="str">
        <f t="shared" si="22"/>
        <v>49929.4303</v>
      </c>
      <c r="H223" s="23">
        <f t="shared" si="23"/>
        <v>2134</v>
      </c>
      <c r="I223" s="63" t="s">
        <v>831</v>
      </c>
      <c r="J223" s="64" t="s">
        <v>832</v>
      </c>
      <c r="K223" s="63">
        <v>2134</v>
      </c>
      <c r="L223" s="63" t="s">
        <v>833</v>
      </c>
      <c r="M223" s="64" t="s">
        <v>171</v>
      </c>
      <c r="N223" s="64"/>
      <c r="O223" s="65" t="s">
        <v>834</v>
      </c>
      <c r="P223" s="65" t="s">
        <v>803</v>
      </c>
    </row>
    <row r="224" spans="1:16" ht="13.5" thickBot="1">
      <c r="A224" s="23" t="str">
        <f t="shared" si="18"/>
        <v> BRNO 32 </v>
      </c>
      <c r="B224" s="5" t="str">
        <f t="shared" si="19"/>
        <v>I</v>
      </c>
      <c r="C224" s="23">
        <f t="shared" si="20"/>
        <v>49929.430999999997</v>
      </c>
      <c r="D224" s="54" t="str">
        <f t="shared" si="21"/>
        <v>vis</v>
      </c>
      <c r="E224" s="62">
        <f>VLOOKUP(C224,Active!C$21:E$971,3,FALSE)</f>
        <v>2134.0165115832442</v>
      </c>
      <c r="F224" s="5" t="s">
        <v>160</v>
      </c>
      <c r="G224" s="54" t="str">
        <f t="shared" si="22"/>
        <v>49929.4310</v>
      </c>
      <c r="H224" s="23">
        <f t="shared" si="23"/>
        <v>2134</v>
      </c>
      <c r="I224" s="63" t="s">
        <v>835</v>
      </c>
      <c r="J224" s="64" t="s">
        <v>836</v>
      </c>
      <c r="K224" s="63">
        <v>2134</v>
      </c>
      <c r="L224" s="63" t="s">
        <v>837</v>
      </c>
      <c r="M224" s="64" t="s">
        <v>171</v>
      </c>
      <c r="N224" s="64"/>
      <c r="O224" s="65" t="s">
        <v>838</v>
      </c>
      <c r="P224" s="65" t="s">
        <v>803</v>
      </c>
    </row>
    <row r="225" spans="1:16" ht="13.5" thickBot="1">
      <c r="A225" s="23" t="str">
        <f t="shared" si="18"/>
        <v> BRNO 32 </v>
      </c>
      <c r="B225" s="5" t="str">
        <f t="shared" si="19"/>
        <v>I</v>
      </c>
      <c r="C225" s="23">
        <f t="shared" si="20"/>
        <v>49929.432000000001</v>
      </c>
      <c r="D225" s="54" t="str">
        <f t="shared" si="21"/>
        <v>vis</v>
      </c>
      <c r="E225" s="62">
        <f>VLOOKUP(C225,Active!C$21:E$971,3,FALSE)</f>
        <v>2134.0168026111264</v>
      </c>
      <c r="F225" s="5" t="s">
        <v>160</v>
      </c>
      <c r="G225" s="54" t="str">
        <f t="shared" si="22"/>
        <v>49929.4320</v>
      </c>
      <c r="H225" s="23">
        <f t="shared" si="23"/>
        <v>2134</v>
      </c>
      <c r="I225" s="63" t="s">
        <v>839</v>
      </c>
      <c r="J225" s="64" t="s">
        <v>840</v>
      </c>
      <c r="K225" s="63">
        <v>2134</v>
      </c>
      <c r="L225" s="63" t="s">
        <v>841</v>
      </c>
      <c r="M225" s="64" t="s">
        <v>171</v>
      </c>
      <c r="N225" s="64"/>
      <c r="O225" s="65" t="s">
        <v>842</v>
      </c>
      <c r="P225" s="65" t="s">
        <v>803</v>
      </c>
    </row>
    <row r="226" spans="1:16" ht="13.5" thickBot="1">
      <c r="A226" s="23" t="str">
        <f t="shared" si="18"/>
        <v> BRNO 32 </v>
      </c>
      <c r="B226" s="5" t="str">
        <f t="shared" si="19"/>
        <v>I</v>
      </c>
      <c r="C226" s="23">
        <f t="shared" si="20"/>
        <v>49929.432399999998</v>
      </c>
      <c r="D226" s="54" t="str">
        <f t="shared" si="21"/>
        <v>vis</v>
      </c>
      <c r="E226" s="62">
        <f>VLOOKUP(C226,Active!C$21:E$971,3,FALSE)</f>
        <v>2134.0169190222782</v>
      </c>
      <c r="F226" s="5" t="s">
        <v>160</v>
      </c>
      <c r="G226" s="54" t="str">
        <f t="shared" si="22"/>
        <v>49929.4324</v>
      </c>
      <c r="H226" s="23">
        <f t="shared" si="23"/>
        <v>2134</v>
      </c>
      <c r="I226" s="63" t="s">
        <v>843</v>
      </c>
      <c r="J226" s="64" t="s">
        <v>840</v>
      </c>
      <c r="K226" s="63">
        <v>2134</v>
      </c>
      <c r="L226" s="63" t="s">
        <v>844</v>
      </c>
      <c r="M226" s="64" t="s">
        <v>171</v>
      </c>
      <c r="N226" s="64"/>
      <c r="O226" s="65" t="s">
        <v>845</v>
      </c>
      <c r="P226" s="65" t="s">
        <v>803</v>
      </c>
    </row>
    <row r="227" spans="1:16" ht="13.5" thickBot="1">
      <c r="A227" s="23" t="str">
        <f t="shared" si="18"/>
        <v> AOEB 12 </v>
      </c>
      <c r="B227" s="5" t="str">
        <f t="shared" si="19"/>
        <v>I</v>
      </c>
      <c r="C227" s="23">
        <f t="shared" si="20"/>
        <v>51420.692999999999</v>
      </c>
      <c r="D227" s="54" t="str">
        <f t="shared" si="21"/>
        <v>vis</v>
      </c>
      <c r="E227" s="62">
        <f>VLOOKUP(C227,Active!C$21:E$971,3,FALSE)</f>
        <v>2568.0153315815983</v>
      </c>
      <c r="F227" s="5" t="s">
        <v>160</v>
      </c>
      <c r="G227" s="54" t="str">
        <f t="shared" si="22"/>
        <v>51420.693</v>
      </c>
      <c r="H227" s="23">
        <f t="shared" si="23"/>
        <v>2568</v>
      </c>
      <c r="I227" s="63" t="s">
        <v>864</v>
      </c>
      <c r="J227" s="64" t="s">
        <v>865</v>
      </c>
      <c r="K227" s="63">
        <v>2568</v>
      </c>
      <c r="L227" s="63" t="s">
        <v>866</v>
      </c>
      <c r="M227" s="64" t="s">
        <v>171</v>
      </c>
      <c r="N227" s="64"/>
      <c r="O227" s="65" t="s">
        <v>867</v>
      </c>
      <c r="P227" s="65" t="s">
        <v>868</v>
      </c>
    </row>
    <row r="228" spans="1:16" ht="13.5" thickBot="1">
      <c r="A228" s="23" t="str">
        <f t="shared" si="18"/>
        <v> BBS 122 </v>
      </c>
      <c r="B228" s="5" t="str">
        <f t="shared" si="19"/>
        <v>I</v>
      </c>
      <c r="C228" s="23">
        <f t="shared" si="20"/>
        <v>51434.451999999997</v>
      </c>
      <c r="D228" s="54" t="str">
        <f t="shared" si="21"/>
        <v>vis</v>
      </c>
      <c r="E228" s="62">
        <f>VLOOKUP(C228,Active!C$21:E$971,3,FALSE)</f>
        <v>2572.0195841974073</v>
      </c>
      <c r="F228" s="5" t="s">
        <v>160</v>
      </c>
      <c r="G228" s="54" t="str">
        <f t="shared" si="22"/>
        <v>51434.452</v>
      </c>
      <c r="H228" s="23">
        <f t="shared" si="23"/>
        <v>2572</v>
      </c>
      <c r="I228" s="63" t="s">
        <v>869</v>
      </c>
      <c r="J228" s="64" t="s">
        <v>870</v>
      </c>
      <c r="K228" s="63">
        <v>2572</v>
      </c>
      <c r="L228" s="63" t="s">
        <v>871</v>
      </c>
      <c r="M228" s="64" t="s">
        <v>171</v>
      </c>
      <c r="N228" s="64"/>
      <c r="O228" s="65" t="s">
        <v>872</v>
      </c>
      <c r="P228" s="65" t="s">
        <v>873</v>
      </c>
    </row>
    <row r="229" spans="1:16" ht="13.5" thickBot="1">
      <c r="A229" s="23" t="str">
        <f t="shared" si="18"/>
        <v> AOEB 12 </v>
      </c>
      <c r="B229" s="5" t="str">
        <f t="shared" si="19"/>
        <v>I</v>
      </c>
      <c r="C229" s="23">
        <f t="shared" si="20"/>
        <v>51451.624000000003</v>
      </c>
      <c r="D229" s="54" t="str">
        <f t="shared" si="21"/>
        <v>vis</v>
      </c>
      <c r="E229" s="62">
        <f>VLOOKUP(C229,Active!C$21:E$971,3,FALSE)</f>
        <v>2577.0171149713519</v>
      </c>
      <c r="F229" s="5" t="s">
        <v>160</v>
      </c>
      <c r="G229" s="54" t="str">
        <f t="shared" si="22"/>
        <v>51451.624</v>
      </c>
      <c r="H229" s="23">
        <f t="shared" si="23"/>
        <v>2577</v>
      </c>
      <c r="I229" s="63" t="s">
        <v>874</v>
      </c>
      <c r="J229" s="64" t="s">
        <v>875</v>
      </c>
      <c r="K229" s="63">
        <v>2577</v>
      </c>
      <c r="L229" s="63" t="s">
        <v>311</v>
      </c>
      <c r="M229" s="64" t="s">
        <v>171</v>
      </c>
      <c r="N229" s="64"/>
      <c r="O229" s="65" t="s">
        <v>669</v>
      </c>
      <c r="P229" s="65" t="s">
        <v>868</v>
      </c>
    </row>
    <row r="230" spans="1:16" ht="13.5" thickBot="1">
      <c r="A230" s="23" t="str">
        <f t="shared" si="18"/>
        <v>BAVM 143 </v>
      </c>
      <c r="B230" s="5" t="str">
        <f t="shared" si="19"/>
        <v>I</v>
      </c>
      <c r="C230" s="23">
        <f t="shared" si="20"/>
        <v>51757.428</v>
      </c>
      <c r="D230" s="54" t="str">
        <f t="shared" si="21"/>
        <v>vis</v>
      </c>
      <c r="E230" s="62">
        <f>VLOOKUP(C230,Active!C$21:E$971,3,FALSE)</f>
        <v>2666.0146051178017</v>
      </c>
      <c r="F230" s="5" t="s">
        <v>160</v>
      </c>
      <c r="G230" s="54" t="str">
        <f t="shared" si="22"/>
        <v>51757.428</v>
      </c>
      <c r="H230" s="23">
        <f t="shared" si="23"/>
        <v>2666</v>
      </c>
      <c r="I230" s="63" t="s">
        <v>876</v>
      </c>
      <c r="J230" s="64" t="s">
        <v>877</v>
      </c>
      <c r="K230" s="63">
        <v>2666</v>
      </c>
      <c r="L230" s="63" t="s">
        <v>355</v>
      </c>
      <c r="M230" s="64" t="s">
        <v>171</v>
      </c>
      <c r="N230" s="64"/>
      <c r="O230" s="65" t="s">
        <v>878</v>
      </c>
      <c r="P230" s="66" t="s">
        <v>879</v>
      </c>
    </row>
    <row r="231" spans="1:16" ht="13.5" thickBot="1">
      <c r="A231" s="23" t="str">
        <f t="shared" si="18"/>
        <v> AOEB 12 </v>
      </c>
      <c r="B231" s="5" t="str">
        <f t="shared" si="19"/>
        <v>I</v>
      </c>
      <c r="C231" s="23">
        <f t="shared" si="20"/>
        <v>51791.796000000002</v>
      </c>
      <c r="D231" s="54" t="str">
        <f t="shared" si="21"/>
        <v>vis</v>
      </c>
      <c r="E231" s="62">
        <f>VLOOKUP(C231,Active!C$21:E$971,3,FALSE)</f>
        <v>2676.0166513348345</v>
      </c>
      <c r="F231" s="5" t="s">
        <v>160</v>
      </c>
      <c r="G231" s="54" t="str">
        <f t="shared" si="22"/>
        <v>51791.796</v>
      </c>
      <c r="H231" s="23">
        <f t="shared" si="23"/>
        <v>2676</v>
      </c>
      <c r="I231" s="63" t="s">
        <v>885</v>
      </c>
      <c r="J231" s="64" t="s">
        <v>886</v>
      </c>
      <c r="K231" s="63">
        <v>2676</v>
      </c>
      <c r="L231" s="63" t="s">
        <v>338</v>
      </c>
      <c r="M231" s="64" t="s">
        <v>171</v>
      </c>
      <c r="N231" s="64"/>
      <c r="O231" s="65" t="s">
        <v>755</v>
      </c>
      <c r="P231" s="65" t="s">
        <v>868</v>
      </c>
    </row>
    <row r="232" spans="1:16" ht="13.5" thickBot="1">
      <c r="A232" s="23" t="str">
        <f t="shared" si="18"/>
        <v>BAVM 143 </v>
      </c>
      <c r="B232" s="5" t="str">
        <f t="shared" si="19"/>
        <v>I</v>
      </c>
      <c r="C232" s="23">
        <f t="shared" si="20"/>
        <v>51812.409</v>
      </c>
      <c r="D232" s="54" t="str">
        <f t="shared" si="21"/>
        <v>vis</v>
      </c>
      <c r="E232" s="62">
        <f>VLOOKUP(C232,Active!C$21:E$971,3,FALSE)</f>
        <v>2682.0156090475803</v>
      </c>
      <c r="F232" s="5" t="s">
        <v>160</v>
      </c>
      <c r="G232" s="54" t="str">
        <f t="shared" si="22"/>
        <v>51812.409</v>
      </c>
      <c r="H232" s="23">
        <f t="shared" si="23"/>
        <v>2682</v>
      </c>
      <c r="I232" s="63" t="s">
        <v>887</v>
      </c>
      <c r="J232" s="64" t="s">
        <v>888</v>
      </c>
      <c r="K232" s="63">
        <v>2682</v>
      </c>
      <c r="L232" s="63" t="s">
        <v>889</v>
      </c>
      <c r="M232" s="64" t="s">
        <v>171</v>
      </c>
      <c r="N232" s="64"/>
      <c r="O232" s="65" t="s">
        <v>890</v>
      </c>
      <c r="P232" s="66" t="s">
        <v>879</v>
      </c>
    </row>
    <row r="233" spans="1:16" ht="13.5" thickBot="1">
      <c r="A233" s="23" t="str">
        <f t="shared" si="18"/>
        <v> AOEB 12 </v>
      </c>
      <c r="B233" s="5" t="str">
        <f t="shared" si="19"/>
        <v>I</v>
      </c>
      <c r="C233" s="23">
        <f t="shared" si="20"/>
        <v>52145.720999999998</v>
      </c>
      <c r="D233" s="54" t="str">
        <f t="shared" si="21"/>
        <v>vis</v>
      </c>
      <c r="E233" s="62">
        <f>VLOOKUP(C233,Active!C$21:E$971,3,FALSE)</f>
        <v>2779.0186941468387</v>
      </c>
      <c r="F233" s="5" t="s">
        <v>160</v>
      </c>
      <c r="G233" s="54" t="str">
        <f t="shared" si="22"/>
        <v>52145.721</v>
      </c>
      <c r="H233" s="23">
        <f t="shared" si="23"/>
        <v>2779</v>
      </c>
      <c r="I233" s="63" t="s">
        <v>897</v>
      </c>
      <c r="J233" s="64" t="s">
        <v>898</v>
      </c>
      <c r="K233" s="63" t="s">
        <v>899</v>
      </c>
      <c r="L233" s="63" t="s">
        <v>900</v>
      </c>
      <c r="M233" s="64" t="s">
        <v>171</v>
      </c>
      <c r="N233" s="64"/>
      <c r="O233" s="65" t="s">
        <v>755</v>
      </c>
      <c r="P233" s="65" t="s">
        <v>868</v>
      </c>
    </row>
    <row r="234" spans="1:16" ht="13.5" thickBot="1">
      <c r="A234" s="23" t="str">
        <f t="shared" si="18"/>
        <v> AOEB 12 </v>
      </c>
      <c r="B234" s="5" t="str">
        <f t="shared" si="19"/>
        <v>I</v>
      </c>
      <c r="C234" s="23">
        <f t="shared" si="20"/>
        <v>52609.591200000003</v>
      </c>
      <c r="D234" s="54" t="str">
        <f t="shared" si="21"/>
        <v>vis</v>
      </c>
      <c r="E234" s="62">
        <f>VLOOKUP(C234,Active!C$21:E$971,3,FALSE)</f>
        <v>2914.0178555500006</v>
      </c>
      <c r="F234" s="5" t="s">
        <v>160</v>
      </c>
      <c r="G234" s="54" t="str">
        <f t="shared" si="22"/>
        <v>52609.5912</v>
      </c>
      <c r="H234" s="23">
        <f t="shared" si="23"/>
        <v>2914</v>
      </c>
      <c r="I234" s="63" t="s">
        <v>906</v>
      </c>
      <c r="J234" s="64" t="s">
        <v>907</v>
      </c>
      <c r="K234" s="63" t="s">
        <v>908</v>
      </c>
      <c r="L234" s="63" t="s">
        <v>909</v>
      </c>
      <c r="M234" s="64" t="s">
        <v>848</v>
      </c>
      <c r="N234" s="64" t="s">
        <v>910</v>
      </c>
      <c r="O234" s="65" t="s">
        <v>669</v>
      </c>
      <c r="P234" s="65" t="s">
        <v>868</v>
      </c>
    </row>
    <row r="235" spans="1:16" ht="13.5" thickBot="1">
      <c r="A235" s="23" t="str">
        <f t="shared" si="18"/>
        <v>BAVM 171 </v>
      </c>
      <c r="B235" s="5" t="str">
        <f t="shared" si="19"/>
        <v>I</v>
      </c>
      <c r="C235" s="23">
        <f t="shared" si="20"/>
        <v>52860.421000000002</v>
      </c>
      <c r="D235" s="54" t="str">
        <f t="shared" si="21"/>
        <v>vis</v>
      </c>
      <c r="E235" s="62">
        <f>VLOOKUP(C235,Active!C$21:E$971,3,FALSE)</f>
        <v>2987.0163207562641</v>
      </c>
      <c r="F235" s="5" t="s">
        <v>160</v>
      </c>
      <c r="G235" s="54" t="str">
        <f t="shared" si="22"/>
        <v>52860.421</v>
      </c>
      <c r="H235" s="23">
        <f t="shared" si="23"/>
        <v>2987</v>
      </c>
      <c r="I235" s="63" t="s">
        <v>911</v>
      </c>
      <c r="J235" s="64" t="s">
        <v>912</v>
      </c>
      <c r="K235" s="63" t="s">
        <v>913</v>
      </c>
      <c r="L235" s="63" t="s">
        <v>860</v>
      </c>
      <c r="M235" s="64" t="s">
        <v>171</v>
      </c>
      <c r="N235" s="64"/>
      <c r="O235" s="65" t="s">
        <v>878</v>
      </c>
      <c r="P235" s="66" t="s">
        <v>914</v>
      </c>
    </row>
    <row r="236" spans="1:16" ht="13.5" thickBot="1">
      <c r="A236" s="23" t="str">
        <f t="shared" si="18"/>
        <v> AOEB 12 </v>
      </c>
      <c r="B236" s="5" t="str">
        <f t="shared" si="19"/>
        <v>I</v>
      </c>
      <c r="C236" s="23">
        <f t="shared" si="20"/>
        <v>53626.678999999996</v>
      </c>
      <c r="D236" s="54" t="str">
        <f t="shared" si="21"/>
        <v>vis</v>
      </c>
      <c r="E236" s="62">
        <f>VLOOKUP(C236,Active!C$21:E$971,3,FALSE)</f>
        <v>3210.0187628585209</v>
      </c>
      <c r="F236" s="5" t="s">
        <v>160</v>
      </c>
      <c r="G236" s="54" t="str">
        <f t="shared" si="22"/>
        <v>53626.679</v>
      </c>
      <c r="H236" s="23">
        <f t="shared" si="23"/>
        <v>3210</v>
      </c>
      <c r="I236" s="63" t="s">
        <v>915</v>
      </c>
      <c r="J236" s="64" t="s">
        <v>916</v>
      </c>
      <c r="K236" s="63" t="s">
        <v>917</v>
      </c>
      <c r="L236" s="63" t="s">
        <v>900</v>
      </c>
      <c r="M236" s="64" t="s">
        <v>848</v>
      </c>
      <c r="N236" s="64" t="s">
        <v>910</v>
      </c>
      <c r="O236" s="65" t="s">
        <v>689</v>
      </c>
      <c r="P236" s="65" t="s">
        <v>868</v>
      </c>
    </row>
    <row r="237" spans="1:16" ht="13.5" thickBot="1">
      <c r="A237" s="23" t="str">
        <f t="shared" si="18"/>
        <v>BAVM 192 </v>
      </c>
      <c r="B237" s="5" t="str">
        <f t="shared" si="19"/>
        <v>I</v>
      </c>
      <c r="C237" s="23">
        <f t="shared" si="20"/>
        <v>53654.167000000001</v>
      </c>
      <c r="D237" s="54" t="str">
        <f t="shared" si="21"/>
        <v>vis</v>
      </c>
      <c r="E237" s="62">
        <f>VLOOKUP(C237,Active!C$21:E$971,3,FALSE)</f>
        <v>3218.0185372537089</v>
      </c>
      <c r="F237" s="5" t="s">
        <v>160</v>
      </c>
      <c r="G237" s="54" t="str">
        <f t="shared" si="22"/>
        <v>53654.167</v>
      </c>
      <c r="H237" s="23">
        <f t="shared" si="23"/>
        <v>3218</v>
      </c>
      <c r="I237" s="63" t="s">
        <v>918</v>
      </c>
      <c r="J237" s="64" t="s">
        <v>919</v>
      </c>
      <c r="K237" s="63" t="s">
        <v>920</v>
      </c>
      <c r="L237" s="63" t="s">
        <v>900</v>
      </c>
      <c r="M237" s="64" t="s">
        <v>171</v>
      </c>
      <c r="N237" s="64"/>
      <c r="O237" s="65" t="s">
        <v>878</v>
      </c>
      <c r="P237" s="66" t="s">
        <v>921</v>
      </c>
    </row>
    <row r="238" spans="1:16" ht="13.5" thickBot="1">
      <c r="A238" s="23" t="str">
        <f t="shared" si="18"/>
        <v>BAVM 203 </v>
      </c>
      <c r="B238" s="5" t="str">
        <f t="shared" si="19"/>
        <v>I</v>
      </c>
      <c r="C238" s="23">
        <f t="shared" si="20"/>
        <v>54396.366300000002</v>
      </c>
      <c r="D238" s="54" t="str">
        <f t="shared" si="21"/>
        <v>vis</v>
      </c>
      <c r="E238" s="62">
        <f>VLOOKUP(C238,Active!C$21:E$971,3,FALSE)</f>
        <v>3434.0192268733763</v>
      </c>
      <c r="F238" s="5" t="s">
        <v>160</v>
      </c>
      <c r="G238" s="54" t="str">
        <f t="shared" si="22"/>
        <v>54396.3663</v>
      </c>
      <c r="H238" s="23">
        <f t="shared" si="23"/>
        <v>3434</v>
      </c>
      <c r="I238" s="63" t="s">
        <v>928</v>
      </c>
      <c r="J238" s="64" t="s">
        <v>929</v>
      </c>
      <c r="K238" s="63" t="s">
        <v>930</v>
      </c>
      <c r="L238" s="63" t="s">
        <v>931</v>
      </c>
      <c r="M238" s="64" t="s">
        <v>848</v>
      </c>
      <c r="N238" s="64" t="s">
        <v>160</v>
      </c>
      <c r="O238" s="65" t="s">
        <v>932</v>
      </c>
      <c r="P238" s="66" t="s">
        <v>933</v>
      </c>
    </row>
    <row r="239" spans="1:16" ht="13.5" thickBot="1">
      <c r="A239" s="23" t="str">
        <f t="shared" si="18"/>
        <v>BAVM 213 </v>
      </c>
      <c r="B239" s="5" t="str">
        <f t="shared" si="19"/>
        <v>I</v>
      </c>
      <c r="C239" s="23">
        <f t="shared" si="20"/>
        <v>55066.406999999999</v>
      </c>
      <c r="D239" s="54" t="str">
        <f t="shared" si="21"/>
        <v>vis</v>
      </c>
      <c r="E239" s="62">
        <f>VLOOKUP(C239,Active!C$21:E$971,3,FALSE)</f>
        <v>3629.0197520331867</v>
      </c>
      <c r="F239" s="5" t="s">
        <v>160</v>
      </c>
      <c r="G239" s="54" t="str">
        <f t="shared" si="22"/>
        <v>55066.407</v>
      </c>
      <c r="H239" s="23">
        <f t="shared" si="23"/>
        <v>3629</v>
      </c>
      <c r="I239" s="63" t="s">
        <v>944</v>
      </c>
      <c r="J239" s="64" t="s">
        <v>945</v>
      </c>
      <c r="K239" s="63" t="s">
        <v>946</v>
      </c>
      <c r="L239" s="63" t="s">
        <v>863</v>
      </c>
      <c r="M239" s="64" t="s">
        <v>171</v>
      </c>
      <c r="N239" s="64"/>
      <c r="O239" s="65" t="s">
        <v>947</v>
      </c>
      <c r="P239" s="66" t="s">
        <v>948</v>
      </c>
    </row>
    <row r="240" spans="1:16" ht="13.5" thickBot="1">
      <c r="A240" s="23" t="str">
        <f t="shared" si="18"/>
        <v>BAVM 213 </v>
      </c>
      <c r="B240" s="5" t="str">
        <f t="shared" si="19"/>
        <v>I</v>
      </c>
      <c r="C240" s="23">
        <f t="shared" si="20"/>
        <v>55066.42</v>
      </c>
      <c r="D240" s="54" t="str">
        <f t="shared" si="21"/>
        <v>vis</v>
      </c>
      <c r="E240" s="62">
        <f>VLOOKUP(C240,Active!C$21:E$971,3,FALSE)</f>
        <v>3629.0235353956409</v>
      </c>
      <c r="F240" s="5" t="s">
        <v>160</v>
      </c>
      <c r="G240" s="54" t="str">
        <f t="shared" si="22"/>
        <v>55066.420</v>
      </c>
      <c r="H240" s="23">
        <f t="shared" si="23"/>
        <v>3629</v>
      </c>
      <c r="I240" s="63" t="s">
        <v>949</v>
      </c>
      <c r="J240" s="64" t="s">
        <v>950</v>
      </c>
      <c r="K240" s="63" t="s">
        <v>946</v>
      </c>
      <c r="L240" s="63" t="s">
        <v>951</v>
      </c>
      <c r="M240" s="64" t="s">
        <v>171</v>
      </c>
      <c r="N240" s="64"/>
      <c r="O240" s="65" t="s">
        <v>952</v>
      </c>
      <c r="P240" s="66" t="s">
        <v>948</v>
      </c>
    </row>
    <row r="241" spans="1:16" ht="13.5" thickBot="1">
      <c r="A241" s="23" t="str">
        <f t="shared" si="18"/>
        <v>VSB 55 </v>
      </c>
      <c r="B241" s="5" t="str">
        <f t="shared" si="19"/>
        <v>I</v>
      </c>
      <c r="C241" s="23">
        <f t="shared" si="20"/>
        <v>56159.0795</v>
      </c>
      <c r="D241" s="54" t="str">
        <f t="shared" si="21"/>
        <v>vis</v>
      </c>
      <c r="E241" s="62">
        <f>VLOOKUP(C241,Active!C$21:E$971,3,FALSE)</f>
        <v>3947.0179144249405</v>
      </c>
      <c r="F241" s="5" t="s">
        <v>160</v>
      </c>
      <c r="G241" s="54" t="str">
        <f t="shared" si="22"/>
        <v>56159.0795</v>
      </c>
      <c r="H241" s="23">
        <f t="shared" si="23"/>
        <v>3947</v>
      </c>
      <c r="I241" s="63" t="s">
        <v>969</v>
      </c>
      <c r="J241" s="64" t="s">
        <v>970</v>
      </c>
      <c r="K241" s="63" t="s">
        <v>971</v>
      </c>
      <c r="L241" s="63" t="s">
        <v>972</v>
      </c>
      <c r="M241" s="64" t="s">
        <v>848</v>
      </c>
      <c r="N241" s="64" t="s">
        <v>160</v>
      </c>
      <c r="O241" s="65" t="s">
        <v>973</v>
      </c>
      <c r="P241" s="66" t="s">
        <v>974</v>
      </c>
    </row>
    <row r="242" spans="1:16" ht="13.5" thickBot="1">
      <c r="A242" s="23" t="str">
        <f t="shared" si="18"/>
        <v>OEJV 0162 </v>
      </c>
      <c r="B242" s="5" t="str">
        <f t="shared" si="19"/>
        <v>I</v>
      </c>
      <c r="C242" s="23">
        <f t="shared" si="20"/>
        <v>56516.434999999998</v>
      </c>
      <c r="D242" s="54" t="str">
        <f t="shared" si="21"/>
        <v>vis</v>
      </c>
      <c r="E242" s="62">
        <f>VLOOKUP(C242,Active!C$21:E$971,3,FALSE)</f>
        <v>4051.0183283829979</v>
      </c>
      <c r="F242" s="5" t="s">
        <v>160</v>
      </c>
      <c r="G242" s="54" t="str">
        <f t="shared" si="22"/>
        <v>56516.435</v>
      </c>
      <c r="H242" s="23">
        <f t="shared" si="23"/>
        <v>4051</v>
      </c>
      <c r="I242" s="63" t="s">
        <v>975</v>
      </c>
      <c r="J242" s="64" t="s">
        <v>976</v>
      </c>
      <c r="K242" s="63" t="s">
        <v>977</v>
      </c>
      <c r="L242" s="63" t="s">
        <v>342</v>
      </c>
      <c r="M242" s="64" t="s">
        <v>848</v>
      </c>
      <c r="N242" s="64" t="s">
        <v>978</v>
      </c>
      <c r="O242" s="65" t="s">
        <v>722</v>
      </c>
      <c r="P242" s="66" t="s">
        <v>979</v>
      </c>
    </row>
    <row r="243" spans="1:16" ht="13.5" thickBot="1">
      <c r="A243" s="23" t="str">
        <f t="shared" si="18"/>
        <v> JAAVSO 43-1 </v>
      </c>
      <c r="B243" s="5" t="str">
        <f t="shared" si="19"/>
        <v>I</v>
      </c>
      <c r="C243" s="23">
        <f t="shared" si="20"/>
        <v>56966.566599999998</v>
      </c>
      <c r="D243" s="54" t="str">
        <f t="shared" si="21"/>
        <v>vis</v>
      </c>
      <c r="E243" s="62">
        <f>VLOOKUP(C243,Active!C$21:E$971,3,FALSE)</f>
        <v>4182.0191741391236</v>
      </c>
      <c r="F243" s="5" t="s">
        <v>160</v>
      </c>
      <c r="G243" s="54" t="str">
        <f t="shared" si="22"/>
        <v>56966.5666</v>
      </c>
      <c r="H243" s="23">
        <f t="shared" si="23"/>
        <v>4182</v>
      </c>
      <c r="I243" s="63" t="s">
        <v>986</v>
      </c>
      <c r="J243" s="64" t="s">
        <v>987</v>
      </c>
      <c r="K243" s="63">
        <v>4182</v>
      </c>
      <c r="L243" s="63" t="s">
        <v>988</v>
      </c>
      <c r="M243" s="64" t="s">
        <v>848</v>
      </c>
      <c r="N243" s="64" t="s">
        <v>160</v>
      </c>
      <c r="O243" s="65" t="s">
        <v>669</v>
      </c>
      <c r="P243" s="65" t="s">
        <v>989</v>
      </c>
    </row>
    <row r="244" spans="1:16">
      <c r="B244" s="5"/>
      <c r="E244" s="62"/>
      <c r="F244" s="5"/>
    </row>
    <row r="245" spans="1:16">
      <c r="B245" s="5"/>
      <c r="E245" s="62"/>
      <c r="F245" s="5"/>
    </row>
    <row r="246" spans="1:16">
      <c r="B246" s="5"/>
      <c r="E246" s="62"/>
      <c r="F246" s="5"/>
    </row>
    <row r="247" spans="1:16">
      <c r="B247" s="5"/>
      <c r="E247" s="62"/>
      <c r="F247" s="5"/>
    </row>
    <row r="248" spans="1:16">
      <c r="B248" s="5"/>
      <c r="E248" s="62"/>
      <c r="F248" s="5"/>
    </row>
    <row r="249" spans="1:16">
      <c r="B249" s="5"/>
      <c r="E249" s="62"/>
      <c r="F249" s="5"/>
    </row>
    <row r="250" spans="1:16">
      <c r="B250" s="5"/>
      <c r="E250" s="62"/>
      <c r="F250" s="5"/>
    </row>
    <row r="251" spans="1:16">
      <c r="B251" s="5"/>
      <c r="E251" s="62"/>
      <c r="F251" s="5"/>
    </row>
    <row r="252" spans="1:16">
      <c r="B252" s="5"/>
      <c r="E252" s="62"/>
      <c r="F252" s="5"/>
    </row>
    <row r="253" spans="1:16">
      <c r="B253" s="5"/>
      <c r="E253" s="62"/>
      <c r="F253" s="5"/>
    </row>
    <row r="254" spans="1:16">
      <c r="B254" s="5"/>
      <c r="E254" s="62"/>
      <c r="F254" s="5"/>
    </row>
    <row r="255" spans="1:16">
      <c r="B255" s="5"/>
      <c r="E255" s="62"/>
      <c r="F255" s="5"/>
    </row>
    <row r="256" spans="1:16">
      <c r="B256" s="5"/>
      <c r="E256" s="62"/>
      <c r="F256" s="5"/>
    </row>
    <row r="257" spans="2:6">
      <c r="B257" s="5"/>
      <c r="E257" s="62"/>
      <c r="F257" s="5"/>
    </row>
    <row r="258" spans="2:6">
      <c r="B258" s="5"/>
      <c r="E258" s="62"/>
      <c r="F258" s="5"/>
    </row>
    <row r="259" spans="2:6">
      <c r="B259" s="5"/>
      <c r="E259" s="62"/>
      <c r="F259" s="5"/>
    </row>
    <row r="260" spans="2:6">
      <c r="B260" s="5"/>
      <c r="E260" s="62"/>
      <c r="F260" s="5"/>
    </row>
    <row r="261" spans="2:6">
      <c r="B261" s="5"/>
      <c r="E261" s="62"/>
      <c r="F261" s="5"/>
    </row>
    <row r="262" spans="2:6">
      <c r="B262" s="5"/>
      <c r="E262" s="62"/>
      <c r="F262" s="5"/>
    </row>
    <row r="263" spans="2:6">
      <c r="B263" s="5"/>
      <c r="E263" s="62"/>
      <c r="F263" s="5"/>
    </row>
    <row r="264" spans="2:6">
      <c r="B264" s="5"/>
      <c r="E264" s="62"/>
      <c r="F264" s="5"/>
    </row>
    <row r="265" spans="2:6">
      <c r="B265" s="5"/>
      <c r="E265" s="62"/>
      <c r="F265" s="5"/>
    </row>
    <row r="266" spans="2:6">
      <c r="B266" s="5"/>
      <c r="E266" s="62"/>
      <c r="F266" s="5"/>
    </row>
    <row r="267" spans="2:6">
      <c r="B267" s="5"/>
      <c r="E267" s="62"/>
      <c r="F267" s="5"/>
    </row>
    <row r="268" spans="2:6">
      <c r="B268" s="5"/>
      <c r="E268" s="62"/>
      <c r="F268" s="5"/>
    </row>
    <row r="269" spans="2:6">
      <c r="B269" s="5"/>
      <c r="E269" s="62"/>
      <c r="F269" s="5"/>
    </row>
    <row r="270" spans="2:6">
      <c r="B270" s="5"/>
      <c r="E270" s="62"/>
      <c r="F270" s="5"/>
    </row>
    <row r="271" spans="2:6">
      <c r="B271" s="5"/>
      <c r="E271" s="62"/>
      <c r="F271" s="5"/>
    </row>
    <row r="272" spans="2:6">
      <c r="B272" s="5"/>
      <c r="E272" s="62"/>
      <c r="F272" s="5"/>
    </row>
    <row r="273" spans="2:6">
      <c r="B273" s="5"/>
      <c r="E273" s="62"/>
      <c r="F273" s="5"/>
    </row>
    <row r="274" spans="2:6">
      <c r="B274" s="5"/>
      <c r="E274" s="62"/>
      <c r="F274" s="5"/>
    </row>
    <row r="275" spans="2:6">
      <c r="B275" s="5"/>
      <c r="E275" s="62"/>
      <c r="F275" s="5"/>
    </row>
    <row r="276" spans="2:6">
      <c r="B276" s="5"/>
      <c r="E276" s="62"/>
      <c r="F276" s="5"/>
    </row>
    <row r="277" spans="2:6">
      <c r="B277" s="5"/>
      <c r="E277" s="62"/>
      <c r="F277" s="5"/>
    </row>
    <row r="278" spans="2:6">
      <c r="B278" s="5"/>
      <c r="E278" s="62"/>
      <c r="F278" s="5"/>
    </row>
    <row r="279" spans="2:6">
      <c r="B279" s="5"/>
      <c r="E279" s="62"/>
      <c r="F279" s="5"/>
    </row>
    <row r="280" spans="2:6">
      <c r="B280" s="5"/>
      <c r="E280" s="62"/>
      <c r="F280" s="5"/>
    </row>
    <row r="281" spans="2:6">
      <c r="B281" s="5"/>
      <c r="E281" s="62"/>
      <c r="F281" s="5"/>
    </row>
    <row r="282" spans="2:6">
      <c r="B282" s="5"/>
      <c r="E282" s="62"/>
      <c r="F282" s="5"/>
    </row>
    <row r="283" spans="2:6">
      <c r="B283" s="5"/>
      <c r="E283" s="62"/>
      <c r="F283" s="5"/>
    </row>
    <row r="284" spans="2:6">
      <c r="B284" s="5"/>
      <c r="E284" s="62"/>
      <c r="F284" s="5"/>
    </row>
    <row r="285" spans="2:6">
      <c r="B285" s="5"/>
      <c r="E285" s="62"/>
      <c r="F285" s="5"/>
    </row>
    <row r="286" spans="2:6">
      <c r="B286" s="5"/>
      <c r="E286" s="62"/>
      <c r="F286" s="5"/>
    </row>
    <row r="287" spans="2:6">
      <c r="B287" s="5"/>
      <c r="E287" s="62"/>
      <c r="F287" s="5"/>
    </row>
    <row r="288" spans="2:6">
      <c r="B288" s="5"/>
      <c r="E288" s="62"/>
      <c r="F288" s="5"/>
    </row>
    <row r="289" spans="2:6">
      <c r="B289" s="5"/>
      <c r="E289" s="62"/>
      <c r="F289" s="5"/>
    </row>
    <row r="290" spans="2:6">
      <c r="B290" s="5"/>
      <c r="E290" s="62"/>
      <c r="F290" s="5"/>
    </row>
    <row r="291" spans="2:6">
      <c r="B291" s="5"/>
      <c r="E291" s="62"/>
      <c r="F291" s="5"/>
    </row>
    <row r="292" spans="2:6">
      <c r="B292" s="5"/>
      <c r="E292" s="62"/>
      <c r="F292" s="5"/>
    </row>
    <row r="293" spans="2:6">
      <c r="B293" s="5"/>
      <c r="E293" s="62"/>
      <c r="F293" s="5"/>
    </row>
    <row r="294" spans="2:6">
      <c r="B294" s="5"/>
      <c r="E294" s="62"/>
      <c r="F294" s="5"/>
    </row>
    <row r="295" spans="2:6">
      <c r="B295" s="5"/>
      <c r="E295" s="62"/>
      <c r="F295" s="5"/>
    </row>
    <row r="296" spans="2:6">
      <c r="B296" s="5"/>
      <c r="E296" s="62"/>
      <c r="F296" s="5"/>
    </row>
    <row r="297" spans="2:6">
      <c r="B297" s="5"/>
      <c r="E297" s="62"/>
      <c r="F297" s="5"/>
    </row>
    <row r="298" spans="2:6">
      <c r="B298" s="5"/>
      <c r="E298" s="62"/>
      <c r="F298" s="5"/>
    </row>
    <row r="299" spans="2:6">
      <c r="B299" s="5"/>
      <c r="E299" s="62"/>
      <c r="F299" s="5"/>
    </row>
    <row r="300" spans="2:6">
      <c r="B300" s="5"/>
      <c r="E300" s="62"/>
      <c r="F300" s="5"/>
    </row>
    <row r="301" spans="2:6">
      <c r="B301" s="5"/>
      <c r="E301" s="62"/>
      <c r="F301" s="5"/>
    </row>
    <row r="302" spans="2:6">
      <c r="B302" s="5"/>
      <c r="E302" s="62"/>
      <c r="F302" s="5"/>
    </row>
    <row r="303" spans="2:6">
      <c r="B303" s="5"/>
      <c r="E303" s="62"/>
      <c r="F303" s="5"/>
    </row>
    <row r="304" spans="2:6">
      <c r="B304" s="5"/>
      <c r="E304" s="62"/>
      <c r="F304" s="5"/>
    </row>
    <row r="305" spans="2:6">
      <c r="B305" s="5"/>
      <c r="E305" s="62"/>
      <c r="F305" s="5"/>
    </row>
    <row r="306" spans="2:6">
      <c r="B306" s="5"/>
      <c r="E306" s="62"/>
      <c r="F306" s="5"/>
    </row>
    <row r="307" spans="2:6">
      <c r="B307" s="5"/>
      <c r="E307" s="62"/>
      <c r="F307" s="5"/>
    </row>
    <row r="308" spans="2:6">
      <c r="B308" s="5"/>
      <c r="E308" s="62"/>
      <c r="F308" s="5"/>
    </row>
    <row r="309" spans="2:6">
      <c r="B309" s="5"/>
      <c r="E309" s="62"/>
      <c r="F309" s="5"/>
    </row>
    <row r="310" spans="2:6">
      <c r="B310" s="5"/>
      <c r="E310" s="62"/>
      <c r="F310" s="5"/>
    </row>
    <row r="311" spans="2:6">
      <c r="B311" s="5"/>
      <c r="E311" s="62"/>
      <c r="F311" s="5"/>
    </row>
    <row r="312" spans="2:6">
      <c r="B312" s="5"/>
      <c r="E312" s="62"/>
      <c r="F312" s="5"/>
    </row>
    <row r="313" spans="2:6">
      <c r="B313" s="5"/>
      <c r="E313" s="62"/>
      <c r="F313" s="5"/>
    </row>
    <row r="314" spans="2:6">
      <c r="B314" s="5"/>
      <c r="E314" s="62"/>
      <c r="F314" s="5"/>
    </row>
    <row r="315" spans="2:6">
      <c r="B315" s="5"/>
      <c r="E315" s="62"/>
      <c r="F315" s="5"/>
    </row>
    <row r="316" spans="2:6">
      <c r="B316" s="5"/>
      <c r="E316" s="62"/>
      <c r="F316" s="5"/>
    </row>
    <row r="317" spans="2:6">
      <c r="B317" s="5"/>
      <c r="E317" s="62"/>
      <c r="F317" s="5"/>
    </row>
    <row r="318" spans="2:6">
      <c r="B318" s="5"/>
      <c r="E318" s="62"/>
      <c r="F318" s="5"/>
    </row>
    <row r="319" spans="2:6">
      <c r="B319" s="5"/>
      <c r="E319" s="62"/>
      <c r="F319" s="5"/>
    </row>
    <row r="320" spans="2:6">
      <c r="B320" s="5"/>
      <c r="E320" s="62"/>
      <c r="F320" s="5"/>
    </row>
    <row r="321" spans="2:6">
      <c r="B321" s="5"/>
      <c r="E321" s="62"/>
      <c r="F321" s="5"/>
    </row>
    <row r="322" spans="2:6">
      <c r="B322" s="5"/>
      <c r="E322" s="62"/>
      <c r="F322" s="5"/>
    </row>
    <row r="323" spans="2:6">
      <c r="B323" s="5"/>
      <c r="E323" s="62"/>
      <c r="F323" s="5"/>
    </row>
    <row r="324" spans="2:6">
      <c r="B324" s="5"/>
      <c r="E324" s="62"/>
      <c r="F324" s="5"/>
    </row>
    <row r="325" spans="2:6">
      <c r="B325" s="5"/>
      <c r="E325" s="62"/>
      <c r="F325" s="5"/>
    </row>
    <row r="326" spans="2:6">
      <c r="B326" s="5"/>
      <c r="E326" s="62"/>
      <c r="F326" s="5"/>
    </row>
    <row r="327" spans="2:6">
      <c r="B327" s="5"/>
      <c r="E327" s="62"/>
      <c r="F327" s="5"/>
    </row>
    <row r="328" spans="2:6">
      <c r="B328" s="5"/>
      <c r="E328" s="62"/>
      <c r="F328" s="5"/>
    </row>
    <row r="329" spans="2:6">
      <c r="B329" s="5"/>
      <c r="E329" s="62"/>
      <c r="F329" s="5"/>
    </row>
    <row r="330" spans="2:6">
      <c r="B330" s="5"/>
      <c r="E330" s="62"/>
      <c r="F330" s="5"/>
    </row>
    <row r="331" spans="2:6">
      <c r="B331" s="5"/>
      <c r="E331" s="62"/>
      <c r="F331" s="5"/>
    </row>
    <row r="332" spans="2:6">
      <c r="B332" s="5"/>
      <c r="E332" s="62"/>
      <c r="F332" s="5"/>
    </row>
    <row r="333" spans="2:6">
      <c r="B333" s="5"/>
      <c r="E333" s="62"/>
      <c r="F333" s="5"/>
    </row>
    <row r="334" spans="2:6">
      <c r="B334" s="5"/>
      <c r="E334" s="62"/>
      <c r="F334" s="5"/>
    </row>
    <row r="335" spans="2:6">
      <c r="B335" s="5"/>
      <c r="E335" s="62"/>
      <c r="F335" s="5"/>
    </row>
    <row r="336" spans="2:6">
      <c r="B336" s="5"/>
      <c r="E336" s="62"/>
      <c r="F336" s="5"/>
    </row>
    <row r="337" spans="2:6">
      <c r="B337" s="5"/>
      <c r="E337" s="62"/>
      <c r="F337" s="5"/>
    </row>
    <row r="338" spans="2:6">
      <c r="B338" s="5"/>
      <c r="E338" s="62"/>
      <c r="F338" s="5"/>
    </row>
    <row r="339" spans="2:6">
      <c r="B339" s="5"/>
      <c r="E339" s="62"/>
      <c r="F339" s="5"/>
    </row>
    <row r="340" spans="2:6">
      <c r="B340" s="5"/>
      <c r="E340" s="62"/>
      <c r="F340" s="5"/>
    </row>
    <row r="341" spans="2:6">
      <c r="B341" s="5"/>
      <c r="E341" s="62"/>
      <c r="F341" s="5"/>
    </row>
    <row r="342" spans="2:6">
      <c r="B342" s="5"/>
      <c r="E342" s="62"/>
      <c r="F342" s="5"/>
    </row>
    <row r="343" spans="2:6">
      <c r="B343" s="5"/>
      <c r="E343" s="62"/>
      <c r="F343" s="5"/>
    </row>
    <row r="344" spans="2:6">
      <c r="B344" s="5"/>
      <c r="E344" s="62"/>
      <c r="F344" s="5"/>
    </row>
    <row r="345" spans="2:6">
      <c r="B345" s="5"/>
      <c r="E345" s="62"/>
      <c r="F345" s="5"/>
    </row>
    <row r="346" spans="2:6">
      <c r="B346" s="5"/>
      <c r="E346" s="62"/>
      <c r="F346" s="5"/>
    </row>
    <row r="347" spans="2:6">
      <c r="B347" s="5"/>
      <c r="E347" s="62"/>
      <c r="F347" s="5"/>
    </row>
    <row r="348" spans="2:6">
      <c r="B348" s="5"/>
      <c r="E348" s="62"/>
      <c r="F348" s="5"/>
    </row>
    <row r="349" spans="2:6">
      <c r="B349" s="5"/>
      <c r="E349" s="62"/>
      <c r="F349" s="5"/>
    </row>
    <row r="350" spans="2:6">
      <c r="B350" s="5"/>
      <c r="E350" s="62"/>
      <c r="F350" s="5"/>
    </row>
    <row r="351" spans="2:6">
      <c r="B351" s="5"/>
      <c r="E351" s="62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88" r:id="rId1" display="http://www.bav-astro.de/sfs/BAVM_link.php?BAVMnr=15"/>
    <hyperlink ref="P189" r:id="rId2" display="http://www.bav-astro.de/sfs/BAVM_link.php?BAVMnr=15"/>
    <hyperlink ref="P199" r:id="rId3" display="http://www.bav-astro.de/sfs/BAVM_link.php?BAVMnr=18"/>
    <hyperlink ref="P200" r:id="rId4" display="http://www.bav-astro.de/sfs/BAVM_link.php?BAVMnr=18"/>
    <hyperlink ref="P16" r:id="rId5" display="http://www.konkoly.hu/cgi-bin/IBVS?456"/>
    <hyperlink ref="P17" r:id="rId6" display="http://www.konkoly.hu/cgi-bin/IBVS?419"/>
    <hyperlink ref="P22" r:id="rId7" display="http://www.konkoly.hu/cgi-bin/IBVS?668"/>
    <hyperlink ref="P23" r:id="rId8" display="http://www.konkoly.hu/cgi-bin/IBVS?647"/>
    <hyperlink ref="P73" r:id="rId9" display="http://www.bav-astro.de/sfs/BAVM_link.php?BAVMnr=38"/>
    <hyperlink ref="P74" r:id="rId10" display="http://www.konkoly.hu/cgi-bin/IBVS?2545"/>
    <hyperlink ref="P215" r:id="rId11" display="http://vsolj.cetus-net.org/no47.pdf"/>
    <hyperlink ref="P85" r:id="rId12" display="http://www.bav-astro.de/sfs/BAVM_link.php?BAVMnr=43"/>
    <hyperlink ref="P93" r:id="rId13" display="http://www.bav-astro.de/sfs/BAVM_link.php?BAVMnr=43"/>
    <hyperlink ref="P95" r:id="rId14" display="http://www.bav-astro.de/sfs/BAVM_link.php?BAVMnr=43"/>
    <hyperlink ref="P100" r:id="rId15" display="http://www.bav-astro.de/sfs/BAVM_link.php?BAVMnr=59"/>
    <hyperlink ref="P104" r:id="rId16" display="http://www.bav-astro.de/sfs/BAVM_link.php?BAVMnr=60"/>
    <hyperlink ref="P107" r:id="rId17" display="http://www.bav-astro.de/sfs/BAVM_link.php?BAVMnr=68"/>
    <hyperlink ref="P108" r:id="rId18" display="http://var.astro.cz/oejv/issues/oejv0060.pdf"/>
    <hyperlink ref="P230" r:id="rId19" display="http://www.bav-astro.de/sfs/BAVM_link.php?BAVMnr=143"/>
    <hyperlink ref="P116" r:id="rId20" display="http://var.astro.cz/oejv/issues/oejv0074.pdf"/>
    <hyperlink ref="P232" r:id="rId21" display="http://www.bav-astro.de/sfs/BAVM_link.php?BAVMnr=143"/>
    <hyperlink ref="P117" r:id="rId22" display="http://www.bav-astro.de/sfs/BAVM_link.php?BAVMnr=152"/>
    <hyperlink ref="P118" r:id="rId23" display="http://var.astro.cz/oejv/issues/oejv0074.pdf"/>
    <hyperlink ref="P235" r:id="rId24" display="http://www.bav-astro.de/sfs/BAVM_link.php?BAVMnr=171"/>
    <hyperlink ref="P237" r:id="rId25" display="http://www.bav-astro.de/sfs/BAVM_link.php?BAVMnr=192"/>
    <hyperlink ref="P119" r:id="rId26" display="http://var.astro.cz/oejv/issues/oejv0074.pdf"/>
    <hyperlink ref="P238" r:id="rId27" display="http://www.bav-astro.de/sfs/BAVM_link.php?BAVMnr=203"/>
    <hyperlink ref="P120" r:id="rId28" display="http://www.aavso.org/sites/default/files/jaavso/v36n2/171.pdf"/>
    <hyperlink ref="P121" r:id="rId29" display="http://www.aavso.org/sites/default/files/jaavso/v36n2/171.pdf"/>
    <hyperlink ref="P239" r:id="rId30" display="http://www.bav-astro.de/sfs/BAVM_link.php?BAVMnr=213"/>
    <hyperlink ref="P240" r:id="rId31" display="http://www.bav-astro.de/sfs/BAVM_link.php?BAVMnr=213"/>
    <hyperlink ref="P241" r:id="rId32" display="http://vsolj.cetus-net.org/vsoljno55.pdf"/>
    <hyperlink ref="P242" r:id="rId33" display="http://var.astro.cz/oejv/issues/oejv0162.pdf"/>
    <hyperlink ref="P125" r:id="rId3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2023-01-14T03:44:30Z</dcterms:modified>
</cp:coreProperties>
</file>