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4C74266-204C-4554-BF56-FFD3FC23893B}" xr6:coauthVersionLast="47" xr6:coauthVersionMax="47" xr10:uidLastSave="{00000000-0000-0000-0000-000000000000}"/>
  <bookViews>
    <workbookView xWindow="13515" yWindow="49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Q24" i="1"/>
  <c r="Q23" i="1"/>
  <c r="E22" i="1"/>
  <c r="F22" i="1"/>
  <c r="Q22" i="1"/>
  <c r="C8" i="1"/>
  <c r="C7" i="1"/>
  <c r="G22" i="1"/>
  <c r="I22" i="1"/>
  <c r="C9" i="1"/>
  <c r="D9" i="1"/>
  <c r="D8" i="1"/>
  <c r="F16" i="1"/>
  <c r="F17" i="1" s="1"/>
  <c r="C17" i="1"/>
  <c r="Q21" i="1"/>
  <c r="E23" i="1"/>
  <c r="F23" i="1"/>
  <c r="G23" i="1"/>
  <c r="K23" i="1"/>
  <c r="E24" i="1"/>
  <c r="F24" i="1"/>
  <c r="G24" i="1"/>
  <c r="K24" i="1"/>
  <c r="E21" i="1"/>
  <c r="F21" i="1"/>
  <c r="G21" i="1"/>
  <c r="I21" i="1"/>
  <c r="C11" i="1"/>
  <c r="C12" i="1"/>
  <c r="O25" i="1" l="1"/>
  <c r="C16" i="1"/>
  <c r="D18" i="1" s="1"/>
  <c r="O23" i="1"/>
  <c r="O22" i="1"/>
  <c r="O21" i="1"/>
  <c r="O24" i="1"/>
  <c r="C15" i="1"/>
  <c r="C18" i="1" l="1"/>
  <c r="F18" i="1"/>
  <c r="F19" i="1" s="1"/>
</calcChain>
</file>

<file path=xl/sharedStrings.xml><?xml version="1.0" encoding="utf-8"?>
<sst xmlns="http://schemas.openxmlformats.org/spreadsheetml/2006/main" count="61" uniqueCount="55">
  <si>
    <t>OEJV 0191</t>
  </si>
  <si>
    <t>IBVS 6244</t>
  </si>
  <si>
    <t>OEJV 0181</t>
  </si>
  <si>
    <t>as of 2017-11-29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</si>
  <si>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</si>
  <si>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</si>
  <si>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</si>
  <si>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</si>
  <si>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</si>
  <si>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</si>
  <si>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</si>
  <si>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</si>
  <si>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</si>
  <si>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</si>
  <si>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</si>
  <si>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</si>
  <si>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</si>
  <si>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</si>
  <si>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</si>
  <si>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</si>
  <si>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</si>
  <si>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</si>
  <si>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</si>
  <si>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</si>
  <si>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</si>
  <si>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</si>
  <si>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</si>
  <si>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</si>
  <si>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</si>
  <si>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</si>
  <si>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</si>
  <si>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</si>
  <si>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</si>
  <si>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</si>
  <si>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</si>
  <si>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</si>
  <si>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</si>
  <si>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</si>
  <si>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</si>
  <si>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</si>
  <si>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</si>
  <si>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</si>
  <si>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</si>
  <si>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</si>
  <si>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</si>
  <si>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</si>
  <si>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UZ Equ</t>
  </si>
  <si>
    <t>G1113-0877</t>
  </si>
  <si>
    <t xml:space="preserve"> UZ Equ </t>
  </si>
  <si>
    <t>EB</t>
  </si>
  <si>
    <t>pr_6</t>
  </si>
  <si>
    <t xml:space="preserve">F0 </t>
  </si>
  <si>
    <t>UZ Equ / GSC 1113-0877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</si>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</sst>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Equ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5-4537-B236-F82AF5ABB1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-4.3813999996928032E-2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5-4537-B236-F82AF5ABB1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5-4537-B236-F82AF5ABB1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-6.0085500001150649E-2</c:v>
                </c:pt>
                <c:pt idx="3">
                  <c:v>-5.5129000000306405E-2</c:v>
                </c:pt>
                <c:pt idx="4">
                  <c:v>-8.8119999993068632E-2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5-4537-B236-F82AF5ABB1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5-4537-B236-F82AF5ABB1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5-4537-B236-F82AF5ABB1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5-4537-B236-F82AF5ABB1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3.7763224198777631E-3</c:v>
                </c:pt>
                <c:pt idx="1">
                  <c:v>-5.1752345542602711E-2</c:v>
                </c:pt>
                <c:pt idx="2">
                  <c:v>-6.0046646141866937E-2</c:v>
                </c:pt>
                <c:pt idx="3">
                  <c:v>-6.1075513549778575E-2</c:v>
                </c:pt>
                <c:pt idx="4">
                  <c:v>-7.8050317177083245E-2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5-4537-B236-F82AF5ABB1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5-4537-B236-F82AF5AB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760"/>
        <c:axId val="1"/>
      </c:scatterChart>
      <c:valAx>
        <c:axId val="6901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C5E6EE-FA99-9F26-553B-9C4201D77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0" t="s">
        <v>46</v>
      </c>
      <c r="G1" s="31">
        <v>2010</v>
      </c>
      <c r="H1" s="32"/>
      <c r="I1" s="33" t="s">
        <v>47</v>
      </c>
      <c r="J1" s="34" t="s">
        <v>48</v>
      </c>
      <c r="K1" s="35">
        <v>21.1440506</v>
      </c>
      <c r="L1" s="36">
        <v>12.505174999999999</v>
      </c>
      <c r="M1" s="37">
        <v>52816.826999999997</v>
      </c>
      <c r="N1" s="37">
        <v>0.486707</v>
      </c>
      <c r="O1" s="40" t="s">
        <v>49</v>
      </c>
      <c r="P1">
        <v>9.15</v>
      </c>
      <c r="Q1">
        <v>9.35</v>
      </c>
      <c r="R1" t="s">
        <v>50</v>
      </c>
      <c r="S1" t="s">
        <v>51</v>
      </c>
    </row>
    <row r="2" spans="1:19" x14ac:dyDescent="0.2">
      <c r="A2" t="s">
        <v>28</v>
      </c>
      <c r="B2" t="s">
        <v>49</v>
      </c>
      <c r="C2" s="29"/>
      <c r="D2" s="3"/>
    </row>
    <row r="3" spans="1:19" ht="13.5" thickBot="1" x14ac:dyDescent="0.25">
      <c r="C3" s="41" t="s">
        <v>3</v>
      </c>
      <c r="D3" s="41"/>
    </row>
    <row r="4" spans="1:19" ht="14.25" thickTop="1" thickBot="1" x14ac:dyDescent="0.25">
      <c r="A4" s="5" t="s">
        <v>5</v>
      </c>
      <c r="C4" s="26">
        <v>52816.826999999997</v>
      </c>
      <c r="D4" s="27">
        <v>0.486707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8">
        <f>M1</f>
        <v>52816.826999999997</v>
      </c>
      <c r="D7" s="28" t="s">
        <v>53</v>
      </c>
    </row>
    <row r="8" spans="1:19" x14ac:dyDescent="0.2">
      <c r="A8" t="s">
        <v>8</v>
      </c>
      <c r="C8" s="8">
        <f>N1</f>
        <v>0.486707</v>
      </c>
      <c r="D8" s="28" t="str">
        <f>D7</f>
        <v>GCVS</v>
      </c>
    </row>
    <row r="9" spans="1:19" x14ac:dyDescent="0.2">
      <c r="A9" s="24" t="s">
        <v>37</v>
      </c>
      <c r="B9" s="42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INTERCEPT(INDIRECT($D$9):G992,INDIRECT($C$9):F992)</f>
        <v>3.7763224198777631E-3</v>
      </c>
      <c r="D11" s="3"/>
      <c r="E11" s="10"/>
    </row>
    <row r="12" spans="1:19" x14ac:dyDescent="0.2">
      <c r="A12" s="10" t="s">
        <v>21</v>
      </c>
      <c r="B12" s="10"/>
      <c r="C12" s="21">
        <f ca="1">SLOPE(INDIRECT($D$9):G992,INDIRECT($C$9):F992)</f>
        <v>-6.034412949628393E-6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59416.495869682818</v>
      </c>
      <c r="E15" s="14" t="s">
        <v>38</v>
      </c>
      <c r="F15" s="38">
        <v>1</v>
      </c>
    </row>
    <row r="16" spans="1:19" x14ac:dyDescent="0.2">
      <c r="A16" s="16" t="s">
        <v>9</v>
      </c>
      <c r="B16" s="10"/>
      <c r="C16" s="17">
        <f ca="1">+C8+C12</f>
        <v>0.48670096558705039</v>
      </c>
      <c r="E16" s="14" t="s">
        <v>35</v>
      </c>
      <c r="F16" s="39">
        <f ca="1">NOW()+15018.5+$C$5/24</f>
        <v>59958.699455787035</v>
      </c>
    </row>
    <row r="17" spans="1:21" ht="13.5" thickBot="1" x14ac:dyDescent="0.25">
      <c r="A17" s="14" t="s">
        <v>32</v>
      </c>
      <c r="B17" s="10"/>
      <c r="C17" s="10">
        <f>COUNT(C21:C2191)</f>
        <v>5</v>
      </c>
      <c r="E17" s="14" t="s">
        <v>39</v>
      </c>
      <c r="F17" s="15">
        <f ca="1">ROUND(2*(F16-$C$7)/$C$8,0)/2+F15</f>
        <v>14675</v>
      </c>
    </row>
    <row r="18" spans="1:21" ht="14.25" thickTop="1" thickBot="1" x14ac:dyDescent="0.25">
      <c r="A18" s="16" t="s">
        <v>10</v>
      </c>
      <c r="B18" s="10"/>
      <c r="C18" s="19">
        <f ca="1">+C15</f>
        <v>59416.495869682818</v>
      </c>
      <c r="D18" s="20">
        <f ca="1">+C16</f>
        <v>0.48670096558705039</v>
      </c>
      <c r="E18" s="14" t="s">
        <v>40</v>
      </c>
      <c r="F18" s="23">
        <f ca="1">ROUND(2*(F16-$C$15)/$C$16,0)/2+F15</f>
        <v>1115</v>
      </c>
    </row>
    <row r="19" spans="1:21" ht="13.5" thickTop="1" x14ac:dyDescent="0.2">
      <c r="E19" s="14" t="s">
        <v>36</v>
      </c>
      <c r="F19" s="18">
        <f ca="1">+$C$15+$C$16*F18-15018.5-$C$5/24</f>
        <v>44941.063279645714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5" t="s">
        <v>45</v>
      </c>
    </row>
    <row r="21" spans="1:21" x14ac:dyDescent="0.2">
      <c r="A21" t="s">
        <v>53</v>
      </c>
      <c r="C21" s="8">
        <v>52816.826999999997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3.7763224198777631E-3</v>
      </c>
      <c r="Q21" s="2">
        <f>+C21-15018.5</f>
        <v>37798.326999999997</v>
      </c>
    </row>
    <row r="22" spans="1:21" x14ac:dyDescent="0.2">
      <c r="A22" s="43" t="s">
        <v>2</v>
      </c>
      <c r="B22" s="44" t="s">
        <v>4</v>
      </c>
      <c r="C22" s="45">
        <v>57295.461000000003</v>
      </c>
      <c r="D22" s="46">
        <v>5.0000000000000001E-3</v>
      </c>
      <c r="E22">
        <f>+(C22-C$7)/C$8</f>
        <v>9201.9099786935585</v>
      </c>
      <c r="F22">
        <f>ROUND(2*E22,0)/2</f>
        <v>9202</v>
      </c>
      <c r="G22">
        <f>+C22-(C$7+F22*C$8)</f>
        <v>-4.3813999996928032E-2</v>
      </c>
      <c r="I22">
        <f>+G22</f>
        <v>-4.3813999996928032E-2</v>
      </c>
      <c r="O22">
        <f ca="1">+C$11+C$12*$F22</f>
        <v>-5.1752345542602711E-2</v>
      </c>
      <c r="Q22" s="2">
        <f>+C22-15018.5</f>
        <v>42276.961000000003</v>
      </c>
    </row>
    <row r="23" spans="1:21" x14ac:dyDescent="0.2">
      <c r="A23" s="47" t="s">
        <v>1</v>
      </c>
      <c r="B23" s="48" t="s">
        <v>4</v>
      </c>
      <c r="C23" s="48">
        <v>57964.423499999997</v>
      </c>
      <c r="D23" s="48">
        <v>1.8E-3</v>
      </c>
      <c r="E23">
        <f>+(C23-C$7)/C$8</f>
        <v>10576.376546875224</v>
      </c>
      <c r="F23">
        <f>ROUND(2*E23,0)/2</f>
        <v>10576.5</v>
      </c>
      <c r="G23">
        <f>+C23-(C$7+F23*C$8)</f>
        <v>-6.0085500001150649E-2</v>
      </c>
      <c r="K23">
        <f>+G23</f>
        <v>-6.0085500001150649E-2</v>
      </c>
      <c r="O23">
        <f ca="1">+C$11+C$12*$F23</f>
        <v>-6.0046646141866937E-2</v>
      </c>
      <c r="Q23" s="2">
        <f>+C23-15018.5</f>
        <v>42945.923499999997</v>
      </c>
    </row>
    <row r="24" spans="1:21" x14ac:dyDescent="0.2">
      <c r="A24" s="49" t="s">
        <v>0</v>
      </c>
      <c r="B24" s="49" t="s">
        <v>4</v>
      </c>
      <c r="C24" s="47">
        <v>58047.411999999997</v>
      </c>
      <c r="D24" s="47">
        <v>7.0000000000000001E-3</v>
      </c>
      <c r="E24">
        <f>+(C24-C$7)/C$8</f>
        <v>10746.886730620268</v>
      </c>
      <c r="F24">
        <f>ROUND(2*E24,0)/2</f>
        <v>10747</v>
      </c>
      <c r="G24">
        <f>+C24-(C$7+F24*C$8)</f>
        <v>-5.5129000000306405E-2</v>
      </c>
      <c r="K24">
        <f>+G24</f>
        <v>-5.5129000000306405E-2</v>
      </c>
      <c r="O24">
        <f ca="1">+C$11+C$12*$F24</f>
        <v>-6.1075513549778575E-2</v>
      </c>
      <c r="Q24" s="2">
        <f>+C24-15018.5</f>
        <v>43028.911999999997</v>
      </c>
    </row>
    <row r="25" spans="1:21" x14ac:dyDescent="0.2">
      <c r="A25" s="50" t="s">
        <v>54</v>
      </c>
      <c r="B25" s="51" t="s">
        <v>4</v>
      </c>
      <c r="C25" s="52">
        <v>59416.485800000002</v>
      </c>
      <c r="D25" s="50">
        <v>1.9E-3</v>
      </c>
      <c r="E25">
        <f>+(C25-C$7)/C$8</f>
        <v>13559.818946511978</v>
      </c>
      <c r="F25">
        <f>ROUND(2*E25,0)/2</f>
        <v>13560</v>
      </c>
      <c r="G25">
        <f>+C25-(C$7+F25*C$8)</f>
        <v>-8.8119999993068632E-2</v>
      </c>
      <c r="K25">
        <f>+G25</f>
        <v>-8.8119999993068632E-2</v>
      </c>
      <c r="O25">
        <f ca="1">+C$11+C$12*$F25</f>
        <v>-7.8050317177083245E-2</v>
      </c>
      <c r="Q25" s="2">
        <f>+C25-15018.5</f>
        <v>44397.985800000002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13" r:id="rId1" display="http://vsolj.cetus-net.org/bulletin.html"/>
    <hyperlink ref="H64436" r:id="rId2" display="http://vsolj.cetus-net.org/bulletin.html"/>
    <hyperlink ref="H64429" r:id="rId3" display="https://www.aavso.org/ejaavso"/>
    <hyperlink ref="AP580" r:id="rId4" display="http://cdsbib.u-strasbg.fr/cgi-bin/cdsbib?1990RMxAA..21..381G"/>
    <hyperlink ref="AP584" r:id="rId5" display="http://cdsbib.u-strasbg.fr/cgi-bin/cdsbib?1990RMxAA..21..381G"/>
    <hyperlink ref="AP583" r:id="rId6" display="http://cdsbib.u-strasbg.fr/cgi-bin/cdsbib?1990RMxAA..21..381G"/>
    <hyperlink ref="AP564" r:id="rId7" display="http://cdsbib.u-strasbg.fr/cgi-bin/cdsbib?1990RMxAA..21..381G"/>
    <hyperlink ref="I64436" r:id="rId8" display="http://vsolj.cetus-net.org/bulletin.html"/>
    <hyperlink ref="AQ720" r:id="rId9" display="http://cdsbib.u-strasbg.fr/cgi-bin/cdsbib?1990RMxAA..21..381G"/>
    <hyperlink ref="AQ55486" r:id="rId10" display="http://cdsbib.u-strasbg.fr/cgi-bin/cdsbib?1990RMxAA..21..381G"/>
    <hyperlink ref="AQ721" r:id="rId11" display="http://cdsbib.u-strasbg.fr/cgi-bin/cdsbib?1990RMxAA..21..381G"/>
    <hyperlink ref="H64433" r:id="rId12" display="https://www.aavso.org/ejaavso"/>
    <hyperlink ref="H1606" r:id="rId13" display="http://vsolj.cetus-net.org/bulletin.html"/>
    <hyperlink ref="AP2850" r:id="rId14" display="http://cdsbib.u-strasbg.fr/cgi-bin/cdsbib?1990RMxAA..21..381G"/>
    <hyperlink ref="AP2853" r:id="rId15" display="http://cdsbib.u-strasbg.fr/cgi-bin/cdsbib?1990RMxAA..21..381G"/>
    <hyperlink ref="AP2851" r:id="rId16" display="http://cdsbib.u-strasbg.fr/cgi-bin/cdsbib?1990RMxAA..21..381G"/>
    <hyperlink ref="AP2835" r:id="rId17" display="http://cdsbib.u-strasbg.fr/cgi-bin/cdsbib?1990RMxAA..21..381G"/>
    <hyperlink ref="I1606" r:id="rId18" display="http://vsolj.cetus-net.org/bulletin.html"/>
    <hyperlink ref="AQ3064" r:id="rId19" display="http://cdsbib.u-strasbg.fr/cgi-bin/cdsbib?1990RMxAA..21..381G"/>
    <hyperlink ref="AQ65301" r:id="rId20" display="http://cdsbib.u-strasbg.fr/cgi-bin/cdsbib?1990RMxAA..21..381G"/>
    <hyperlink ref="AQ3068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2023-01-14T03:47:13Z</dcterms:modified>
</cp:coreProperties>
</file>