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D3CB25D-6499-4E9B-A683-66BD71DCA171}" xr6:coauthVersionLast="47" xr6:coauthVersionMax="47" xr10:uidLastSave="{00000000-0000-0000-0000-000000000000}"/>
  <bookViews>
    <workbookView xWindow="14040" yWindow="76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9" i="1" l="1"/>
  <c r="F99" i="1" s="1"/>
  <c r="G99" i="1" s="1"/>
  <c r="K99" i="1" s="1"/>
  <c r="Q99" i="1"/>
  <c r="Q100" i="1"/>
  <c r="Q101" i="1"/>
  <c r="Q102" i="1"/>
  <c r="E103" i="1"/>
  <c r="F103" i="1" s="1"/>
  <c r="G103" i="1" s="1"/>
  <c r="K103" i="1" s="1"/>
  <c r="Q103" i="1"/>
  <c r="Q95" i="1"/>
  <c r="Q89" i="1"/>
  <c r="Q90" i="1"/>
  <c r="Q91" i="1"/>
  <c r="E88" i="1"/>
  <c r="F88" i="1" s="1"/>
  <c r="G88" i="1" s="1"/>
  <c r="K88" i="1" s="1"/>
  <c r="Q88" i="1"/>
  <c r="Q92" i="1"/>
  <c r="Q93" i="1"/>
  <c r="Q94" i="1"/>
  <c r="Q96" i="1"/>
  <c r="Q97" i="1"/>
  <c r="Q98" i="1"/>
  <c r="Q74" i="1"/>
  <c r="Q76" i="1"/>
  <c r="Q79" i="1"/>
  <c r="Q80" i="1"/>
  <c r="Q81" i="1"/>
  <c r="Q82" i="1"/>
  <c r="Q83" i="1"/>
  <c r="Q84" i="1"/>
  <c r="Q85" i="1"/>
  <c r="Q86" i="1"/>
  <c r="Q87" i="1"/>
  <c r="Q72" i="1"/>
  <c r="Q78" i="1"/>
  <c r="C8" i="1"/>
  <c r="E100" i="1" s="1"/>
  <c r="F100" i="1" s="1"/>
  <c r="G100" i="1" s="1"/>
  <c r="K100" i="1" s="1"/>
  <c r="Q77" i="1"/>
  <c r="E36" i="1"/>
  <c r="F36" i="1" s="1"/>
  <c r="G36" i="1" s="1"/>
  <c r="I36" i="1" s="1"/>
  <c r="E42" i="1"/>
  <c r="E40" i="2" s="1"/>
  <c r="E45" i="1"/>
  <c r="F45" i="1" s="1"/>
  <c r="G45" i="1" s="1"/>
  <c r="I45" i="1" s="1"/>
  <c r="E48" i="1"/>
  <c r="E44" i="2" s="1"/>
  <c r="E50" i="1"/>
  <c r="F50" i="1"/>
  <c r="G50" i="1" s="1"/>
  <c r="K50" i="1" s="1"/>
  <c r="E52" i="1"/>
  <c r="F52" i="1" s="1"/>
  <c r="G52" i="1" s="1"/>
  <c r="K52" i="1" s="1"/>
  <c r="E55" i="1"/>
  <c r="F55" i="1"/>
  <c r="G55" i="1" s="1"/>
  <c r="K55" i="1" s="1"/>
  <c r="E30" i="1"/>
  <c r="F30" i="1" s="1"/>
  <c r="G30" i="1" s="1"/>
  <c r="H30" i="1" s="1"/>
  <c r="E32" i="1"/>
  <c r="F32" i="1"/>
  <c r="G32" i="1" s="1"/>
  <c r="J32" i="1" s="1"/>
  <c r="E34" i="1"/>
  <c r="F34" i="1" s="1"/>
  <c r="G34" i="1" s="1"/>
  <c r="J34" i="1" s="1"/>
  <c r="E38" i="1"/>
  <c r="F38" i="1"/>
  <c r="G38" i="1" s="1"/>
  <c r="J38" i="1" s="1"/>
  <c r="E40" i="1"/>
  <c r="F40" i="1" s="1"/>
  <c r="G40" i="1" s="1"/>
  <c r="J40" i="1" s="1"/>
  <c r="E44" i="1"/>
  <c r="F44" i="1" s="1"/>
  <c r="G44" i="1" s="1"/>
  <c r="J44" i="1" s="1"/>
  <c r="E53" i="1"/>
  <c r="E24" i="2" s="1"/>
  <c r="E58" i="1"/>
  <c r="F58" i="1" s="1"/>
  <c r="G58" i="1" s="1"/>
  <c r="K58" i="1" s="1"/>
  <c r="D9" i="1"/>
  <c r="C9" i="1"/>
  <c r="Q75" i="1"/>
  <c r="Q73" i="1"/>
  <c r="Q70" i="1"/>
  <c r="Q67" i="1"/>
  <c r="Q65" i="1"/>
  <c r="Q64" i="1"/>
  <c r="Q63" i="1"/>
  <c r="Q62" i="1"/>
  <c r="Q61" i="1"/>
  <c r="Q60" i="1"/>
  <c r="Q56" i="1"/>
  <c r="Q55" i="1"/>
  <c r="Q54" i="1"/>
  <c r="Q52" i="1"/>
  <c r="Q51" i="1"/>
  <c r="Q50" i="1"/>
  <c r="Q49" i="1"/>
  <c r="Q48" i="1"/>
  <c r="Q47" i="1"/>
  <c r="Q45" i="1"/>
  <c r="Q43" i="1"/>
  <c r="Q42" i="1"/>
  <c r="Q37" i="1"/>
  <c r="Q36" i="1"/>
  <c r="G66" i="2"/>
  <c r="C66" i="2"/>
  <c r="G65" i="2"/>
  <c r="C65" i="2"/>
  <c r="G64" i="2"/>
  <c r="C64" i="2"/>
  <c r="G63" i="2"/>
  <c r="C63" i="2"/>
  <c r="E63" i="2"/>
  <c r="G62" i="2"/>
  <c r="C62" i="2"/>
  <c r="E62" i="2"/>
  <c r="G61" i="2"/>
  <c r="C61" i="2"/>
  <c r="E61" i="2"/>
  <c r="G30" i="2"/>
  <c r="C30" i="2"/>
  <c r="G60" i="2"/>
  <c r="C60" i="2"/>
  <c r="G29" i="2"/>
  <c r="C29" i="2"/>
  <c r="G59" i="2"/>
  <c r="C59" i="2"/>
  <c r="E59" i="2"/>
  <c r="G58" i="2"/>
  <c r="C58" i="2"/>
  <c r="G28" i="2"/>
  <c r="C28" i="2"/>
  <c r="G57" i="2"/>
  <c r="C57" i="2"/>
  <c r="G56" i="2"/>
  <c r="C56" i="2"/>
  <c r="G55" i="2"/>
  <c r="C55" i="2"/>
  <c r="G54" i="2"/>
  <c r="C54" i="2"/>
  <c r="G53" i="2"/>
  <c r="C53" i="2"/>
  <c r="G52" i="2"/>
  <c r="C52" i="2"/>
  <c r="G27" i="2"/>
  <c r="C27" i="2"/>
  <c r="G26" i="2"/>
  <c r="C26" i="2"/>
  <c r="E26" i="2"/>
  <c r="G25" i="2"/>
  <c r="C25" i="2"/>
  <c r="G51" i="2"/>
  <c r="C51" i="2"/>
  <c r="G50" i="2"/>
  <c r="C50" i="2"/>
  <c r="E50" i="2"/>
  <c r="G49" i="2"/>
  <c r="C49" i="2"/>
  <c r="G24" i="2"/>
  <c r="C24" i="2"/>
  <c r="G48" i="2"/>
  <c r="C48" i="2"/>
  <c r="G47" i="2"/>
  <c r="C47" i="2"/>
  <c r="G46" i="2"/>
  <c r="C46" i="2"/>
  <c r="E46" i="2"/>
  <c r="G45" i="2"/>
  <c r="C45" i="2"/>
  <c r="G44" i="2"/>
  <c r="C44" i="2"/>
  <c r="G43" i="2"/>
  <c r="C43" i="2"/>
  <c r="G23" i="2"/>
  <c r="C23" i="2"/>
  <c r="G42" i="2"/>
  <c r="C42" i="2"/>
  <c r="E42" i="2"/>
  <c r="G22" i="2"/>
  <c r="C22" i="2"/>
  <c r="G41" i="2"/>
  <c r="C41" i="2"/>
  <c r="G40" i="2"/>
  <c r="C40" i="2"/>
  <c r="G21" i="2"/>
  <c r="C21" i="2"/>
  <c r="G20" i="2"/>
  <c r="C20" i="2"/>
  <c r="E20" i="2"/>
  <c r="G19" i="2"/>
  <c r="C19" i="2"/>
  <c r="G18" i="2"/>
  <c r="C18" i="2"/>
  <c r="E18" i="2"/>
  <c r="G39" i="2"/>
  <c r="C39" i="2"/>
  <c r="G38" i="2"/>
  <c r="C38" i="2"/>
  <c r="G17" i="2"/>
  <c r="C17" i="2"/>
  <c r="G16" i="2"/>
  <c r="C16" i="2"/>
  <c r="G15" i="2"/>
  <c r="C15" i="2"/>
  <c r="G37" i="2"/>
  <c r="C37" i="2"/>
  <c r="E37" i="2"/>
  <c r="G14" i="2"/>
  <c r="C14" i="2"/>
  <c r="G36" i="2"/>
  <c r="C36" i="2"/>
  <c r="E36" i="2"/>
  <c r="G13" i="2"/>
  <c r="C13" i="2"/>
  <c r="E28" i="1"/>
  <c r="F28" i="1" s="1"/>
  <c r="G28" i="1" s="1"/>
  <c r="J28" i="1" s="1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12" i="2"/>
  <c r="C12" i="2"/>
  <c r="G11" i="2"/>
  <c r="C11" i="2"/>
  <c r="E11" i="2"/>
  <c r="E21" i="1"/>
  <c r="F21" i="1"/>
  <c r="G21" i="1"/>
  <c r="J21" i="1" s="1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30" i="2"/>
  <c r="B30" i="2"/>
  <c r="D30" i="2"/>
  <c r="A30" i="2"/>
  <c r="H60" i="2"/>
  <c r="B60" i="2"/>
  <c r="D60" i="2"/>
  <c r="A60" i="2"/>
  <c r="H29" i="2"/>
  <c r="B29" i="2"/>
  <c r="D29" i="2"/>
  <c r="A29" i="2"/>
  <c r="H59" i="2"/>
  <c r="B59" i="2"/>
  <c r="D59" i="2"/>
  <c r="A59" i="2"/>
  <c r="H58" i="2"/>
  <c r="B58" i="2"/>
  <c r="D58" i="2"/>
  <c r="A58" i="2"/>
  <c r="H28" i="2"/>
  <c r="B28" i="2"/>
  <c r="D28" i="2"/>
  <c r="A2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27" i="2"/>
  <c r="B27" i="2"/>
  <c r="D27" i="2"/>
  <c r="A27" i="2"/>
  <c r="H26" i="2"/>
  <c r="B26" i="2"/>
  <c r="D26" i="2"/>
  <c r="A26" i="2"/>
  <c r="H25" i="2"/>
  <c r="B25" i="2"/>
  <c r="D25" i="2"/>
  <c r="A25" i="2"/>
  <c r="H51" i="2"/>
  <c r="B51" i="2"/>
  <c r="D51" i="2"/>
  <c r="A51" i="2"/>
  <c r="H50" i="2"/>
  <c r="B50" i="2"/>
  <c r="D50" i="2"/>
  <c r="A50" i="2"/>
  <c r="H49" i="2"/>
  <c r="B49" i="2"/>
  <c r="D49" i="2"/>
  <c r="A49" i="2"/>
  <c r="H24" i="2"/>
  <c r="B24" i="2"/>
  <c r="D24" i="2"/>
  <c r="A24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23" i="2"/>
  <c r="B23" i="2"/>
  <c r="D23" i="2"/>
  <c r="A23" i="2"/>
  <c r="H42" i="2"/>
  <c r="B42" i="2"/>
  <c r="D42" i="2"/>
  <c r="A42" i="2"/>
  <c r="H22" i="2"/>
  <c r="B22" i="2"/>
  <c r="D22" i="2"/>
  <c r="A22" i="2"/>
  <c r="H41" i="2"/>
  <c r="B41" i="2"/>
  <c r="D41" i="2"/>
  <c r="A41" i="2"/>
  <c r="H40" i="2"/>
  <c r="B40" i="2"/>
  <c r="D40" i="2"/>
  <c r="A40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39" i="2"/>
  <c r="B39" i="2"/>
  <c r="D39" i="2"/>
  <c r="A39" i="2"/>
  <c r="H38" i="2"/>
  <c r="B38" i="2"/>
  <c r="D38" i="2"/>
  <c r="A38" i="2"/>
  <c r="H17" i="2"/>
  <c r="B17" i="2"/>
  <c r="D17" i="2"/>
  <c r="A17" i="2"/>
  <c r="H16" i="2"/>
  <c r="B16" i="2"/>
  <c r="D16" i="2"/>
  <c r="A16" i="2"/>
  <c r="H15" i="2"/>
  <c r="B15" i="2"/>
  <c r="D15" i="2"/>
  <c r="A15" i="2"/>
  <c r="H37" i="2"/>
  <c r="B37" i="2"/>
  <c r="D37" i="2"/>
  <c r="A37" i="2"/>
  <c r="H14" i="2"/>
  <c r="B14" i="2"/>
  <c r="D14" i="2"/>
  <c r="A14" i="2"/>
  <c r="H36" i="2"/>
  <c r="B36" i="2"/>
  <c r="D36" i="2"/>
  <c r="A36" i="2"/>
  <c r="H13" i="2"/>
  <c r="B13" i="2"/>
  <c r="D13" i="2"/>
  <c r="A13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2" i="2"/>
  <c r="B12" i="2"/>
  <c r="D12" i="2"/>
  <c r="A12" i="2"/>
  <c r="H11" i="2"/>
  <c r="B11" i="2"/>
  <c r="D11" i="2"/>
  <c r="A11" i="2"/>
  <c r="Q71" i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9" i="1"/>
  <c r="F29" i="1"/>
  <c r="G29" i="1"/>
  <c r="J29" i="1" s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5" i="1"/>
  <c r="Q69" i="1"/>
  <c r="Q68" i="1"/>
  <c r="Q66" i="1"/>
  <c r="F16" i="1"/>
  <c r="C17" i="1"/>
  <c r="Q44" i="1"/>
  <c r="Q53" i="1"/>
  <c r="Q57" i="1"/>
  <c r="Q58" i="1"/>
  <c r="Q59" i="1"/>
  <c r="Q38" i="1"/>
  <c r="Q39" i="1"/>
  <c r="Q40" i="1"/>
  <c r="Q41" i="1"/>
  <c r="Q46" i="1"/>
  <c r="Q30" i="1"/>
  <c r="E60" i="2"/>
  <c r="E78" i="1"/>
  <c r="F78" i="1" s="1"/>
  <c r="G78" i="1" s="1"/>
  <c r="K78" i="1" s="1"/>
  <c r="E68" i="1"/>
  <c r="F68" i="1" s="1"/>
  <c r="G68" i="1" s="1"/>
  <c r="I68" i="1" s="1"/>
  <c r="E60" i="1"/>
  <c r="F60" i="1"/>
  <c r="G60" i="1" s="1"/>
  <c r="K60" i="1" s="1"/>
  <c r="E85" i="1"/>
  <c r="F85" i="1" s="1"/>
  <c r="G85" i="1" s="1"/>
  <c r="K85" i="1" s="1"/>
  <c r="E70" i="1"/>
  <c r="F70" i="1"/>
  <c r="G70" i="1" s="1"/>
  <c r="K70" i="1" s="1"/>
  <c r="E62" i="1"/>
  <c r="F62" i="1" s="1"/>
  <c r="G62" i="1" s="1"/>
  <c r="K62" i="1" s="1"/>
  <c r="E76" i="1"/>
  <c r="F76" i="1"/>
  <c r="G76" i="1" s="1"/>
  <c r="K76" i="1" s="1"/>
  <c r="E77" i="1"/>
  <c r="F77" i="1" s="1"/>
  <c r="G77" i="1" s="1"/>
  <c r="K77" i="1" s="1"/>
  <c r="E67" i="1"/>
  <c r="F67" i="1"/>
  <c r="G67" i="1" s="1"/>
  <c r="K67" i="1" s="1"/>
  <c r="E83" i="1"/>
  <c r="F83" i="1" s="1"/>
  <c r="G83" i="1" s="1"/>
  <c r="K83" i="1" s="1"/>
  <c r="E87" i="1"/>
  <c r="F87" i="1"/>
  <c r="G87" i="1" s="1"/>
  <c r="K87" i="1" s="1"/>
  <c r="E72" i="1"/>
  <c r="F72" i="1" s="1"/>
  <c r="G72" i="1" s="1"/>
  <c r="K72" i="1" s="1"/>
  <c r="E64" i="1"/>
  <c r="F64" i="1" s="1"/>
  <c r="G64" i="1" s="1"/>
  <c r="K64" i="1" s="1"/>
  <c r="E80" i="1"/>
  <c r="F80" i="1"/>
  <c r="G80" i="1" s="1"/>
  <c r="K80" i="1" s="1"/>
  <c r="E75" i="1"/>
  <c r="E65" i="2" s="1"/>
  <c r="F75" i="1"/>
  <c r="G75" i="1" s="1"/>
  <c r="K75" i="1" s="1"/>
  <c r="E66" i="1"/>
  <c r="F66" i="1"/>
  <c r="G66" i="1" s="1"/>
  <c r="K66" i="1" s="1"/>
  <c r="E82" i="1"/>
  <c r="F82" i="1"/>
  <c r="G82" i="1" s="1"/>
  <c r="K82" i="1" s="1"/>
  <c r="E28" i="2"/>
  <c r="E52" i="2"/>
  <c r="E58" i="2"/>
  <c r="E89" i="1"/>
  <c r="F89" i="1" s="1"/>
  <c r="G89" i="1" s="1"/>
  <c r="K89" i="1" s="1"/>
  <c r="E97" i="1"/>
  <c r="F97" i="1" s="1"/>
  <c r="G97" i="1" s="1"/>
  <c r="K97" i="1" s="1"/>
  <c r="E74" i="1"/>
  <c r="F74" i="1" s="1"/>
  <c r="G74" i="1" s="1"/>
  <c r="K74" i="1" s="1"/>
  <c r="E22" i="1"/>
  <c r="E12" i="2" s="1"/>
  <c r="E27" i="1"/>
  <c r="F27" i="1"/>
  <c r="G27" i="1"/>
  <c r="J27" i="1" s="1"/>
  <c r="E93" i="1"/>
  <c r="F93" i="1" s="1"/>
  <c r="G93" i="1" s="1"/>
  <c r="K93" i="1" s="1"/>
  <c r="E37" i="1"/>
  <c r="F37" i="1"/>
  <c r="G37" i="1" s="1"/>
  <c r="I37" i="1" s="1"/>
  <c r="E43" i="1"/>
  <c r="E41" i="2" s="1"/>
  <c r="E47" i="1"/>
  <c r="F47" i="1" s="1"/>
  <c r="G47" i="1" s="1"/>
  <c r="I47" i="1" s="1"/>
  <c r="E49" i="1"/>
  <c r="E51" i="1"/>
  <c r="F51" i="1" s="1"/>
  <c r="G51" i="1" s="1"/>
  <c r="K51" i="1" s="1"/>
  <c r="E54" i="1"/>
  <c r="E56" i="1"/>
  <c r="E51" i="2" s="1"/>
  <c r="E31" i="1"/>
  <c r="F31" i="1" s="1"/>
  <c r="G31" i="1" s="1"/>
  <c r="J31" i="1" s="1"/>
  <c r="E33" i="1"/>
  <c r="F33" i="1" s="1"/>
  <c r="G33" i="1" s="1"/>
  <c r="J33" i="1" s="1"/>
  <c r="E35" i="1"/>
  <c r="E39" i="1"/>
  <c r="F39" i="1" s="1"/>
  <c r="G39" i="1" s="1"/>
  <c r="J39" i="1" s="1"/>
  <c r="E41" i="1"/>
  <c r="F41" i="1" s="1"/>
  <c r="G41" i="1" s="1"/>
  <c r="J41" i="1" s="1"/>
  <c r="E46" i="1"/>
  <c r="F46" i="1"/>
  <c r="G46" i="1" s="1"/>
  <c r="J46" i="1" s="1"/>
  <c r="E57" i="1"/>
  <c r="E25" i="2" s="1"/>
  <c r="E59" i="1"/>
  <c r="F59" i="1"/>
  <c r="G59" i="1" s="1"/>
  <c r="K59" i="1" s="1"/>
  <c r="E91" i="1"/>
  <c r="F91" i="1" s="1"/>
  <c r="G91" i="1" s="1"/>
  <c r="K91" i="1" s="1"/>
  <c r="E79" i="1"/>
  <c r="F79" i="1"/>
  <c r="G79" i="1" s="1"/>
  <c r="K79" i="1" s="1"/>
  <c r="E61" i="1"/>
  <c r="E53" i="2" s="1"/>
  <c r="E65" i="1"/>
  <c r="F65" i="1"/>
  <c r="G65" i="1" s="1"/>
  <c r="K65" i="1" s="1"/>
  <c r="E71" i="1"/>
  <c r="E30" i="2" s="1"/>
  <c r="E84" i="1"/>
  <c r="F84" i="1"/>
  <c r="G84" i="1"/>
  <c r="K84" i="1" s="1"/>
  <c r="E96" i="1"/>
  <c r="F96" i="1" s="1"/>
  <c r="G96" i="1" s="1"/>
  <c r="K96" i="1" s="1"/>
  <c r="E92" i="1"/>
  <c r="F92" i="1"/>
  <c r="G92" i="1" s="1"/>
  <c r="K92" i="1" s="1"/>
  <c r="E94" i="1"/>
  <c r="F94" i="1" s="1"/>
  <c r="G94" i="1" s="1"/>
  <c r="K94" i="1" s="1"/>
  <c r="E81" i="1"/>
  <c r="F81" i="1"/>
  <c r="G81" i="1"/>
  <c r="K81" i="1" s="1"/>
  <c r="E63" i="1"/>
  <c r="F63" i="1" s="1"/>
  <c r="G63" i="1" s="1"/>
  <c r="K63" i="1" s="1"/>
  <c r="E69" i="1"/>
  <c r="E29" i="2" s="1"/>
  <c r="F69" i="1"/>
  <c r="G69" i="1" s="1"/>
  <c r="K69" i="1" s="1"/>
  <c r="E73" i="1"/>
  <c r="F73" i="1" s="1"/>
  <c r="G73" i="1" s="1"/>
  <c r="I73" i="1" s="1"/>
  <c r="E86" i="1"/>
  <c r="F86" i="1"/>
  <c r="G86" i="1"/>
  <c r="K86" i="1" s="1"/>
  <c r="E16" i="2"/>
  <c r="E22" i="2"/>
  <c r="E27" i="2"/>
  <c r="E57" i="2"/>
  <c r="E98" i="1"/>
  <c r="F98" i="1"/>
  <c r="G98" i="1" s="1"/>
  <c r="K98" i="1" s="1"/>
  <c r="E90" i="1"/>
  <c r="F90" i="1" s="1"/>
  <c r="G90" i="1" s="1"/>
  <c r="K90" i="1" s="1"/>
  <c r="F35" i="1"/>
  <c r="G35" i="1"/>
  <c r="J35" i="1" s="1"/>
  <c r="E17" i="2"/>
  <c r="F43" i="1"/>
  <c r="G43" i="1" s="1"/>
  <c r="I43" i="1" s="1"/>
  <c r="E23" i="2"/>
  <c r="E43" i="2"/>
  <c r="F54" i="1"/>
  <c r="G54" i="1" s="1"/>
  <c r="K54" i="1" s="1"/>
  <c r="E49" i="2"/>
  <c r="F49" i="1"/>
  <c r="G49" i="1" s="1"/>
  <c r="K49" i="1" s="1"/>
  <c r="E45" i="2"/>
  <c r="E21" i="2"/>
  <c r="E14" i="2" l="1"/>
  <c r="E102" i="1"/>
  <c r="F102" i="1" s="1"/>
  <c r="G102" i="1" s="1"/>
  <c r="K102" i="1" s="1"/>
  <c r="E19" i="2"/>
  <c r="E39" i="2"/>
  <c r="E101" i="1"/>
  <c r="F101" i="1" s="1"/>
  <c r="G101" i="1" s="1"/>
  <c r="K101" i="1" s="1"/>
  <c r="E64" i="2"/>
  <c r="E47" i="2"/>
  <c r="E48" i="2"/>
  <c r="E95" i="1"/>
  <c r="F95" i="1" s="1"/>
  <c r="G95" i="1" s="1"/>
  <c r="K95" i="1" s="1"/>
  <c r="F22" i="1"/>
  <c r="G22" i="1" s="1"/>
  <c r="J22" i="1" s="1"/>
  <c r="E13" i="2"/>
  <c r="E56" i="2"/>
  <c r="E38" i="2"/>
  <c r="E55" i="2"/>
  <c r="F61" i="1"/>
  <c r="G61" i="1" s="1"/>
  <c r="F57" i="1"/>
  <c r="G57" i="1" s="1"/>
  <c r="K57" i="1" s="1"/>
  <c r="F53" i="1"/>
  <c r="G53" i="1" s="1"/>
  <c r="K53" i="1" s="1"/>
  <c r="F48" i="1"/>
  <c r="G48" i="1" s="1"/>
  <c r="K48" i="1" s="1"/>
  <c r="F42" i="1"/>
  <c r="G42" i="1" s="1"/>
  <c r="I42" i="1" s="1"/>
  <c r="F71" i="1"/>
  <c r="G71" i="1" s="1"/>
  <c r="K71" i="1" s="1"/>
  <c r="E15" i="2"/>
  <c r="E54" i="2"/>
  <c r="E66" i="2"/>
  <c r="F56" i="1"/>
  <c r="G56" i="1" s="1"/>
  <c r="K56" i="1" s="1"/>
  <c r="F17" i="1"/>
  <c r="C12" i="1"/>
  <c r="C11" i="1"/>
  <c r="O101" i="1" l="1"/>
  <c r="O53" i="1"/>
  <c r="O35" i="1"/>
  <c r="O70" i="1"/>
  <c r="O51" i="1"/>
  <c r="O65" i="1"/>
  <c r="O88" i="1"/>
  <c r="O31" i="1"/>
  <c r="O45" i="1"/>
  <c r="O89" i="1"/>
  <c r="O58" i="1"/>
  <c r="O54" i="1"/>
  <c r="O24" i="1"/>
  <c r="O83" i="1"/>
  <c r="O50" i="1"/>
  <c r="O56" i="1"/>
  <c r="C15" i="1"/>
  <c r="O59" i="1"/>
  <c r="O73" i="1"/>
  <c r="O72" i="1"/>
  <c r="O90" i="1"/>
  <c r="O62" i="1"/>
  <c r="O96" i="1"/>
  <c r="O55" i="1"/>
  <c r="O95" i="1"/>
  <c r="O68" i="1"/>
  <c r="O32" i="1"/>
  <c r="O40" i="1"/>
  <c r="O21" i="1"/>
  <c r="O26" i="1"/>
  <c r="O94" i="1"/>
  <c r="O37" i="1"/>
  <c r="O102" i="1"/>
  <c r="O100" i="1"/>
  <c r="O39" i="1"/>
  <c r="O87" i="1"/>
  <c r="O81" i="1"/>
  <c r="O98" i="1"/>
  <c r="O84" i="1"/>
  <c r="O42" i="1"/>
  <c r="O29" i="1"/>
  <c r="O79" i="1"/>
  <c r="O22" i="1"/>
  <c r="O25" i="1"/>
  <c r="O99" i="1"/>
  <c r="O75" i="1"/>
  <c r="O43" i="1"/>
  <c r="O64" i="1"/>
  <c r="O74" i="1"/>
  <c r="O63" i="1"/>
  <c r="O47" i="1"/>
  <c r="O44" i="1"/>
  <c r="O34" i="1"/>
  <c r="O60" i="1"/>
  <c r="O77" i="1"/>
  <c r="O103" i="1"/>
  <c r="O57" i="1"/>
  <c r="O82" i="1"/>
  <c r="O38" i="1"/>
  <c r="O86" i="1"/>
  <c r="O23" i="1"/>
  <c r="O49" i="1"/>
  <c r="O52" i="1"/>
  <c r="O85" i="1"/>
  <c r="O91" i="1"/>
  <c r="O97" i="1"/>
  <c r="O80" i="1"/>
  <c r="O71" i="1"/>
  <c r="O28" i="1"/>
  <c r="O78" i="1"/>
  <c r="O67" i="1"/>
  <c r="O61" i="1"/>
  <c r="O30" i="1"/>
  <c r="O33" i="1"/>
  <c r="O69" i="1"/>
  <c r="O92" i="1"/>
  <c r="O48" i="1"/>
  <c r="O76" i="1"/>
  <c r="O66" i="1"/>
  <c r="O93" i="1"/>
  <c r="O41" i="1"/>
  <c r="O36" i="1"/>
  <c r="O46" i="1"/>
  <c r="O27" i="1"/>
  <c r="C16" i="1"/>
  <c r="D18" i="1" s="1"/>
  <c r="K61" i="1"/>
  <c r="F18" i="1" l="1"/>
  <c r="F19" i="1" s="1"/>
  <c r="C18" i="1"/>
</calcChain>
</file>

<file path=xl/sharedStrings.xml><?xml version="1.0" encoding="utf-8"?>
<sst xmlns="http://schemas.openxmlformats.org/spreadsheetml/2006/main" count="753" uniqueCount="318">
  <si>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</si>
  <si>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</si>
  <si>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</si>
  <si>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</si>
  <si>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</si>
  <si>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</si>
  <si>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</si>
  <si>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</si>
  <si>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</si>
  <si>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</si>
  <si>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</si>
  <si>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</si>
  <si>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</si>
  <si>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</si>
  <si>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</si>
  <si>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</si>
  <si>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</si>
  <si>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</si>
  <si>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</si>
  <si>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</si>
  <si>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</si>
  <si>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</si>
  <si>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</si>
  <si>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</si>
  <si>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</si>
  <si>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</si>
  <si>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</si>
  <si>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</si>
  <si>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</si>
  <si>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</si>
  <si>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</si>
  <si>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IBVS 4383</t>
  </si>
  <si>
    <t>II</t>
  </si>
  <si>
    <t>IBVS 4711</t>
  </si>
  <si>
    <t>EW</t>
  </si>
  <si>
    <t>BV Eri / GSC 05307-00083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</si>
  <si>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</si>
  <si>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</si>
  <si>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</si>
  <si>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</si>
  <si>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</si>
  <si>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</si>
  <si>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</si>
  <si>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4606</t>
  </si>
  <si>
    <t>IBVS 5843</t>
  </si>
  <si>
    <t>Add cycle</t>
  </si>
  <si>
    <t>Old Cycle</t>
  </si>
  <si>
    <t>IBVS 5960</t>
  </si>
  <si>
    <t>IBVS 4076</t>
  </si>
  <si>
    <t>PE</t>
  </si>
  <si>
    <t>IBVS 6011</t>
  </si>
  <si>
    <t>OEJV 0142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</si>
  <si>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</si>
  <si>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</si>
  <si>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</si>
  <si>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</si>
  <si>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</si>
  <si>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</si>
  <si>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</si>
  <si>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</si>
  <si>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</si>
  <si>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</si>
  <si>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</si>
  <si>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</si>
  <si>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2431052.27 </t>
  </si>
  <si>
    <t> 23.11.1943 18:28 </t>
  </si>
  <si>
    <t> 0.24 </t>
  </si>
  <si>
    <t>P </t>
  </si>
  <si>
    <t> A.Soloviev </t>
  </si>
  <si>
    <t> AC 149.20 </t>
  </si>
  <si>
    <t>2431180.49 </t>
  </si>
  <si>
    <t> 30.03.1944 23:45 </t>
  </si>
  <si>
    <t> 0.28 </t>
  </si>
  <si>
    <t>2439059.465 </t>
  </si>
  <si>
    <t> 25.10.1965 23:09 </t>
  </si>
  <si>
    <t> 0.041 </t>
  </si>
  <si>
    <t> Bamberger Platte </t>
  </si>
  <si>
    <t> ASS 93.74 </t>
  </si>
  <si>
    <t>2439767.563 </t>
  </si>
  <si>
    <t> 04.10.1967 01:30 </t>
  </si>
  <si>
    <t> -0.054 </t>
  </si>
  <si>
    <t>2440592.117 </t>
  </si>
  <si>
    <t> 05.01.1970 14:48 </t>
  </si>
  <si>
    <t> 0.052 </t>
  </si>
  <si>
    <t>2441619.053 </t>
  </si>
  <si>
    <t> 28.10.1972 13:16 </t>
  </si>
  <si>
    <t> -0.018 </t>
  </si>
  <si>
    <t>2441620.043 </t>
  </si>
  <si>
    <t> 29.10.1972 13:01 </t>
  </si>
  <si>
    <t> -0.043 </t>
  </si>
  <si>
    <t>2442011.991 </t>
  </si>
  <si>
    <t> 25.11.1973 11:47 </t>
  </si>
  <si>
    <t> -0.012 </t>
  </si>
  <si>
    <t>2442013.983 </t>
  </si>
  <si>
    <t> 27.11.1973 11:35 </t>
  </si>
  <si>
    <t> -0.051 </t>
  </si>
  <si>
    <t>2443449.7207 </t>
  </si>
  <si>
    <t> 02.11.1977 05:17 </t>
  </si>
  <si>
    <t> 0.0104 </t>
  </si>
  <si>
    <t>E </t>
  </si>
  <si>
    <t>?</t>
  </si>
  <si>
    <t> D.Baade et al. </t>
  </si>
  <si>
    <t>2444892.476 </t>
  </si>
  <si>
    <t> 14.10.1981 23:25 </t>
  </si>
  <si>
    <t>2446032.2424 </t>
  </si>
  <si>
    <t> 27.11.1984 17:49 </t>
  </si>
  <si>
    <t> 0.0408 </t>
  </si>
  <si>
    <t> G.Shenghong et al. </t>
  </si>
  <si>
    <t>IBVS 4076 </t>
  </si>
  <si>
    <t>2446034.2726 </t>
  </si>
  <si>
    <t> 29.11.1984 18:32 </t>
  </si>
  <si>
    <t> 0.0403 </t>
  </si>
  <si>
    <t>2446048.2335 </t>
  </si>
  <si>
    <t> 13.12.1984 17:36 </t>
  </si>
  <si>
    <t> 0.0404 </t>
  </si>
  <si>
    <t>2449351.289 </t>
  </si>
  <si>
    <t> 29.12.1993 18:56 </t>
  </si>
  <si>
    <t> -0.026 </t>
  </si>
  <si>
    <t>B;V</t>
  </si>
  <si>
    <t> F.Agerer </t>
  </si>
  <si>
    <t>BAVM 68 </t>
  </si>
  <si>
    <t>B</t>
  </si>
  <si>
    <t>2449726.192 </t>
  </si>
  <si>
    <t> 08.01.1995 16:36 </t>
  </si>
  <si>
    <t> 0.221 </t>
  </si>
  <si>
    <t>BAVM 91 </t>
  </si>
  <si>
    <t>2449734.3132 </t>
  </si>
  <si>
    <t> 16.01.1995 19:31 </t>
  </si>
  <si>
    <t> 0.2191 </t>
  </si>
  <si>
    <t>2449735.3304 </t>
  </si>
  <si>
    <t> 17.01.1995 19:55 </t>
  </si>
  <si>
    <t> 0.2210 </t>
  </si>
  <si>
    <t>2449749.2882 </t>
  </si>
  <si>
    <t> 31.01.1995 18:55 </t>
  </si>
  <si>
    <t> -0.0358 </t>
  </si>
  <si>
    <t>2450425.993 </t>
  </si>
  <si>
    <t> 08.12.1996 11:49 </t>
  </si>
  <si>
    <t> -0.048 </t>
  </si>
  <si>
    <t>C </t>
  </si>
  <si>
    <t> K.Nagai </t>
  </si>
  <si>
    <t>VSB 47 </t>
  </si>
  <si>
    <t>2450430.059 </t>
  </si>
  <si>
    <t> 12.12.1996 13:24 </t>
  </si>
  <si>
    <t> -0.044 </t>
  </si>
  <si>
    <t>2450840.2387 </t>
  </si>
  <si>
    <t> 26.01.1998 17:43 </t>
  </si>
  <si>
    <t> -0.0572 </t>
  </si>
  <si>
    <t>o</t>
  </si>
  <si>
    <t> W.Kleikamp </t>
  </si>
  <si>
    <t>BAVM 111 </t>
  </si>
  <si>
    <t>2451116.151 </t>
  </si>
  <si>
    <t> 29.10.1998 15:37 </t>
  </si>
  <si>
    <t> 0.193 </t>
  </si>
  <si>
    <t>Rc</t>
  </si>
  <si>
    <t> S.Kiyota </t>
  </si>
  <si>
    <t>2451165.3913 </t>
  </si>
  <si>
    <t> 17.12.1998 21:23 </t>
  </si>
  <si>
    <t> 0.1898 </t>
  </si>
  <si>
    <t>-I</t>
  </si>
  <si>
    <t>BAVM 117 </t>
  </si>
  <si>
    <t>2451546.8920 </t>
  </si>
  <si>
    <t> 03.01.2000 09:24 </t>
  </si>
  <si>
    <t>15950</t>
  </si>
  <si>
    <t> -0.0735 </t>
  </si>
  <si>
    <t>VSB 38 </t>
  </si>
  <si>
    <t>2451912.9119 </t>
  </si>
  <si>
    <t> 03.01.2001 09:53 </t>
  </si>
  <si>
    <t>16670.5</t>
  </si>
  <si>
    <t> 0.1739 </t>
  </si>
  <si>
    <t>VSB 39 </t>
  </si>
  <si>
    <t>2452965.0261 </t>
  </si>
  <si>
    <t> 21.11.2003 12:37 </t>
  </si>
  <si>
    <t>18743</t>
  </si>
  <si>
    <t> 0.1526 </t>
  </si>
  <si>
    <t>VSB 42 </t>
  </si>
  <si>
    <t>2452970.1036 </t>
  </si>
  <si>
    <t> 26.11.2003 14:29 </t>
  </si>
  <si>
    <t>18753</t>
  </si>
  <si>
    <t> 0.1534 </t>
  </si>
  <si>
    <t>2452980.0024 </t>
  </si>
  <si>
    <t> 06.12.2003 12:03 </t>
  </si>
  <si>
    <t>18772.5</t>
  </si>
  <si>
    <t> 0.1528 </t>
  </si>
  <si>
    <t>2453295.2557 </t>
  </si>
  <si>
    <t> 16.10.2004 18:08 </t>
  </si>
  <si>
    <t>19393.5</t>
  </si>
  <si>
    <t> 0.1462 </t>
  </si>
  <si>
    <t> Maehara </t>
  </si>
  <si>
    <t>VSB 43 </t>
  </si>
  <si>
    <t>2453306.6811 </t>
  </si>
  <si>
    <t> 28.10.2004 04:20 </t>
  </si>
  <si>
    <t>19416</t>
  </si>
  <si>
    <t> 0.1491 </t>
  </si>
  <si>
    <t> W.Ogloza et al. </t>
  </si>
  <si>
    <t>IBVS 5843 </t>
  </si>
  <si>
    <t>2453697.0637 </t>
  </si>
  <si>
    <t> 22.11.2005 13:31 </t>
  </si>
  <si>
    <t>20185</t>
  </si>
  <si>
    <t> 0.1374 </t>
  </si>
  <si>
    <t>VSB 44 </t>
  </si>
  <si>
    <t>2453711.0233 </t>
  </si>
  <si>
    <t> 06.12.2005 12:33 </t>
  </si>
  <si>
    <t>20212.5</t>
  </si>
  <si>
    <t> 0.1362 </t>
  </si>
  <si>
    <t>2454023.2301 </t>
  </si>
  <si>
    <t> 14.10.2006 17:31 </t>
  </si>
  <si>
    <t>20827.5</t>
  </si>
  <si>
    <t> 0.1291 </t>
  </si>
  <si>
    <t> K.Nagai et al. </t>
  </si>
  <si>
    <t>VSB 45 </t>
  </si>
  <si>
    <t>2454039.7283 </t>
  </si>
  <si>
    <t> 31.10.2006 05:28 </t>
  </si>
  <si>
    <t>20860</t>
  </si>
  <si>
    <t> 0.1282 </t>
  </si>
  <si>
    <t>2454051.6588 </t>
  </si>
  <si>
    <t> 12.11.2006 03:48 </t>
  </si>
  <si>
    <t>20883.5</t>
  </si>
  <si>
    <t> 0.1286 </t>
  </si>
  <si>
    <t>2454052.6739 </t>
  </si>
  <si>
    <t> 13.11.2006 04:10 </t>
  </si>
  <si>
    <t>20885.5</t>
  </si>
  <si>
    <t> 0.1283 </t>
  </si>
  <si>
    <t>2454483.9229 </t>
  </si>
  <si>
    <t> 18.01.2008 10:08 </t>
  </si>
  <si>
    <t>21735</t>
  </si>
  <si>
    <t> 0.1160 </t>
  </si>
  <si>
    <t>Ic</t>
  </si>
  <si>
    <t> K.Nakajima </t>
  </si>
  <si>
    <t>VSB 48 </t>
  </si>
  <si>
    <t>2454791.0536 </t>
  </si>
  <si>
    <t> 20.11.2008 13:17 </t>
  </si>
  <si>
    <t>22340</t>
  </si>
  <si>
    <t> 0.1094 </t>
  </si>
  <si>
    <t>2454791.0568 </t>
  </si>
  <si>
    <t> 20.11.2008 13:21 </t>
  </si>
  <si>
    <t> 0.1126 </t>
  </si>
  <si>
    <t>2454792.0731 </t>
  </si>
  <si>
    <t> 21.11.2008 13:45 </t>
  </si>
  <si>
    <t>22342</t>
  </si>
  <si>
    <t> 0.1136 </t>
  </si>
  <si>
    <t>ns</t>
  </si>
  <si>
    <t>2455154.0242 </t>
  </si>
  <si>
    <t> 18.11.2009 12:34 </t>
  </si>
  <si>
    <t>23055</t>
  </si>
  <si>
    <t> 0.0996 </t>
  </si>
  <si>
    <t>VSB 50 </t>
  </si>
  <si>
    <t>2455182.9626 </t>
  </si>
  <si>
    <t> 17.12.2009 11:06 </t>
  </si>
  <si>
    <t>23112</t>
  </si>
  <si>
    <t> 0.1011 </t>
  </si>
  <si>
    <t>2455545.6781 </t>
  </si>
  <si>
    <t> 15.12.2010 04:16 </t>
  </si>
  <si>
    <t>23826.5</t>
  </si>
  <si>
    <t> 0.0901 </t>
  </si>
  <si>
    <t> R.Diethelm </t>
  </si>
  <si>
    <t>IBVS 5960 </t>
  </si>
  <si>
    <t>2455548.9769 </t>
  </si>
  <si>
    <t> 18.12.2010 11:26 </t>
  </si>
  <si>
    <t>23833</t>
  </si>
  <si>
    <t> 0.0890 </t>
  </si>
  <si>
    <t>VSB 51 </t>
  </si>
  <si>
    <t>2455855.597 </t>
  </si>
  <si>
    <t> 21.10.2011 02:19 </t>
  </si>
  <si>
    <t>24437</t>
  </si>
  <si>
    <t> 0.080 </t>
  </si>
  <si>
    <t> A.Paschke </t>
  </si>
  <si>
    <t>OEJV 0142 </t>
  </si>
  <si>
    <t>2455874.8798 </t>
  </si>
  <si>
    <t> 09.11.2011 09:06 </t>
  </si>
  <si>
    <t>24475</t>
  </si>
  <si>
    <t> 0.0711 </t>
  </si>
  <si>
    <t>IBVS 6011 </t>
  </si>
  <si>
    <t>2455924.8886 </t>
  </si>
  <si>
    <t> 29.12.2011 09:19 </t>
  </si>
  <si>
    <t>24573.5</t>
  </si>
  <si>
    <t> 0.0749 </t>
  </si>
  <si>
    <t>VSB 53 </t>
  </si>
  <si>
    <t>2456285.3244 </t>
  </si>
  <si>
    <t> 23.12.2012 19:47 </t>
  </si>
  <si>
    <t>25283.5</t>
  </si>
  <si>
    <t> 0.0686 </t>
  </si>
  <si>
    <t> L.Corp </t>
  </si>
  <si>
    <t> JAAVSO 41;328 </t>
  </si>
  <si>
    <t>2456616.0589 </t>
  </si>
  <si>
    <t> 19.11.2013 13:24 </t>
  </si>
  <si>
    <t>25935</t>
  </si>
  <si>
    <t> 0.0594 </t>
  </si>
  <si>
    <t>VSB 56 </t>
  </si>
  <si>
    <t>2456616.0592 </t>
  </si>
  <si>
    <t> 19.11.2013 13:25 </t>
  </si>
  <si>
    <t> 0.0597 </t>
  </si>
  <si>
    <t>2456616.0601 </t>
  </si>
  <si>
    <t> 19.11.2013 13:26 </t>
  </si>
  <si>
    <t> 0.0606 </t>
  </si>
  <si>
    <t>2456622.403 </t>
  </si>
  <si>
    <t> 25.11.2013 21:40 </t>
  </si>
  <si>
    <t>25947.5</t>
  </si>
  <si>
    <t> 0.058 </t>
  </si>
  <si>
    <t>OEJV 0162 </t>
  </si>
  <si>
    <t>2456976.9992 </t>
  </si>
  <si>
    <t> 15.11.2014 11:58 </t>
  </si>
  <si>
    <t>26646</t>
  </si>
  <si>
    <t> 0.0500 </t>
  </si>
  <si>
    <t>VSB 59 </t>
  </si>
  <si>
    <t>2456994.0055 </t>
  </si>
  <si>
    <t> 02.12.2014 12:07 </t>
  </si>
  <si>
    <t>26679.5</t>
  </si>
  <si>
    <t> 0.0495 </t>
  </si>
  <si>
    <t>OEJV 0162</t>
  </si>
  <si>
    <t>VSB_061</t>
  </si>
  <si>
    <t>VSB-64</t>
  </si>
  <si>
    <t>U</t>
  </si>
  <si>
    <t>VSB 067</t>
  </si>
  <si>
    <t>cG</t>
  </si>
  <si>
    <t>VSB 069</t>
  </si>
  <si>
    <t>Ha</t>
  </si>
  <si>
    <t>JAVSO 49, 251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</si>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</sst>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21" fillId="25" borderId="0" xfId="0" applyFont="1" applyFill="1" applyAlignment="1"/>
    <xf numFmtId="0" fontId="38" fillId="0" borderId="0" xfId="42" applyFont="1"/>
    <xf numFmtId="0" fontId="39" fillId="0" borderId="0" xfId="0" applyFont="1" applyAlignment="1"/>
    <xf numFmtId="0" fontId="39" fillId="0" borderId="0" xfId="0" applyFont="1" applyBorder="1" applyAlignment="1">
      <alignment horizontal="center"/>
    </xf>
    <xf numFmtId="176" fontId="39" fillId="0" borderId="0" xfId="0" applyNumberFormat="1" applyFont="1" applyFill="1" applyBorder="1" applyAlignment="1" applyProtection="1">
      <alignment horizontal="left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42" applyFont="1"/>
    <xf numFmtId="0" fontId="21" fillId="0" borderId="0" xfId="0" applyFont="1" applyFill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449145391559497"/>
          <c:y val="3.3132376857800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59211.937100000003</c:v>
                  </c:pt>
                  <c:pt idx="76">
                    <c:v>59211.9378</c:v>
                  </c:pt>
                  <c:pt idx="77">
                    <c:v>59211.938000000002</c:v>
                  </c:pt>
                  <c:pt idx="78">
                    <c:v>59492.162500000093</c:v>
                  </c:pt>
                  <c:pt idx="79">
                    <c:v>59534.042400000151</c:v>
                  </c:pt>
                  <c:pt idx="80">
                    <c:v>59534.042700000107</c:v>
                  </c:pt>
                  <c:pt idx="81">
                    <c:v>59575.921699999832</c:v>
                  </c:pt>
                  <c:pt idx="82">
                    <c:v>59575.924099999946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59211.937100000003</c:v>
                  </c:pt>
                  <c:pt idx="76">
                    <c:v>59211.9378</c:v>
                  </c:pt>
                  <c:pt idx="77">
                    <c:v>59211.938000000002</c:v>
                  </c:pt>
                  <c:pt idx="78">
                    <c:v>59492.162500000093</c:v>
                  </c:pt>
                  <c:pt idx="79">
                    <c:v>59534.042400000151</c:v>
                  </c:pt>
                  <c:pt idx="80">
                    <c:v>59534.042700000107</c:v>
                  </c:pt>
                  <c:pt idx="81">
                    <c:v>59575.921699999832</c:v>
                  </c:pt>
                  <c:pt idx="82">
                    <c:v>59575.924099999946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8-4432-B0F7-3B79CA8917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5">
                  <c:v>-2.576250000129221E-2</c:v>
                </c:pt>
                <c:pt idx="16">
                  <c:v>-2.576250000129221E-2</c:v>
                </c:pt>
                <c:pt idx="21">
                  <c:v>-4.835579999780748E-2</c:v>
                </c:pt>
                <c:pt idx="22">
                  <c:v>-4.3675000000803266E-2</c:v>
                </c:pt>
                <c:pt idx="24">
                  <c:v>-6.0787349997553974E-2</c:v>
                </c:pt>
                <c:pt idx="26">
                  <c:v>-7.3454999997920822E-2</c:v>
                </c:pt>
                <c:pt idx="47">
                  <c:v>-0.17329374999826541</c:v>
                </c:pt>
                <c:pt idx="52">
                  <c:v>-0.19612519999645883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8-4432-B0F7-3B79CA8917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-9.6095500011870172E-3</c:v>
                </c:pt>
                <c:pt idx="1">
                  <c:v>2.5003200000355719E-2</c:v>
                </c:pt>
                <c:pt idx="2">
                  <c:v>4.1055200003029313E-2</c:v>
                </c:pt>
                <c:pt idx="3">
                  <c:v>-5.3580300002067816E-2</c:v>
                </c:pt>
                <c:pt idx="4">
                  <c:v>5.2122100001724903E-2</c:v>
                </c:pt>
                <c:pt idx="5">
                  <c:v>-1.7870600000605918E-2</c:v>
                </c:pt>
                <c:pt idx="6">
                  <c:v>-4.2900399996142369E-2</c:v>
                </c:pt>
                <c:pt idx="7">
                  <c:v>-1.230319999740459E-2</c:v>
                </c:pt>
                <c:pt idx="8">
                  <c:v>-5.1362799997150432E-2</c:v>
                </c:pt>
                <c:pt idx="10">
                  <c:v>1.0399999999208376E-2</c:v>
                </c:pt>
                <c:pt idx="11">
                  <c:v>-1.7745800003467593E-2</c:v>
                </c:pt>
                <c:pt idx="12">
                  <c:v>4.0753700006462168E-2</c:v>
                </c:pt>
                <c:pt idx="13">
                  <c:v>4.029409999930067E-2</c:v>
                </c:pt>
                <c:pt idx="14">
                  <c:v>4.0409350003756117E-2</c:v>
                </c:pt>
                <c:pt idx="17">
                  <c:v>-3.3291149993601721E-2</c:v>
                </c:pt>
                <c:pt idx="18">
                  <c:v>-3.4729550003248733E-2</c:v>
                </c:pt>
                <c:pt idx="19">
                  <c:v>-3.2859350001672283E-2</c:v>
                </c:pt>
                <c:pt idx="20">
                  <c:v>-3.5844099998939782E-2</c:v>
                </c:pt>
                <c:pt idx="23">
                  <c:v>-5.7214199994632509E-2</c:v>
                </c:pt>
                <c:pt idx="25">
                  <c:v>-6.3982649997342378E-2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68-4432-B0F7-3B79CA8917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27">
                  <c:v>-7.9947899997932836E-2</c:v>
                </c:pt>
                <c:pt idx="28">
                  <c:v>-0.10125314999459079</c:v>
                </c:pt>
                <c:pt idx="29">
                  <c:v>-0.10040214999753516</c:v>
                </c:pt>
                <c:pt idx="30">
                  <c:v>-0.10106770000129472</c:v>
                </c:pt>
                <c:pt idx="31">
                  <c:v>-0.10767059999488993</c:v>
                </c:pt>
                <c:pt idx="32">
                  <c:v>-0.10473084999830462</c:v>
                </c:pt>
                <c:pt idx="33">
                  <c:v>-0.1164389499972458</c:v>
                </c:pt>
                <c:pt idx="34">
                  <c:v>-0.11762369999632938</c:v>
                </c:pt>
                <c:pt idx="35">
                  <c:v>-0.12473719999979949</c:v>
                </c:pt>
                <c:pt idx="36">
                  <c:v>-0.12564644999656593</c:v>
                </c:pt>
                <c:pt idx="37">
                  <c:v>-0.12527160000172444</c:v>
                </c:pt>
                <c:pt idx="38">
                  <c:v>-0.12550139999802923</c:v>
                </c:pt>
                <c:pt idx="39">
                  <c:v>-0.13783395000064047</c:v>
                </c:pt>
                <c:pt idx="40">
                  <c:v>-0.14439845000015339</c:v>
                </c:pt>
                <c:pt idx="41">
                  <c:v>-0.14119845000095665</c:v>
                </c:pt>
                <c:pt idx="42">
                  <c:v>-0.14022824999847217</c:v>
                </c:pt>
                <c:pt idx="43">
                  <c:v>-0.15420194999751402</c:v>
                </c:pt>
                <c:pt idx="44">
                  <c:v>-0.15270125000097323</c:v>
                </c:pt>
                <c:pt idx="45">
                  <c:v>-0.16377230000216514</c:v>
                </c:pt>
                <c:pt idx="46">
                  <c:v>-0.16479414999776054</c:v>
                </c:pt>
                <c:pt idx="48">
                  <c:v>-0.18275994999567047</c:v>
                </c:pt>
                <c:pt idx="49">
                  <c:v>-0.17895259999932023</c:v>
                </c:pt>
                <c:pt idx="50">
                  <c:v>-0.18523160000040662</c:v>
                </c:pt>
                <c:pt idx="51">
                  <c:v>-0.19391394999547629</c:v>
                </c:pt>
                <c:pt idx="53">
                  <c:v>-0.20385785003600176</c:v>
                </c:pt>
                <c:pt idx="54">
                  <c:v>-0.20385784999962198</c:v>
                </c:pt>
                <c:pt idx="55">
                  <c:v>-0.20433200003026286</c:v>
                </c:pt>
                <c:pt idx="56">
                  <c:v>-0.20433200000115903</c:v>
                </c:pt>
                <c:pt idx="57">
                  <c:v>-0.21356883329281118</c:v>
                </c:pt>
                <c:pt idx="58">
                  <c:v>-0.22638869999354938</c:v>
                </c:pt>
                <c:pt idx="59">
                  <c:v>-0.22310255000047619</c:v>
                </c:pt>
                <c:pt idx="60">
                  <c:v>-0.22250255000108154</c:v>
                </c:pt>
                <c:pt idx="61">
                  <c:v>-0.22240255000360776</c:v>
                </c:pt>
                <c:pt idx="62">
                  <c:v>-0.22169790000043577</c:v>
                </c:pt>
                <c:pt idx="63">
                  <c:v>-0.23336099999869475</c:v>
                </c:pt>
                <c:pt idx="64">
                  <c:v>-0.23336099999869475</c:v>
                </c:pt>
                <c:pt idx="65">
                  <c:v>-0.23326100000122096</c:v>
                </c:pt>
                <c:pt idx="66">
                  <c:v>-0.23226099999737926</c:v>
                </c:pt>
                <c:pt idx="67">
                  <c:v>-0.24189825000212295</c:v>
                </c:pt>
                <c:pt idx="68">
                  <c:v>-0.24845354999706615</c:v>
                </c:pt>
                <c:pt idx="69">
                  <c:v>-0.24024819999613101</c:v>
                </c:pt>
                <c:pt idx="70">
                  <c:v>-0.23924819999956526</c:v>
                </c:pt>
                <c:pt idx="71">
                  <c:v>-0.25743294999847421</c:v>
                </c:pt>
                <c:pt idx="72">
                  <c:v>-0.25313294999796199</c:v>
                </c:pt>
                <c:pt idx="73">
                  <c:v>-0.25223294999887003</c:v>
                </c:pt>
                <c:pt idx="74">
                  <c:v>-0.25768734999292064</c:v>
                </c:pt>
                <c:pt idx="75">
                  <c:v>-0.26068009999289643</c:v>
                </c:pt>
                <c:pt idx="76">
                  <c:v>-0.259980099996028</c:v>
                </c:pt>
                <c:pt idx="77">
                  <c:v>-0.25978009999380447</c:v>
                </c:pt>
                <c:pt idx="78">
                  <c:v>-0.26630489990930073</c:v>
                </c:pt>
                <c:pt idx="79">
                  <c:v>-0.26875914984702831</c:v>
                </c:pt>
                <c:pt idx="80">
                  <c:v>-0.26845914989098674</c:v>
                </c:pt>
                <c:pt idx="81">
                  <c:v>-0.27181340016250033</c:v>
                </c:pt>
                <c:pt idx="82">
                  <c:v>-0.26941340004850645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68-4432-B0F7-3B79CA8917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68-4432-B0F7-3B79CA8917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68-4432-B0F7-3B79CA8917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68-4432-B0F7-3B79CA8917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0.47234550492756633</c:v>
                </c:pt>
                <c:pt idx="1">
                  <c:v>0.46900830406406568</c:v>
                </c:pt>
                <c:pt idx="2">
                  <c:v>0.26388609653325623</c:v>
                </c:pt>
                <c:pt idx="3">
                  <c:v>0.24544888780223306</c:v>
                </c:pt>
                <c:pt idx="4">
                  <c:v>0.22398506917916383</c:v>
                </c:pt>
                <c:pt idx="5">
                  <c:v>0.19724781235990946</c:v>
                </c:pt>
                <c:pt idx="6">
                  <c:v>0.19722137908574311</c:v>
                </c:pt>
                <c:pt idx="7">
                  <c:v>0.18701813525753533</c:v>
                </c:pt>
                <c:pt idx="8">
                  <c:v>0.18696526870920266</c:v>
                </c:pt>
                <c:pt idx="9">
                  <c:v>0.14958861903799586</c:v>
                </c:pt>
                <c:pt idx="10">
                  <c:v>0.14958861903799586</c:v>
                </c:pt>
                <c:pt idx="11">
                  <c:v>0.11202693644762468</c:v>
                </c:pt>
                <c:pt idx="12">
                  <c:v>8.2355586195906438E-2</c:v>
                </c:pt>
                <c:pt idx="13">
                  <c:v>8.2302719647573755E-2</c:v>
                </c:pt>
                <c:pt idx="14">
                  <c:v>8.1939262127786558E-2</c:v>
                </c:pt>
                <c:pt idx="15">
                  <c:v>-4.0547870538636954E-3</c:v>
                </c:pt>
                <c:pt idx="16">
                  <c:v>-4.0547870538636954E-3</c:v>
                </c:pt>
                <c:pt idx="17">
                  <c:v>-1.3815273539785261E-2</c:v>
                </c:pt>
                <c:pt idx="18">
                  <c:v>-1.4026739733115995E-2</c:v>
                </c:pt>
                <c:pt idx="19">
                  <c:v>-1.4053173007282344E-2</c:v>
                </c:pt>
                <c:pt idx="20">
                  <c:v>-1.4416630527069541E-2</c:v>
                </c:pt>
                <c:pt idx="21">
                  <c:v>-3.2034407758936095E-2</c:v>
                </c:pt>
                <c:pt idx="22">
                  <c:v>-3.2140140855601462E-2</c:v>
                </c:pt>
                <c:pt idx="23">
                  <c:v>-4.2819183618803408E-2</c:v>
                </c:pt>
                <c:pt idx="24">
                  <c:v>-5.0002425873506701E-2</c:v>
                </c:pt>
                <c:pt idx="25">
                  <c:v>-5.128443967057425E-2</c:v>
                </c:pt>
                <c:pt idx="26">
                  <c:v>-6.1216742438577054E-2</c:v>
                </c:pt>
                <c:pt idx="27">
                  <c:v>-7.0745937775543138E-2</c:v>
                </c:pt>
                <c:pt idx="28">
                  <c:v>-9.8137418130414433E-2</c:v>
                </c:pt>
                <c:pt idx="29">
                  <c:v>-9.8269584501246149E-2</c:v>
                </c:pt>
                <c:pt idx="30">
                  <c:v>-9.8527308924367979E-2</c:v>
                </c:pt>
                <c:pt idx="31">
                  <c:v>-0.10673484055301696</c:v>
                </c:pt>
                <c:pt idx="32">
                  <c:v>-0.10703221488738834</c:v>
                </c:pt>
                <c:pt idx="33">
                  <c:v>-0.1171958088043466</c:v>
                </c:pt>
                <c:pt idx="34">
                  <c:v>-0.11755926632413383</c:v>
                </c:pt>
                <c:pt idx="35">
                  <c:v>-0.12568749813028379</c:v>
                </c:pt>
                <c:pt idx="36">
                  <c:v>-0.12611703883548686</c:v>
                </c:pt>
                <c:pt idx="37">
                  <c:v>-0.12642762980694133</c:v>
                </c:pt>
                <c:pt idx="38">
                  <c:v>-0.12645406308110768</c:v>
                </c:pt>
                <c:pt idx="39">
                  <c:v>-0.13768159628326121</c:v>
                </c:pt>
                <c:pt idx="40">
                  <c:v>-0.14567766171857949</c:v>
                </c:pt>
                <c:pt idx="41">
                  <c:v>-0.14567766171857949</c:v>
                </c:pt>
                <c:pt idx="42">
                  <c:v>-0.14570409499274584</c:v>
                </c:pt>
                <c:pt idx="43">
                  <c:v>-0.15512755723304655</c:v>
                </c:pt>
                <c:pt idx="44">
                  <c:v>-0.1558809055467873</c:v>
                </c:pt>
                <c:pt idx="45">
                  <c:v>-0.16532419274271276</c:v>
                </c:pt>
                <c:pt idx="46">
                  <c:v>-0.16541010088375335</c:v>
                </c:pt>
                <c:pt idx="47">
                  <c:v>-0.17339294968198848</c:v>
                </c:pt>
                <c:pt idx="48">
                  <c:v>-0.173895181891149</c:v>
                </c:pt>
                <c:pt idx="49">
                  <c:v>-0.17519702064384129</c:v>
                </c:pt>
                <c:pt idx="50">
                  <c:v>-0.18458083297289252</c:v>
                </c:pt>
                <c:pt idx="51">
                  <c:v>-0.19319147203257819</c:v>
                </c:pt>
                <c:pt idx="52">
                  <c:v>-0.19335667999611783</c:v>
                </c:pt>
                <c:pt idx="53">
                  <c:v>-0.20258850099871262</c:v>
                </c:pt>
                <c:pt idx="54">
                  <c:v>-0.20258850099871262</c:v>
                </c:pt>
                <c:pt idx="55">
                  <c:v>-0.20303125834099883</c:v>
                </c:pt>
                <c:pt idx="56">
                  <c:v>-0.20303125834099883</c:v>
                </c:pt>
                <c:pt idx="57">
                  <c:v>-0.2124811538554659</c:v>
                </c:pt>
                <c:pt idx="58">
                  <c:v>-0.22130986742702391</c:v>
                </c:pt>
                <c:pt idx="59">
                  <c:v>-0.22245310653471817</c:v>
                </c:pt>
                <c:pt idx="60">
                  <c:v>-0.22245310653471817</c:v>
                </c:pt>
                <c:pt idx="61">
                  <c:v>-0.22245310653471817</c:v>
                </c:pt>
                <c:pt idx="62">
                  <c:v>-0.22273726423200635</c:v>
                </c:pt>
                <c:pt idx="63">
                  <c:v>-0.23224002629480611</c:v>
                </c:pt>
                <c:pt idx="64">
                  <c:v>-0.23224002629480611</c:v>
                </c:pt>
                <c:pt idx="65">
                  <c:v>-0.23224002629480611</c:v>
                </c:pt>
                <c:pt idx="66">
                  <c:v>-0.23224002629480611</c:v>
                </c:pt>
                <c:pt idx="67">
                  <c:v>-0.24218554569989204</c:v>
                </c:pt>
                <c:pt idx="68">
                  <c:v>-0.24875421433022793</c:v>
                </c:pt>
                <c:pt idx="69">
                  <c:v>-0.2497917203412568</c:v>
                </c:pt>
                <c:pt idx="70">
                  <c:v>-0.2497917203412568</c:v>
                </c:pt>
                <c:pt idx="71">
                  <c:v>-0.25015517786104402</c:v>
                </c:pt>
                <c:pt idx="72">
                  <c:v>-0.25015517786104402</c:v>
                </c:pt>
                <c:pt idx="73">
                  <c:v>-0.25015517786104402</c:v>
                </c:pt>
                <c:pt idx="74">
                  <c:v>-0.25882529178760399</c:v>
                </c:pt>
                <c:pt idx="75">
                  <c:v>-0.2607747457573717</c:v>
                </c:pt>
                <c:pt idx="76">
                  <c:v>-0.2607747457573717</c:v>
                </c:pt>
                <c:pt idx="77">
                  <c:v>-0.2607747457573717</c:v>
                </c:pt>
                <c:pt idx="78">
                  <c:v>-0.26807032942728193</c:v>
                </c:pt>
                <c:pt idx="79">
                  <c:v>-0.26916070198664349</c:v>
                </c:pt>
                <c:pt idx="80">
                  <c:v>-0.26916070198664349</c:v>
                </c:pt>
                <c:pt idx="81">
                  <c:v>-0.27025107454600505</c:v>
                </c:pt>
                <c:pt idx="82">
                  <c:v>-0.27025107454600505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68-4432-B0F7-3B79CA891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8632"/>
        <c:axId val="1"/>
      </c:scatterChart>
      <c:valAx>
        <c:axId val="80988863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4036133520119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48194129108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16979804018842"/>
          <c:y val="0.92024539877300615"/>
          <c:w val="0.676898731761922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Eri - O-C Diagr.</a:t>
            </a:r>
          </a:p>
        </c:rich>
      </c:tx>
      <c:layout>
        <c:manualLayout>
          <c:xMode val="edge"/>
          <c:yMode val="edge"/>
          <c:x val="0.38387096774193546"/>
          <c:y val="3.303298096912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59211.937100000003</c:v>
                  </c:pt>
                  <c:pt idx="76">
                    <c:v>59211.9378</c:v>
                  </c:pt>
                  <c:pt idx="77">
                    <c:v>59211.938000000002</c:v>
                  </c:pt>
                  <c:pt idx="78">
                    <c:v>59492.162500000093</c:v>
                  </c:pt>
                  <c:pt idx="79">
                    <c:v>59534.042400000151</c:v>
                  </c:pt>
                  <c:pt idx="80">
                    <c:v>59534.042700000107</c:v>
                  </c:pt>
                  <c:pt idx="81">
                    <c:v>59575.921699999832</c:v>
                  </c:pt>
                  <c:pt idx="82">
                    <c:v>59575.924099999946</c:v>
                  </c:pt>
                </c:numCache>
              </c:numRef>
            </c:plus>
            <c:minus>
              <c:numRef>
                <c:f>Active!$C$21:$C$1957</c:f>
                <c:numCache>
                  <c:formatCode>General</c:formatCode>
                  <c:ptCount val="1937"/>
                  <c:pt idx="0">
                    <c:v>31052.27</c:v>
                  </c:pt>
                  <c:pt idx="1">
                    <c:v>31180.49</c:v>
                  </c:pt>
                  <c:pt idx="2">
                    <c:v>39059.465300000003</c:v>
                  </c:pt>
                  <c:pt idx="3">
                    <c:v>39767.563199999997</c:v>
                  </c:pt>
                  <c:pt idx="4">
                    <c:v>40592.116699999999</c:v>
                  </c:pt>
                  <c:pt idx="5">
                    <c:v>41619.052799999998</c:v>
                  </c:pt>
                  <c:pt idx="6">
                    <c:v>41620.043100000003</c:v>
                  </c:pt>
                  <c:pt idx="7">
                    <c:v>42011.991000000002</c:v>
                  </c:pt>
                  <c:pt idx="8">
                    <c:v>42013.982600000003</c:v>
                  </c:pt>
                  <c:pt idx="9">
                    <c:v>43449.710299999999</c:v>
                  </c:pt>
                  <c:pt idx="10">
                    <c:v>43449.720699999998</c:v>
                  </c:pt>
                  <c:pt idx="11">
                    <c:v>44892.476199999997</c:v>
                  </c:pt>
                  <c:pt idx="12">
                    <c:v>46032.242400000003</c:v>
                  </c:pt>
                  <c:pt idx="13">
                    <c:v>46034.272599999997</c:v>
                  </c:pt>
                  <c:pt idx="14">
                    <c:v>46048.233500000002</c:v>
                  </c:pt>
                  <c:pt idx="15">
                    <c:v>49351.288999999997</c:v>
                  </c:pt>
                  <c:pt idx="16">
                    <c:v>49351.288999999997</c:v>
                  </c:pt>
                  <c:pt idx="17">
                    <c:v>49726.192000000003</c:v>
                  </c:pt>
                  <c:pt idx="18">
                    <c:v>49734.313199999997</c:v>
                  </c:pt>
                  <c:pt idx="19">
                    <c:v>49735.330399999999</c:v>
                  </c:pt>
                  <c:pt idx="20">
                    <c:v>49749.288200000003</c:v>
                  </c:pt>
                  <c:pt idx="21">
                    <c:v>50425.993000000002</c:v>
                  </c:pt>
                  <c:pt idx="22">
                    <c:v>50430.059000000001</c:v>
                  </c:pt>
                  <c:pt idx="23">
                    <c:v>50840.238700000002</c:v>
                  </c:pt>
                  <c:pt idx="24">
                    <c:v>51116.150999999998</c:v>
                  </c:pt>
                  <c:pt idx="25">
                    <c:v>51165.391300000003</c:v>
                  </c:pt>
                  <c:pt idx="26">
                    <c:v>51546.892</c:v>
                  </c:pt>
                  <c:pt idx="27">
                    <c:v>51912.911899999999</c:v>
                  </c:pt>
                  <c:pt idx="28">
                    <c:v>52965.026100000003</c:v>
                  </c:pt>
                  <c:pt idx="29">
                    <c:v>52970.103600000002</c:v>
                  </c:pt>
                  <c:pt idx="30">
                    <c:v>52980.002399999998</c:v>
                  </c:pt>
                  <c:pt idx="31">
                    <c:v>53295.255700000002</c:v>
                  </c:pt>
                  <c:pt idx="32">
                    <c:v>53306.681100000002</c:v>
                  </c:pt>
                  <c:pt idx="33">
                    <c:v>53697.063699999999</c:v>
                  </c:pt>
                  <c:pt idx="34">
                    <c:v>53711.023300000001</c:v>
                  </c:pt>
                  <c:pt idx="35">
                    <c:v>54023.230100000001</c:v>
                  </c:pt>
                  <c:pt idx="36">
                    <c:v>54039.728300000002</c:v>
                  </c:pt>
                  <c:pt idx="37">
                    <c:v>54051.658799999997</c:v>
                  </c:pt>
                  <c:pt idx="38">
                    <c:v>54052.673900000002</c:v>
                  </c:pt>
                  <c:pt idx="39">
                    <c:v>54483.922899999998</c:v>
                  </c:pt>
                  <c:pt idx="40">
                    <c:v>54791.053599999999</c:v>
                  </c:pt>
                  <c:pt idx="41">
                    <c:v>54791.056799999998</c:v>
                  </c:pt>
                  <c:pt idx="42">
                    <c:v>54792.073100000001</c:v>
                  </c:pt>
                  <c:pt idx="43">
                    <c:v>55154.0242</c:v>
                  </c:pt>
                  <c:pt idx="44">
                    <c:v>55182.962599999999</c:v>
                  </c:pt>
                  <c:pt idx="45">
                    <c:v>55545.678099999997</c:v>
                  </c:pt>
                  <c:pt idx="46">
                    <c:v>55548.976900000001</c:v>
                  </c:pt>
                  <c:pt idx="47">
                    <c:v>55855.597999999998</c:v>
                  </c:pt>
                  <c:pt idx="48">
                    <c:v>55874.879800000002</c:v>
                  </c:pt>
                  <c:pt idx="49">
                    <c:v>55924.888599999998</c:v>
                  </c:pt>
                  <c:pt idx="50">
                    <c:v>56285.324399999998</c:v>
                  </c:pt>
                  <c:pt idx="51">
                    <c:v>56616.059400000006</c:v>
                  </c:pt>
                  <c:pt idx="52">
                    <c:v>56622.402999999998</c:v>
                  </c:pt>
                  <c:pt idx="53">
                    <c:v>56976.999199999962</c:v>
                  </c:pt>
                  <c:pt idx="54">
                    <c:v>56976.999199999998</c:v>
                  </c:pt>
                  <c:pt idx="55">
                    <c:v>56994.00549999997</c:v>
                  </c:pt>
                  <c:pt idx="56">
                    <c:v>56994.005499999999</c:v>
                  </c:pt>
                  <c:pt idx="57">
                    <c:v>57356.976666666706</c:v>
                  </c:pt>
                  <c:pt idx="58">
                    <c:v>57696.084000000003</c:v>
                  </c:pt>
                  <c:pt idx="59">
                    <c:v>57740.0003</c:v>
                  </c:pt>
                  <c:pt idx="60">
                    <c:v>57740.000899999999</c:v>
                  </c:pt>
                  <c:pt idx="61">
                    <c:v>57740.000999999997</c:v>
                  </c:pt>
                  <c:pt idx="62">
                    <c:v>57750.916499999999</c:v>
                  </c:pt>
                  <c:pt idx="63">
                    <c:v>58115.9159</c:v>
                  </c:pt>
                  <c:pt idx="64">
                    <c:v>58115.9159</c:v>
                  </c:pt>
                  <c:pt idx="65">
                    <c:v>58115.915999999997</c:v>
                  </c:pt>
                  <c:pt idx="66">
                    <c:v>58115.917000000001</c:v>
                  </c:pt>
                  <c:pt idx="67">
                    <c:v>58497.925199999998</c:v>
                  </c:pt>
                  <c:pt idx="68">
                    <c:v>58750.2281</c:v>
                  </c:pt>
                  <c:pt idx="69">
                    <c:v>58790.088000000003</c:v>
                  </c:pt>
                  <c:pt idx="70">
                    <c:v>58790.089</c:v>
                  </c:pt>
                  <c:pt idx="71">
                    <c:v>58804.031600000002</c:v>
                  </c:pt>
                  <c:pt idx="72">
                    <c:v>58804.035900000003</c:v>
                  </c:pt>
                  <c:pt idx="73">
                    <c:v>58804.036800000002</c:v>
                  </c:pt>
                  <c:pt idx="74">
                    <c:v>59137.059520000003</c:v>
                  </c:pt>
                  <c:pt idx="75">
                    <c:v>59211.937100000003</c:v>
                  </c:pt>
                  <c:pt idx="76">
                    <c:v>59211.9378</c:v>
                  </c:pt>
                  <c:pt idx="77">
                    <c:v>59211.938000000002</c:v>
                  </c:pt>
                  <c:pt idx="78">
                    <c:v>59492.162500000093</c:v>
                  </c:pt>
                  <c:pt idx="79">
                    <c:v>59534.042400000151</c:v>
                  </c:pt>
                  <c:pt idx="80">
                    <c:v>59534.042700000107</c:v>
                  </c:pt>
                  <c:pt idx="81">
                    <c:v>59575.921699999832</c:v>
                  </c:pt>
                  <c:pt idx="82">
                    <c:v>59575.924099999946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Active!$H$21:$H$956</c:f>
              <c:numCache>
                <c:formatCode>General</c:formatCode>
                <c:ptCount val="936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E-429F-8466-B4CFF9C3BB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4.0000000000000001E-3</c:v>
                  </c:pt>
                  <c:pt idx="18">
                    <c:v>1.1000000000000001E-3</c:v>
                  </c:pt>
                  <c:pt idx="19">
                    <c:v>2.5999999999999999E-3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1.1000000000000001E-3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8.0000000000000004E-4</c:v>
                  </c:pt>
                  <c:pt idx="37">
                    <c:v>1E-4</c:v>
                  </c:pt>
                  <c:pt idx="38">
                    <c:v>5.0000000000000001E-4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6.9999999999999999E-4</c:v>
                  </c:pt>
                  <c:pt idx="46">
                    <c:v>0</c:v>
                  </c:pt>
                  <c:pt idx="47">
                    <c:v>0.01</c:v>
                  </c:pt>
                  <c:pt idx="48">
                    <c:v>1.1999999999999999E-3</c:v>
                  </c:pt>
                  <c:pt idx="49">
                    <c:v>0</c:v>
                  </c:pt>
                  <c:pt idx="50">
                    <c:v>5.0000000000000001E-4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Active!$I$21:$I$956</c:f>
              <c:numCache>
                <c:formatCode>General</c:formatCode>
                <c:ptCount val="936"/>
                <c:pt idx="15">
                  <c:v>-2.576250000129221E-2</c:v>
                </c:pt>
                <c:pt idx="16">
                  <c:v>-2.576250000129221E-2</c:v>
                </c:pt>
                <c:pt idx="21">
                  <c:v>-4.835579999780748E-2</c:v>
                </c:pt>
                <c:pt idx="22">
                  <c:v>-4.3675000000803266E-2</c:v>
                </c:pt>
                <c:pt idx="24">
                  <c:v>-6.0787349997553974E-2</c:v>
                </c:pt>
                <c:pt idx="26">
                  <c:v>-7.3454999997920822E-2</c:v>
                </c:pt>
                <c:pt idx="47">
                  <c:v>-0.17329374999826541</c:v>
                </c:pt>
                <c:pt idx="52">
                  <c:v>-0.19612519999645883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E-429F-8466-B4CFF9C3BB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Active!$J$21:$J$956</c:f>
              <c:numCache>
                <c:formatCode>General</c:formatCode>
                <c:ptCount val="936"/>
                <c:pt idx="0">
                  <c:v>-9.6095500011870172E-3</c:v>
                </c:pt>
                <c:pt idx="1">
                  <c:v>2.5003200000355719E-2</c:v>
                </c:pt>
                <c:pt idx="2">
                  <c:v>4.1055200003029313E-2</c:v>
                </c:pt>
                <c:pt idx="3">
                  <c:v>-5.3580300002067816E-2</c:v>
                </c:pt>
                <c:pt idx="4">
                  <c:v>5.2122100001724903E-2</c:v>
                </c:pt>
                <c:pt idx="5">
                  <c:v>-1.7870600000605918E-2</c:v>
                </c:pt>
                <c:pt idx="6">
                  <c:v>-4.2900399996142369E-2</c:v>
                </c:pt>
                <c:pt idx="7">
                  <c:v>-1.230319999740459E-2</c:v>
                </c:pt>
                <c:pt idx="8">
                  <c:v>-5.1362799997150432E-2</c:v>
                </c:pt>
                <c:pt idx="10">
                  <c:v>1.0399999999208376E-2</c:v>
                </c:pt>
                <c:pt idx="11">
                  <c:v>-1.7745800003467593E-2</c:v>
                </c:pt>
                <c:pt idx="12">
                  <c:v>4.0753700006462168E-2</c:v>
                </c:pt>
                <c:pt idx="13">
                  <c:v>4.029409999930067E-2</c:v>
                </c:pt>
                <c:pt idx="14">
                  <c:v>4.0409350003756117E-2</c:v>
                </c:pt>
                <c:pt idx="17">
                  <c:v>-3.3291149993601721E-2</c:v>
                </c:pt>
                <c:pt idx="18">
                  <c:v>-3.4729550003248733E-2</c:v>
                </c:pt>
                <c:pt idx="19">
                  <c:v>-3.2859350001672283E-2</c:v>
                </c:pt>
                <c:pt idx="20">
                  <c:v>-3.5844099998939782E-2</c:v>
                </c:pt>
                <c:pt idx="23">
                  <c:v>-5.7214199994632509E-2</c:v>
                </c:pt>
                <c:pt idx="25">
                  <c:v>-6.3982649997342378E-2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9E-429F-8466-B4CFF9C3BB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Active!$K$21:$K$956</c:f>
              <c:numCache>
                <c:formatCode>General</c:formatCode>
                <c:ptCount val="936"/>
                <c:pt idx="27">
                  <c:v>-7.9947899997932836E-2</c:v>
                </c:pt>
                <c:pt idx="28">
                  <c:v>-0.10125314999459079</c:v>
                </c:pt>
                <c:pt idx="29">
                  <c:v>-0.10040214999753516</c:v>
                </c:pt>
                <c:pt idx="30">
                  <c:v>-0.10106770000129472</c:v>
                </c:pt>
                <c:pt idx="31">
                  <c:v>-0.10767059999488993</c:v>
                </c:pt>
                <c:pt idx="32">
                  <c:v>-0.10473084999830462</c:v>
                </c:pt>
                <c:pt idx="33">
                  <c:v>-0.1164389499972458</c:v>
                </c:pt>
                <c:pt idx="34">
                  <c:v>-0.11762369999632938</c:v>
                </c:pt>
                <c:pt idx="35">
                  <c:v>-0.12473719999979949</c:v>
                </c:pt>
                <c:pt idx="36">
                  <c:v>-0.12564644999656593</c:v>
                </c:pt>
                <c:pt idx="37">
                  <c:v>-0.12527160000172444</c:v>
                </c:pt>
                <c:pt idx="38">
                  <c:v>-0.12550139999802923</c:v>
                </c:pt>
                <c:pt idx="39">
                  <c:v>-0.13783395000064047</c:v>
                </c:pt>
                <c:pt idx="40">
                  <c:v>-0.14439845000015339</c:v>
                </c:pt>
                <c:pt idx="41">
                  <c:v>-0.14119845000095665</c:v>
                </c:pt>
                <c:pt idx="42">
                  <c:v>-0.14022824999847217</c:v>
                </c:pt>
                <c:pt idx="43">
                  <c:v>-0.15420194999751402</c:v>
                </c:pt>
                <c:pt idx="44">
                  <c:v>-0.15270125000097323</c:v>
                </c:pt>
                <c:pt idx="45">
                  <c:v>-0.16377230000216514</c:v>
                </c:pt>
                <c:pt idx="46">
                  <c:v>-0.16479414999776054</c:v>
                </c:pt>
                <c:pt idx="48">
                  <c:v>-0.18275994999567047</c:v>
                </c:pt>
                <c:pt idx="49">
                  <c:v>-0.17895259999932023</c:v>
                </c:pt>
                <c:pt idx="50">
                  <c:v>-0.18523160000040662</c:v>
                </c:pt>
                <c:pt idx="51">
                  <c:v>-0.19391394999547629</c:v>
                </c:pt>
                <c:pt idx="53">
                  <c:v>-0.20385785003600176</c:v>
                </c:pt>
                <c:pt idx="54">
                  <c:v>-0.20385784999962198</c:v>
                </c:pt>
                <c:pt idx="55">
                  <c:v>-0.20433200003026286</c:v>
                </c:pt>
                <c:pt idx="56">
                  <c:v>-0.20433200000115903</c:v>
                </c:pt>
                <c:pt idx="57">
                  <c:v>-0.21356883329281118</c:v>
                </c:pt>
                <c:pt idx="58">
                  <c:v>-0.22638869999354938</c:v>
                </c:pt>
                <c:pt idx="59">
                  <c:v>-0.22310255000047619</c:v>
                </c:pt>
                <c:pt idx="60">
                  <c:v>-0.22250255000108154</c:v>
                </c:pt>
                <c:pt idx="61">
                  <c:v>-0.22240255000360776</c:v>
                </c:pt>
                <c:pt idx="62">
                  <c:v>-0.22169790000043577</c:v>
                </c:pt>
                <c:pt idx="63">
                  <c:v>-0.23336099999869475</c:v>
                </c:pt>
                <c:pt idx="64">
                  <c:v>-0.23336099999869475</c:v>
                </c:pt>
                <c:pt idx="65">
                  <c:v>-0.23326100000122096</c:v>
                </c:pt>
                <c:pt idx="66">
                  <c:v>-0.23226099999737926</c:v>
                </c:pt>
                <c:pt idx="67">
                  <c:v>-0.24189825000212295</c:v>
                </c:pt>
                <c:pt idx="68">
                  <c:v>-0.24845354999706615</c:v>
                </c:pt>
                <c:pt idx="69">
                  <c:v>-0.24024819999613101</c:v>
                </c:pt>
                <c:pt idx="70">
                  <c:v>-0.23924819999956526</c:v>
                </c:pt>
                <c:pt idx="71">
                  <c:v>-0.25743294999847421</c:v>
                </c:pt>
                <c:pt idx="72">
                  <c:v>-0.25313294999796199</c:v>
                </c:pt>
                <c:pt idx="73">
                  <c:v>-0.25223294999887003</c:v>
                </c:pt>
                <c:pt idx="74">
                  <c:v>-0.25768734999292064</c:v>
                </c:pt>
                <c:pt idx="75">
                  <c:v>-0.26068009999289643</c:v>
                </c:pt>
                <c:pt idx="76">
                  <c:v>-0.259980099996028</c:v>
                </c:pt>
                <c:pt idx="77">
                  <c:v>-0.25978009999380447</c:v>
                </c:pt>
                <c:pt idx="78">
                  <c:v>-0.26630489990930073</c:v>
                </c:pt>
                <c:pt idx="79">
                  <c:v>-0.26875914984702831</c:v>
                </c:pt>
                <c:pt idx="80">
                  <c:v>-0.26845914989098674</c:v>
                </c:pt>
                <c:pt idx="81">
                  <c:v>-0.27181340016250033</c:v>
                </c:pt>
                <c:pt idx="82">
                  <c:v>-0.26941340004850645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9E-429F-8466-B4CFF9C3BB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Active!$L$21:$L$956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9E-429F-8466-B4CFF9C3BB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Active!$M$21:$M$956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9E-429F-8466-B4CFF9C3BB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9E-429F-8466-B4CFF9C3BB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Active!$F$21:$F$956</c:f>
              <c:numCache>
                <c:formatCode>General</c:formatCode>
                <c:ptCount val="936"/>
                <c:pt idx="0">
                  <c:v>-24420.5</c:v>
                </c:pt>
                <c:pt idx="1">
                  <c:v>-24168</c:v>
                </c:pt>
                <c:pt idx="2">
                  <c:v>-8648</c:v>
                </c:pt>
                <c:pt idx="3">
                  <c:v>-7253</c:v>
                </c:pt>
                <c:pt idx="4">
                  <c:v>-5629</c:v>
                </c:pt>
                <c:pt idx="5">
                  <c:v>-3606</c:v>
                </c:pt>
                <c:pt idx="6">
                  <c:v>-3604</c:v>
                </c:pt>
                <c:pt idx="7">
                  <c:v>-2832</c:v>
                </c:pt>
                <c:pt idx="8">
                  <c:v>-2828</c:v>
                </c:pt>
                <c:pt idx="9">
                  <c:v>0</c:v>
                </c:pt>
                <c:pt idx="10">
                  <c:v>0</c:v>
                </c:pt>
                <c:pt idx="11">
                  <c:v>2842</c:v>
                </c:pt>
                <c:pt idx="12">
                  <c:v>5087</c:v>
                </c:pt>
                <c:pt idx="13">
                  <c:v>5091</c:v>
                </c:pt>
                <c:pt idx="14">
                  <c:v>5118.5</c:v>
                </c:pt>
                <c:pt idx="15">
                  <c:v>11625</c:v>
                </c:pt>
                <c:pt idx="16">
                  <c:v>11625</c:v>
                </c:pt>
                <c:pt idx="17">
                  <c:v>12363.5</c:v>
                </c:pt>
                <c:pt idx="18">
                  <c:v>12379.5</c:v>
                </c:pt>
                <c:pt idx="19">
                  <c:v>12381.5</c:v>
                </c:pt>
                <c:pt idx="20">
                  <c:v>12409</c:v>
                </c:pt>
                <c:pt idx="21">
                  <c:v>13742</c:v>
                </c:pt>
                <c:pt idx="22">
                  <c:v>13750</c:v>
                </c:pt>
                <c:pt idx="23">
                  <c:v>14558</c:v>
                </c:pt>
                <c:pt idx="24">
                  <c:v>15101.5</c:v>
                </c:pt>
                <c:pt idx="25">
                  <c:v>15198.5</c:v>
                </c:pt>
                <c:pt idx="26">
                  <c:v>15950</c:v>
                </c:pt>
                <c:pt idx="27">
                  <c:v>16671</c:v>
                </c:pt>
                <c:pt idx="28">
                  <c:v>18743.5</c:v>
                </c:pt>
                <c:pt idx="29">
                  <c:v>18753.5</c:v>
                </c:pt>
                <c:pt idx="30">
                  <c:v>18773</c:v>
                </c:pt>
                <c:pt idx="31">
                  <c:v>19394</c:v>
                </c:pt>
                <c:pt idx="32">
                  <c:v>19416.5</c:v>
                </c:pt>
                <c:pt idx="33">
                  <c:v>20185.5</c:v>
                </c:pt>
                <c:pt idx="34">
                  <c:v>20213</c:v>
                </c:pt>
                <c:pt idx="35">
                  <c:v>20828</c:v>
                </c:pt>
                <c:pt idx="36">
                  <c:v>20860.5</c:v>
                </c:pt>
                <c:pt idx="37">
                  <c:v>20884</c:v>
                </c:pt>
                <c:pt idx="38">
                  <c:v>20886</c:v>
                </c:pt>
                <c:pt idx="39">
                  <c:v>21735.5</c:v>
                </c:pt>
                <c:pt idx="40">
                  <c:v>22340.5</c:v>
                </c:pt>
                <c:pt idx="41">
                  <c:v>22340.5</c:v>
                </c:pt>
                <c:pt idx="42">
                  <c:v>22342.5</c:v>
                </c:pt>
                <c:pt idx="43">
                  <c:v>23055.5</c:v>
                </c:pt>
                <c:pt idx="44">
                  <c:v>23112.5</c:v>
                </c:pt>
                <c:pt idx="45">
                  <c:v>23827</c:v>
                </c:pt>
                <c:pt idx="46">
                  <c:v>23833.5</c:v>
                </c:pt>
                <c:pt idx="47">
                  <c:v>24437.5</c:v>
                </c:pt>
                <c:pt idx="48">
                  <c:v>24475.5</c:v>
                </c:pt>
                <c:pt idx="49">
                  <c:v>24574</c:v>
                </c:pt>
                <c:pt idx="50">
                  <c:v>25284</c:v>
                </c:pt>
                <c:pt idx="51">
                  <c:v>25935.5</c:v>
                </c:pt>
                <c:pt idx="52">
                  <c:v>25948</c:v>
                </c:pt>
                <c:pt idx="53">
                  <c:v>26646.5</c:v>
                </c:pt>
                <c:pt idx="54">
                  <c:v>26646.5</c:v>
                </c:pt>
                <c:pt idx="55">
                  <c:v>26680</c:v>
                </c:pt>
                <c:pt idx="56">
                  <c:v>26680</c:v>
                </c:pt>
                <c:pt idx="57">
                  <c:v>27395</c:v>
                </c:pt>
                <c:pt idx="58">
                  <c:v>28063</c:v>
                </c:pt>
                <c:pt idx="59">
                  <c:v>28149.5</c:v>
                </c:pt>
                <c:pt idx="60">
                  <c:v>28149.5</c:v>
                </c:pt>
                <c:pt idx="61">
                  <c:v>28149.5</c:v>
                </c:pt>
                <c:pt idx="62">
                  <c:v>28171</c:v>
                </c:pt>
                <c:pt idx="63">
                  <c:v>28890</c:v>
                </c:pt>
                <c:pt idx="64">
                  <c:v>28890</c:v>
                </c:pt>
                <c:pt idx="65">
                  <c:v>28890</c:v>
                </c:pt>
                <c:pt idx="66">
                  <c:v>28890</c:v>
                </c:pt>
                <c:pt idx="67">
                  <c:v>29642.5</c:v>
                </c:pt>
                <c:pt idx="68">
                  <c:v>30139.5</c:v>
                </c:pt>
                <c:pt idx="69">
                  <c:v>30218</c:v>
                </c:pt>
                <c:pt idx="70">
                  <c:v>30218</c:v>
                </c:pt>
                <c:pt idx="71">
                  <c:v>30245.5</c:v>
                </c:pt>
                <c:pt idx="72">
                  <c:v>30245.5</c:v>
                </c:pt>
                <c:pt idx="73">
                  <c:v>30245.5</c:v>
                </c:pt>
                <c:pt idx="74">
                  <c:v>30901.5</c:v>
                </c:pt>
                <c:pt idx="75">
                  <c:v>31049</c:v>
                </c:pt>
                <c:pt idx="76">
                  <c:v>31049</c:v>
                </c:pt>
                <c:pt idx="77">
                  <c:v>31049</c:v>
                </c:pt>
                <c:pt idx="78">
                  <c:v>31601</c:v>
                </c:pt>
                <c:pt idx="79">
                  <c:v>31683.5</c:v>
                </c:pt>
                <c:pt idx="80">
                  <c:v>31683.5</c:v>
                </c:pt>
                <c:pt idx="81">
                  <c:v>31766</c:v>
                </c:pt>
                <c:pt idx="82">
                  <c:v>31766</c:v>
                </c:pt>
              </c:numCache>
            </c:numRef>
          </c:xVal>
          <c:yVal>
            <c:numRef>
              <c:f>Active!$O$21:$O$956</c:f>
              <c:numCache>
                <c:formatCode>General</c:formatCode>
                <c:ptCount val="936"/>
                <c:pt idx="0">
                  <c:v>0.47234550492756633</c:v>
                </c:pt>
                <c:pt idx="1">
                  <c:v>0.46900830406406568</c:v>
                </c:pt>
                <c:pt idx="2">
                  <c:v>0.26388609653325623</c:v>
                </c:pt>
                <c:pt idx="3">
                  <c:v>0.24544888780223306</c:v>
                </c:pt>
                <c:pt idx="4">
                  <c:v>0.22398506917916383</c:v>
                </c:pt>
                <c:pt idx="5">
                  <c:v>0.19724781235990946</c:v>
                </c:pt>
                <c:pt idx="6">
                  <c:v>0.19722137908574311</c:v>
                </c:pt>
                <c:pt idx="7">
                  <c:v>0.18701813525753533</c:v>
                </c:pt>
                <c:pt idx="8">
                  <c:v>0.18696526870920266</c:v>
                </c:pt>
                <c:pt idx="9">
                  <c:v>0.14958861903799586</c:v>
                </c:pt>
                <c:pt idx="10">
                  <c:v>0.14958861903799586</c:v>
                </c:pt>
                <c:pt idx="11">
                  <c:v>0.11202693644762468</c:v>
                </c:pt>
                <c:pt idx="12">
                  <c:v>8.2355586195906438E-2</c:v>
                </c:pt>
                <c:pt idx="13">
                  <c:v>8.2302719647573755E-2</c:v>
                </c:pt>
                <c:pt idx="14">
                  <c:v>8.1939262127786558E-2</c:v>
                </c:pt>
                <c:pt idx="15">
                  <c:v>-4.0547870538636954E-3</c:v>
                </c:pt>
                <c:pt idx="16">
                  <c:v>-4.0547870538636954E-3</c:v>
                </c:pt>
                <c:pt idx="17">
                  <c:v>-1.3815273539785261E-2</c:v>
                </c:pt>
                <c:pt idx="18">
                  <c:v>-1.4026739733115995E-2</c:v>
                </c:pt>
                <c:pt idx="19">
                  <c:v>-1.4053173007282344E-2</c:v>
                </c:pt>
                <c:pt idx="20">
                  <c:v>-1.4416630527069541E-2</c:v>
                </c:pt>
                <c:pt idx="21">
                  <c:v>-3.2034407758936095E-2</c:v>
                </c:pt>
                <c:pt idx="22">
                  <c:v>-3.2140140855601462E-2</c:v>
                </c:pt>
                <c:pt idx="23">
                  <c:v>-4.2819183618803408E-2</c:v>
                </c:pt>
                <c:pt idx="24">
                  <c:v>-5.0002425873506701E-2</c:v>
                </c:pt>
                <c:pt idx="25">
                  <c:v>-5.128443967057425E-2</c:v>
                </c:pt>
                <c:pt idx="26">
                  <c:v>-6.1216742438577054E-2</c:v>
                </c:pt>
                <c:pt idx="27">
                  <c:v>-7.0745937775543138E-2</c:v>
                </c:pt>
                <c:pt idx="28">
                  <c:v>-9.8137418130414433E-2</c:v>
                </c:pt>
                <c:pt idx="29">
                  <c:v>-9.8269584501246149E-2</c:v>
                </c:pt>
                <c:pt idx="30">
                  <c:v>-9.8527308924367979E-2</c:v>
                </c:pt>
                <c:pt idx="31">
                  <c:v>-0.10673484055301696</c:v>
                </c:pt>
                <c:pt idx="32">
                  <c:v>-0.10703221488738834</c:v>
                </c:pt>
                <c:pt idx="33">
                  <c:v>-0.1171958088043466</c:v>
                </c:pt>
                <c:pt idx="34">
                  <c:v>-0.11755926632413383</c:v>
                </c:pt>
                <c:pt idx="35">
                  <c:v>-0.12568749813028379</c:v>
                </c:pt>
                <c:pt idx="36">
                  <c:v>-0.12611703883548686</c:v>
                </c:pt>
                <c:pt idx="37">
                  <c:v>-0.12642762980694133</c:v>
                </c:pt>
                <c:pt idx="38">
                  <c:v>-0.12645406308110768</c:v>
                </c:pt>
                <c:pt idx="39">
                  <c:v>-0.13768159628326121</c:v>
                </c:pt>
                <c:pt idx="40">
                  <c:v>-0.14567766171857949</c:v>
                </c:pt>
                <c:pt idx="41">
                  <c:v>-0.14567766171857949</c:v>
                </c:pt>
                <c:pt idx="42">
                  <c:v>-0.14570409499274584</c:v>
                </c:pt>
                <c:pt idx="43">
                  <c:v>-0.15512755723304655</c:v>
                </c:pt>
                <c:pt idx="44">
                  <c:v>-0.1558809055467873</c:v>
                </c:pt>
                <c:pt idx="45">
                  <c:v>-0.16532419274271276</c:v>
                </c:pt>
                <c:pt idx="46">
                  <c:v>-0.16541010088375335</c:v>
                </c:pt>
                <c:pt idx="47">
                  <c:v>-0.17339294968198848</c:v>
                </c:pt>
                <c:pt idx="48">
                  <c:v>-0.173895181891149</c:v>
                </c:pt>
                <c:pt idx="49">
                  <c:v>-0.17519702064384129</c:v>
                </c:pt>
                <c:pt idx="50">
                  <c:v>-0.18458083297289252</c:v>
                </c:pt>
                <c:pt idx="51">
                  <c:v>-0.19319147203257819</c:v>
                </c:pt>
                <c:pt idx="52">
                  <c:v>-0.19335667999611783</c:v>
                </c:pt>
                <c:pt idx="53">
                  <c:v>-0.20258850099871262</c:v>
                </c:pt>
                <c:pt idx="54">
                  <c:v>-0.20258850099871262</c:v>
                </c:pt>
                <c:pt idx="55">
                  <c:v>-0.20303125834099883</c:v>
                </c:pt>
                <c:pt idx="56">
                  <c:v>-0.20303125834099883</c:v>
                </c:pt>
                <c:pt idx="57">
                  <c:v>-0.2124811538554659</c:v>
                </c:pt>
                <c:pt idx="58">
                  <c:v>-0.22130986742702391</c:v>
                </c:pt>
                <c:pt idx="59">
                  <c:v>-0.22245310653471817</c:v>
                </c:pt>
                <c:pt idx="60">
                  <c:v>-0.22245310653471817</c:v>
                </c:pt>
                <c:pt idx="61">
                  <c:v>-0.22245310653471817</c:v>
                </c:pt>
                <c:pt idx="62">
                  <c:v>-0.22273726423200635</c:v>
                </c:pt>
                <c:pt idx="63">
                  <c:v>-0.23224002629480611</c:v>
                </c:pt>
                <c:pt idx="64">
                  <c:v>-0.23224002629480611</c:v>
                </c:pt>
                <c:pt idx="65">
                  <c:v>-0.23224002629480611</c:v>
                </c:pt>
                <c:pt idx="66">
                  <c:v>-0.23224002629480611</c:v>
                </c:pt>
                <c:pt idx="67">
                  <c:v>-0.24218554569989204</c:v>
                </c:pt>
                <c:pt idx="68">
                  <c:v>-0.24875421433022793</c:v>
                </c:pt>
                <c:pt idx="69">
                  <c:v>-0.2497917203412568</c:v>
                </c:pt>
                <c:pt idx="70">
                  <c:v>-0.2497917203412568</c:v>
                </c:pt>
                <c:pt idx="71">
                  <c:v>-0.25015517786104402</c:v>
                </c:pt>
                <c:pt idx="72">
                  <c:v>-0.25015517786104402</c:v>
                </c:pt>
                <c:pt idx="73">
                  <c:v>-0.25015517786104402</c:v>
                </c:pt>
                <c:pt idx="74">
                  <c:v>-0.25882529178760399</c:v>
                </c:pt>
                <c:pt idx="75">
                  <c:v>-0.2607747457573717</c:v>
                </c:pt>
                <c:pt idx="76">
                  <c:v>-0.2607747457573717</c:v>
                </c:pt>
                <c:pt idx="77">
                  <c:v>-0.2607747457573717</c:v>
                </c:pt>
                <c:pt idx="78">
                  <c:v>-0.26807032942728193</c:v>
                </c:pt>
                <c:pt idx="79">
                  <c:v>-0.26916070198664349</c:v>
                </c:pt>
                <c:pt idx="80">
                  <c:v>-0.26916070198664349</c:v>
                </c:pt>
                <c:pt idx="81">
                  <c:v>-0.27025107454600505</c:v>
                </c:pt>
                <c:pt idx="82">
                  <c:v>-0.27025107454600505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9E-429F-8466-B4CFF9C3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86664"/>
        <c:axId val="1"/>
      </c:scatterChart>
      <c:valAx>
        <c:axId val="80988666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084342668175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6158668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88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06451612903226"/>
          <c:y val="0.9204921861831491"/>
          <c:w val="0.67580645161290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0</xdr:rowOff>
    </xdr:from>
    <xdr:to>
      <xdr:col>25</xdr:col>
      <xdr:colOff>219075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87BAB0D-36A5-E361-B92C-F218D0C2F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1104900</xdr:colOff>
      <xdr:row>0</xdr:row>
      <xdr:rowOff>0</xdr:rowOff>
    </xdr:from>
    <xdr:to>
      <xdr:col>16</xdr:col>
      <xdr:colOff>295275</xdr:colOff>
      <xdr:row>18</xdr:row>
      <xdr:rowOff>47625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67AC875B-8D47-77FE-B15C-301C392F0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1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4076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2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076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3.pdf" TargetMode="External"/><Relationship Id="rId29" Type="http://schemas.openxmlformats.org/officeDocument/2006/relationships/hyperlink" Target="http://vsolj.cetus-net.org/no48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4076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solj.cetus-net.org/no38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vsolj.cetus-net.org/vsoljno51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3"/>
  <sheetViews>
    <sheetView tabSelected="1" workbookViewId="0">
      <pane xSplit="14" ySplit="22" topLeftCell="O87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4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25</v>
      </c>
      <c r="B2" s="11" t="s">
        <v>34</v>
      </c>
    </row>
    <row r="3" spans="1:6" ht="13.5" thickBot="1"/>
    <row r="4" spans="1:6" ht="13.5" thickBot="1">
      <c r="A4" s="4" t="s">
        <v>2</v>
      </c>
      <c r="C4" s="8">
        <v>43449.710299999999</v>
      </c>
      <c r="D4" s="9">
        <v>0.50766489999999997</v>
      </c>
    </row>
    <row r="5" spans="1:6">
      <c r="A5" s="12" t="s">
        <v>37</v>
      </c>
      <c r="B5" s="13"/>
      <c r="C5" s="14">
        <v>-9.5</v>
      </c>
      <c r="D5" s="13" t="s">
        <v>38</v>
      </c>
    </row>
    <row r="6" spans="1:6">
      <c r="A6" s="4" t="s">
        <v>3</v>
      </c>
    </row>
    <row r="7" spans="1:6">
      <c r="A7" t="s">
        <v>4</v>
      </c>
      <c r="C7" s="7">
        <v>43449.710299999999</v>
      </c>
    </row>
    <row r="8" spans="1:6">
      <c r="A8" t="s">
        <v>5</v>
      </c>
      <c r="C8">
        <f>+D4</f>
        <v>0.50766489999999997</v>
      </c>
    </row>
    <row r="9" spans="1:6">
      <c r="A9" s="27" t="s">
        <v>42</v>
      </c>
      <c r="B9" s="28">
        <v>60</v>
      </c>
      <c r="C9" s="17" t="str">
        <f>"F"&amp;B9</f>
        <v>F60</v>
      </c>
      <c r="D9" s="10" t="str">
        <f>"G"&amp;B9</f>
        <v>G60</v>
      </c>
    </row>
    <row r="10" spans="1:6" ht="13.5" thickBot="1">
      <c r="A10" s="13"/>
      <c r="B10" s="13"/>
      <c r="C10" s="3" t="s">
        <v>21</v>
      </c>
      <c r="D10" s="3" t="s">
        <v>22</v>
      </c>
      <c r="E10" s="13"/>
    </row>
    <row r="11" spans="1:6">
      <c r="A11" s="13" t="s">
        <v>17</v>
      </c>
      <c r="B11" s="13"/>
      <c r="C11" s="15">
        <f ca="1">INTERCEPT(INDIRECT($D$9):G980,INDIRECT($C$9):F980)</f>
        <v>0.14958861903799586</v>
      </c>
      <c r="D11" s="16"/>
      <c r="E11" s="13"/>
    </row>
    <row r="12" spans="1:6">
      <c r="A12" s="13" t="s">
        <v>18</v>
      </c>
      <c r="B12" s="13"/>
      <c r="C12" s="15">
        <f ca="1">SLOPE(INDIRECT($D$9):G980,INDIRECT($C$9):F980)</f>
        <v>-1.3216637083170715E-5</v>
      </c>
      <c r="D12" s="16"/>
      <c r="E12" s="13"/>
    </row>
    <row r="13" spans="1:6">
      <c r="A13" s="13" t="s">
        <v>20</v>
      </c>
      <c r="B13" s="13"/>
      <c r="C13" s="16" t="s">
        <v>29</v>
      </c>
    </row>
    <row r="14" spans="1:6">
      <c r="A14" s="13"/>
      <c r="B14" s="13"/>
      <c r="C14" s="13"/>
    </row>
    <row r="15" spans="1:6">
      <c r="A15" s="18" t="s">
        <v>19</v>
      </c>
      <c r="B15" s="13"/>
      <c r="C15" s="19">
        <f ca="1">(C7+C11)+(C8+C12)*INT(MAX(F21:F3521))</f>
        <v>59575.92326232545</v>
      </c>
      <c r="E15" s="20" t="s">
        <v>45</v>
      </c>
      <c r="F15" s="14">
        <v>1</v>
      </c>
    </row>
    <row r="16" spans="1:6">
      <c r="A16" s="22" t="s">
        <v>6</v>
      </c>
      <c r="B16" s="13"/>
      <c r="C16" s="23">
        <f ca="1">+C8+C12</f>
        <v>0.50765168336291677</v>
      </c>
      <c r="E16" s="20" t="s">
        <v>39</v>
      </c>
      <c r="F16" s="21">
        <f ca="1">NOW()+15018.5+$C$5/24</f>
        <v>59958.706709259255</v>
      </c>
    </row>
    <row r="17" spans="1:17" ht="13.5" thickBot="1">
      <c r="A17" s="20" t="s">
        <v>36</v>
      </c>
      <c r="B17" s="13"/>
      <c r="C17" s="13">
        <f>COUNT(C21:C2179)</f>
        <v>83</v>
      </c>
      <c r="E17" s="20" t="s">
        <v>46</v>
      </c>
      <c r="F17" s="21">
        <f ca="1">ROUND(2*(F16-$C$7)/$C$8,0)/2+F15</f>
        <v>32520.5</v>
      </c>
    </row>
    <row r="18" spans="1:17" ht="14.25" thickTop="1" thickBot="1">
      <c r="A18" s="22" t="s">
        <v>7</v>
      </c>
      <c r="B18" s="13"/>
      <c r="C18" s="25">
        <f ca="1">+C15</f>
        <v>59575.92326232545</v>
      </c>
      <c r="D18" s="26">
        <f ca="1">+C16</f>
        <v>0.50765168336291677</v>
      </c>
      <c r="E18" s="20" t="s">
        <v>40</v>
      </c>
      <c r="F18" s="10">
        <f ca="1">ROUND(2*(F16-$C$15)/$C$16,0)/2+F15</f>
        <v>755</v>
      </c>
    </row>
    <row r="19" spans="1:17" ht="13.5" thickTop="1">
      <c r="E19" s="20" t="s">
        <v>41</v>
      </c>
      <c r="F19" s="24">
        <f ca="1">+$C$15+$C$16*F18-15018.5-$C$5/24</f>
        <v>44941.096116597786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60" t="s">
        <v>13</v>
      </c>
      <c r="H20" s="6" t="s">
        <v>59</v>
      </c>
      <c r="I20" s="6" t="s">
        <v>62</v>
      </c>
      <c r="J20" s="6" t="s">
        <v>49</v>
      </c>
      <c r="K20" s="6" t="s">
        <v>55</v>
      </c>
      <c r="L20" s="6" t="s">
        <v>26</v>
      </c>
      <c r="M20" s="6" t="s">
        <v>27</v>
      </c>
      <c r="N20" s="6" t="s">
        <v>30</v>
      </c>
      <c r="O20" s="6" t="s">
        <v>24</v>
      </c>
      <c r="P20" s="5" t="s">
        <v>23</v>
      </c>
      <c r="Q20" s="3" t="s">
        <v>16</v>
      </c>
    </row>
    <row r="21" spans="1:17">
      <c r="A21" s="30" t="s">
        <v>48</v>
      </c>
      <c r="B21" s="31" t="s">
        <v>28</v>
      </c>
      <c r="C21" s="30">
        <v>31052.27</v>
      </c>
      <c r="D21" s="30" t="s">
        <v>49</v>
      </c>
      <c r="E21">
        <f>+(C21-C$7)/C$8</f>
        <v>-24420.518928923389</v>
      </c>
      <c r="F21">
        <f>ROUND(2*E21,0)/2</f>
        <v>-24420.5</v>
      </c>
      <c r="G21" s="44">
        <f>+C21-(C$7+F21*C$8)</f>
        <v>-9.6095500011870172E-3</v>
      </c>
      <c r="J21">
        <f>+G21</f>
        <v>-9.6095500011870172E-3</v>
      </c>
      <c r="O21">
        <f ca="1">+C$11+C$12*$F21</f>
        <v>0.47234550492756633</v>
      </c>
      <c r="Q21" s="2">
        <f>+C21-15018.5</f>
        <v>16033.77</v>
      </c>
    </row>
    <row r="22" spans="1:17">
      <c r="A22" s="30" t="s">
        <v>48</v>
      </c>
      <c r="B22" s="31" t="s">
        <v>28</v>
      </c>
      <c r="C22" s="30">
        <v>31180.49</v>
      </c>
      <c r="D22" s="30" t="s">
        <v>49</v>
      </c>
      <c r="E22">
        <f>+(C22-C$7)/C$8</f>
        <v>-24167.950748613894</v>
      </c>
      <c r="F22">
        <f>ROUND(2*E22,0)/2</f>
        <v>-24168</v>
      </c>
      <c r="G22" s="44">
        <f>+C22-(C$7+F22*C$8)</f>
        <v>2.5003200000355719E-2</v>
      </c>
      <c r="J22">
        <f>+G22</f>
        <v>2.5003200000355719E-2</v>
      </c>
      <c r="O22">
        <f ca="1">+C$11+C$12*$F22</f>
        <v>0.46900830406406568</v>
      </c>
      <c r="Q22" s="2">
        <f>+C22-15018.5</f>
        <v>16161.990000000002</v>
      </c>
    </row>
    <row r="23" spans="1:17">
      <c r="A23" s="30" t="s">
        <v>48</v>
      </c>
      <c r="B23" s="31" t="s">
        <v>28</v>
      </c>
      <c r="C23" s="30">
        <v>39059.465300000003</v>
      </c>
      <c r="D23" s="30" t="s">
        <v>49</v>
      </c>
      <c r="E23">
        <f>+(C23-C$7)/C$8</f>
        <v>-8647.9191293311706</v>
      </c>
      <c r="F23">
        <f>ROUND(2*E23,0)/2</f>
        <v>-8648</v>
      </c>
      <c r="G23" s="44">
        <f>+C23-(C$7+F23*C$8)</f>
        <v>4.1055200003029313E-2</v>
      </c>
      <c r="J23">
        <f>+G23</f>
        <v>4.1055200003029313E-2</v>
      </c>
      <c r="O23">
        <f ca="1">+C$11+C$12*$F23</f>
        <v>0.26388609653325623</v>
      </c>
      <c r="Q23" s="2">
        <f>+C23-15018.5</f>
        <v>24040.965300000003</v>
      </c>
    </row>
    <row r="24" spans="1:17">
      <c r="A24" s="30" t="s">
        <v>48</v>
      </c>
      <c r="B24" s="31" t="s">
        <v>28</v>
      </c>
      <c r="C24" s="30">
        <v>39767.563199999997</v>
      </c>
      <c r="D24" s="30" t="s">
        <v>49</v>
      </c>
      <c r="E24">
        <f>+(C24-C$7)/C$8</f>
        <v>-7253.1055426522535</v>
      </c>
      <c r="F24">
        <f>ROUND(2*E24,0)/2</f>
        <v>-7253</v>
      </c>
      <c r="G24" s="44">
        <f>+C24-(C$7+F24*C$8)</f>
        <v>-5.3580300002067816E-2</v>
      </c>
      <c r="J24">
        <f>+G24</f>
        <v>-5.3580300002067816E-2</v>
      </c>
      <c r="O24">
        <f ca="1">+C$11+C$12*$F24</f>
        <v>0.24544888780223306</v>
      </c>
      <c r="Q24" s="2">
        <f>+C24-15018.5</f>
        <v>24749.063199999997</v>
      </c>
    </row>
    <row r="25" spans="1:17">
      <c r="A25" s="30" t="s">
        <v>48</v>
      </c>
      <c r="B25" s="31" t="s">
        <v>28</v>
      </c>
      <c r="C25" s="30">
        <v>40592.116699999999</v>
      </c>
      <c r="D25" s="30" t="s">
        <v>49</v>
      </c>
      <c r="E25">
        <f>+(C25-C$7)/C$8</f>
        <v>-5628.8973297149369</v>
      </c>
      <c r="F25">
        <f>ROUND(2*E25,0)/2</f>
        <v>-5629</v>
      </c>
      <c r="G25" s="44">
        <f>+C25-(C$7+F25*C$8)</f>
        <v>5.2122100001724903E-2</v>
      </c>
      <c r="J25">
        <f>+G25</f>
        <v>5.2122100001724903E-2</v>
      </c>
      <c r="O25">
        <f ca="1">+C$11+C$12*$F25</f>
        <v>0.22398506917916383</v>
      </c>
      <c r="Q25" s="2">
        <f>+C25-15018.5</f>
        <v>25573.616699999999</v>
      </c>
    </row>
    <row r="26" spans="1:17">
      <c r="A26" s="30" t="s">
        <v>48</v>
      </c>
      <c r="B26" s="31" t="s">
        <v>28</v>
      </c>
      <c r="C26" s="30">
        <v>41619.052799999998</v>
      </c>
      <c r="D26" s="30" t="s">
        <v>49</v>
      </c>
      <c r="E26">
        <f>+(C26-C$7)/C$8</f>
        <v>-3606.0352015670205</v>
      </c>
      <c r="F26">
        <f>ROUND(2*E26,0)/2</f>
        <v>-3606</v>
      </c>
      <c r="G26" s="44">
        <f>+C26-(C$7+F26*C$8)</f>
        <v>-1.7870600000605918E-2</v>
      </c>
      <c r="J26">
        <f>+G26</f>
        <v>-1.7870600000605918E-2</v>
      </c>
      <c r="O26">
        <f ca="1">+C$11+C$12*$F26</f>
        <v>0.19724781235990946</v>
      </c>
      <c r="Q26" s="2">
        <f>+C26-15018.5</f>
        <v>26600.552799999998</v>
      </c>
    </row>
    <row r="27" spans="1:17">
      <c r="A27" s="30" t="s">
        <v>48</v>
      </c>
      <c r="B27" s="31" t="s">
        <v>28</v>
      </c>
      <c r="C27" s="30">
        <v>41620.043100000003</v>
      </c>
      <c r="D27" s="30" t="s">
        <v>49</v>
      </c>
      <c r="E27">
        <f>+(C27-C$7)/C$8</f>
        <v>-3604.0845053498801</v>
      </c>
      <c r="F27">
        <f>ROUND(2*E27,0)/2</f>
        <v>-3604</v>
      </c>
      <c r="G27" s="44">
        <f>+C27-(C$7+F27*C$8)</f>
        <v>-4.2900399996142369E-2</v>
      </c>
      <c r="J27">
        <f>+G27</f>
        <v>-4.2900399996142369E-2</v>
      </c>
      <c r="O27">
        <f ca="1">+C$11+C$12*$F27</f>
        <v>0.19722137908574311</v>
      </c>
      <c r="Q27" s="2">
        <f>+C27-15018.5</f>
        <v>26601.543100000003</v>
      </c>
    </row>
    <row r="28" spans="1:17">
      <c r="A28" s="30" t="s">
        <v>48</v>
      </c>
      <c r="B28" s="31" t="s">
        <v>28</v>
      </c>
      <c r="C28" s="30">
        <v>42011.991000000002</v>
      </c>
      <c r="D28" s="30" t="s">
        <v>49</v>
      </c>
      <c r="E28">
        <f>+(C28-C$7)/C$8</f>
        <v>-2832.0242348840684</v>
      </c>
      <c r="F28">
        <f>ROUND(2*E28,0)/2</f>
        <v>-2832</v>
      </c>
      <c r="G28" s="44">
        <f>+C28-(C$7+F28*C$8)</f>
        <v>-1.230319999740459E-2</v>
      </c>
      <c r="J28">
        <f>+G28</f>
        <v>-1.230319999740459E-2</v>
      </c>
      <c r="O28">
        <f ca="1">+C$11+C$12*$F28</f>
        <v>0.18701813525753533</v>
      </c>
      <c r="Q28" s="2">
        <f>+C28-15018.5</f>
        <v>26993.491000000002</v>
      </c>
    </row>
    <row r="29" spans="1:17">
      <c r="A29" s="30" t="s">
        <v>48</v>
      </c>
      <c r="B29" s="31" t="s">
        <v>28</v>
      </c>
      <c r="C29" s="30">
        <v>42013.982600000003</v>
      </c>
      <c r="D29" s="30" t="s">
        <v>49</v>
      </c>
      <c r="E29">
        <f>+(C29-C$7)/C$8</f>
        <v>-2828.1011746134031</v>
      </c>
      <c r="F29">
        <f>ROUND(2*E29,0)/2</f>
        <v>-2828</v>
      </c>
      <c r="G29" s="44">
        <f>+C29-(C$7+F29*C$8)</f>
        <v>-5.1362799997150432E-2</v>
      </c>
      <c r="J29">
        <f>+G29</f>
        <v>-5.1362799997150432E-2</v>
      </c>
      <c r="O29">
        <f ca="1">+C$11+C$12*$F29</f>
        <v>0.18696526870920266</v>
      </c>
      <c r="Q29" s="2">
        <f>+C29-15018.5</f>
        <v>26995.482600000003</v>
      </c>
    </row>
    <row r="30" spans="1:17">
      <c r="A30" s="30" t="s">
        <v>14</v>
      </c>
      <c r="B30" s="31" t="s">
        <v>28</v>
      </c>
      <c r="C30" s="30">
        <v>43449.710299999999</v>
      </c>
      <c r="D30" s="30" t="s">
        <v>29</v>
      </c>
      <c r="E30">
        <f>+(C30-C$7)/C$8</f>
        <v>0</v>
      </c>
      <c r="F30">
        <f>ROUND(2*E30,0)/2</f>
        <v>0</v>
      </c>
      <c r="G30" s="44">
        <f>+C30-(C$7+F30*C$8)</f>
        <v>0</v>
      </c>
      <c r="H30" s="36">
        <f>G30</f>
        <v>0</v>
      </c>
      <c r="O30">
        <f ca="1">+C$11+C$12*$F30</f>
        <v>0.14958861903799586</v>
      </c>
      <c r="Q30" s="2">
        <f>+C30-15018.5</f>
        <v>28431.210299999999</v>
      </c>
    </row>
    <row r="31" spans="1:17">
      <c r="A31" s="30" t="s">
        <v>48</v>
      </c>
      <c r="B31" s="31" t="s">
        <v>28</v>
      </c>
      <c r="C31" s="30">
        <v>43449.720699999998</v>
      </c>
      <c r="D31" s="30" t="s">
        <v>49</v>
      </c>
      <c r="E31">
        <f>+(C31-C$7)/C$8</f>
        <v>2.0485954414434356E-2</v>
      </c>
      <c r="F31">
        <f>ROUND(2*E31,0)/2</f>
        <v>0</v>
      </c>
      <c r="G31" s="44">
        <f>+C31-(C$7+F31*C$8)</f>
        <v>1.0399999999208376E-2</v>
      </c>
      <c r="J31">
        <f>+G31</f>
        <v>1.0399999999208376E-2</v>
      </c>
      <c r="O31">
        <f ca="1">+C$11+C$12*$F31</f>
        <v>0.14958861903799586</v>
      </c>
      <c r="Q31" s="2">
        <f>+C31-15018.5</f>
        <v>28431.220699999998</v>
      </c>
    </row>
    <row r="32" spans="1:17">
      <c r="A32" s="30" t="s">
        <v>48</v>
      </c>
      <c r="B32" s="31" t="s">
        <v>28</v>
      </c>
      <c r="C32" s="30">
        <v>44892.476199999997</v>
      </c>
      <c r="D32" s="30" t="s">
        <v>49</v>
      </c>
      <c r="E32">
        <f>+(C32-C$7)/C$8</f>
        <v>2841.9650442644324</v>
      </c>
      <c r="F32">
        <f>ROUND(2*E32,0)/2</f>
        <v>2842</v>
      </c>
      <c r="G32" s="44">
        <f>+C32-(C$7+F32*C$8)</f>
        <v>-1.7745800003467593E-2</v>
      </c>
      <c r="J32">
        <f>+G32</f>
        <v>-1.7745800003467593E-2</v>
      </c>
      <c r="O32">
        <f ca="1">+C$11+C$12*$F32</f>
        <v>0.11202693644762468</v>
      </c>
      <c r="Q32" s="2">
        <f>+C32-15018.5</f>
        <v>29873.976199999997</v>
      </c>
    </row>
    <row r="33" spans="1:17">
      <c r="A33" s="30" t="s">
        <v>48</v>
      </c>
      <c r="B33" s="31" t="s">
        <v>28</v>
      </c>
      <c r="C33" s="30">
        <v>46032.242400000003</v>
      </c>
      <c r="D33" s="30" t="s">
        <v>49</v>
      </c>
      <c r="E33">
        <f>+(C33-C$7)/C$8</f>
        <v>5087.0802767731311</v>
      </c>
      <c r="F33">
        <f>ROUND(2*E33,0)/2</f>
        <v>5087</v>
      </c>
      <c r="G33" s="44">
        <f>+C33-(C$7+F33*C$8)</f>
        <v>4.0753700006462168E-2</v>
      </c>
      <c r="J33">
        <f>+G33</f>
        <v>4.0753700006462168E-2</v>
      </c>
      <c r="O33">
        <f ca="1">+C$11+C$12*$F33</f>
        <v>8.2355586195906438E-2</v>
      </c>
      <c r="Q33" s="2">
        <f>+C33-15018.5</f>
        <v>31013.742400000003</v>
      </c>
    </row>
    <row r="34" spans="1:17">
      <c r="A34" s="30" t="s">
        <v>48</v>
      </c>
      <c r="B34" s="31" t="s">
        <v>28</v>
      </c>
      <c r="C34" s="30">
        <v>46034.272599999997</v>
      </c>
      <c r="D34" s="30" t="s">
        <v>49</v>
      </c>
      <c r="E34">
        <f>+(C34-C$7)/C$8</f>
        <v>5091.0793714515185</v>
      </c>
      <c r="F34">
        <f>ROUND(2*E34,0)/2</f>
        <v>5091</v>
      </c>
      <c r="G34" s="44">
        <f>+C34-(C$7+F34*C$8)</f>
        <v>4.029409999930067E-2</v>
      </c>
      <c r="J34">
        <f>+G34</f>
        <v>4.029409999930067E-2</v>
      </c>
      <c r="O34">
        <f ca="1">+C$11+C$12*$F34</f>
        <v>8.2302719647573755E-2</v>
      </c>
      <c r="Q34" s="2">
        <f>+C34-15018.5</f>
        <v>31015.772599999997</v>
      </c>
    </row>
    <row r="35" spans="1:17">
      <c r="A35" s="30" t="s">
        <v>48</v>
      </c>
      <c r="B35" s="31" t="s">
        <v>28</v>
      </c>
      <c r="C35" s="30">
        <v>46048.233500000002</v>
      </c>
      <c r="D35" s="30" t="s">
        <v>49</v>
      </c>
      <c r="E35">
        <f>+(C35-C$7)/C$8</f>
        <v>5118.5795984713604</v>
      </c>
      <c r="F35">
        <f>ROUND(2*E35,0)/2</f>
        <v>5118.5</v>
      </c>
      <c r="G35" s="44">
        <f>+C35-(C$7+F35*C$8)</f>
        <v>4.0409350003756117E-2</v>
      </c>
      <c r="J35">
        <f>+G35</f>
        <v>4.0409350003756117E-2</v>
      </c>
      <c r="O35">
        <f ca="1">+C$11+C$12*$F35</f>
        <v>8.1939262127786558E-2</v>
      </c>
      <c r="Q35" s="2">
        <f>+C35-15018.5</f>
        <v>31029.733500000002</v>
      </c>
    </row>
    <row r="36" spans="1:17">
      <c r="A36" s="57" t="s">
        <v>120</v>
      </c>
      <c r="B36" s="58" t="s">
        <v>28</v>
      </c>
      <c r="C36" s="59">
        <v>49351.288999999997</v>
      </c>
      <c r="D36" s="59" t="s">
        <v>62</v>
      </c>
      <c r="E36">
        <f>+(C36-C$7)/C$8</f>
        <v>11624.949252942242</v>
      </c>
      <c r="F36">
        <f>ROUND(2*E36,0)/2</f>
        <v>11625</v>
      </c>
      <c r="G36" s="44">
        <f>+C36-(C$7+F36*C$8)</f>
        <v>-2.576250000129221E-2</v>
      </c>
      <c r="I36">
        <f>+G36</f>
        <v>-2.576250000129221E-2</v>
      </c>
      <c r="O36">
        <f ca="1">+C$11+C$12*$F36</f>
        <v>-4.0547870538636954E-3</v>
      </c>
      <c r="Q36" s="2">
        <f>+C36-15018.5</f>
        <v>34332.788999999997</v>
      </c>
    </row>
    <row r="37" spans="1:17">
      <c r="A37" s="57" t="s">
        <v>120</v>
      </c>
      <c r="B37" s="58" t="s">
        <v>28</v>
      </c>
      <c r="C37" s="59">
        <v>49351.288999999997</v>
      </c>
      <c r="D37" s="59" t="s">
        <v>62</v>
      </c>
      <c r="E37">
        <f>+(C37-C$7)/C$8</f>
        <v>11624.949252942242</v>
      </c>
      <c r="F37">
        <f>ROUND(2*E37,0)/2</f>
        <v>11625</v>
      </c>
      <c r="G37" s="44">
        <f>+C37-(C$7+F37*C$8)</f>
        <v>-2.576250000129221E-2</v>
      </c>
      <c r="I37">
        <f>+G37</f>
        <v>-2.576250000129221E-2</v>
      </c>
      <c r="O37">
        <f ca="1">+C$11+C$12*$F37</f>
        <v>-4.0547870538636954E-3</v>
      </c>
      <c r="Q37" s="2">
        <f>+C37-15018.5</f>
        <v>34332.788999999997</v>
      </c>
    </row>
    <row r="38" spans="1:17">
      <c r="A38" s="40" t="s">
        <v>31</v>
      </c>
      <c r="B38" s="41" t="s">
        <v>32</v>
      </c>
      <c r="C38" s="40">
        <v>49726.192000000003</v>
      </c>
      <c r="D38" s="40">
        <v>4.0000000000000001E-3</v>
      </c>
      <c r="E38">
        <f>+(C38-C$7)/C$8</f>
        <v>12363.434422982571</v>
      </c>
      <c r="F38">
        <f>ROUND(2*E38,0)/2</f>
        <v>12363.5</v>
      </c>
      <c r="G38" s="44">
        <f>+C38-(C$7+F38*C$8)</f>
        <v>-3.3291149993601721E-2</v>
      </c>
      <c r="J38">
        <f>+G38</f>
        <v>-3.3291149993601721E-2</v>
      </c>
      <c r="O38">
        <f ca="1">+C$11+C$12*$F38</f>
        <v>-1.3815273539785261E-2</v>
      </c>
      <c r="Q38" s="2">
        <f>+C38-15018.5</f>
        <v>34707.692000000003</v>
      </c>
    </row>
    <row r="39" spans="1:17">
      <c r="A39" s="40" t="s">
        <v>31</v>
      </c>
      <c r="B39" s="41" t="s">
        <v>32</v>
      </c>
      <c r="C39" s="40">
        <v>49734.313199999997</v>
      </c>
      <c r="D39" s="40">
        <v>1.1000000000000001E-3</v>
      </c>
      <c r="E39">
        <f>+(C39-C$7)/C$8</f>
        <v>12379.431589617479</v>
      </c>
      <c r="F39">
        <f>ROUND(2*E39,0)/2</f>
        <v>12379.5</v>
      </c>
      <c r="G39" s="44">
        <f>+C39-(C$7+F39*C$8)</f>
        <v>-3.4729550003248733E-2</v>
      </c>
      <c r="J39">
        <f>+G39</f>
        <v>-3.4729550003248733E-2</v>
      </c>
      <c r="O39">
        <f ca="1">+C$11+C$12*$F39</f>
        <v>-1.4026739733115995E-2</v>
      </c>
      <c r="Q39" s="2">
        <f>+C39-15018.5</f>
        <v>34715.813199999997</v>
      </c>
    </row>
    <row r="40" spans="1:17">
      <c r="A40" s="40" t="s">
        <v>31</v>
      </c>
      <c r="B40" s="41" t="s">
        <v>32</v>
      </c>
      <c r="C40" s="40">
        <v>49735.330399999999</v>
      </c>
      <c r="D40" s="40">
        <v>2.5999999999999999E-3</v>
      </c>
      <c r="E40">
        <f>+(C40-C$7)/C$8</f>
        <v>12381.435273543631</v>
      </c>
      <c r="F40">
        <f>ROUND(2*E40,0)/2</f>
        <v>12381.5</v>
      </c>
      <c r="G40" s="44">
        <f>+C40-(C$7+F40*C$8)</f>
        <v>-3.2859350001672283E-2</v>
      </c>
      <c r="J40">
        <f>+G40</f>
        <v>-3.2859350001672283E-2</v>
      </c>
      <c r="O40">
        <f ca="1">+C$11+C$12*$F40</f>
        <v>-1.4053173007282344E-2</v>
      </c>
      <c r="Q40" s="2">
        <f>+C40-15018.5</f>
        <v>34716.830399999999</v>
      </c>
    </row>
    <row r="41" spans="1:17">
      <c r="A41" s="40" t="s">
        <v>31</v>
      </c>
      <c r="B41" s="41"/>
      <c r="C41" s="40">
        <v>49749.288200000003</v>
      </c>
      <c r="D41" s="40">
        <v>5.9999999999999995E-4</v>
      </c>
      <c r="E41">
        <f>+(C41-C$7)/C$8</f>
        <v>12408.929394173212</v>
      </c>
      <c r="F41">
        <f>ROUND(2*E41,0)/2</f>
        <v>12409</v>
      </c>
      <c r="G41" s="44">
        <f>+C41-(C$7+F41*C$8)</f>
        <v>-3.5844099998939782E-2</v>
      </c>
      <c r="J41">
        <f>+G41</f>
        <v>-3.5844099998939782E-2</v>
      </c>
      <c r="O41">
        <f ca="1">+C$11+C$12*$F41</f>
        <v>-1.4416630527069541E-2</v>
      </c>
      <c r="Q41" s="2">
        <f>+C41-15018.5</f>
        <v>34730.788200000003</v>
      </c>
    </row>
    <row r="42" spans="1:17">
      <c r="A42" s="57" t="s">
        <v>140</v>
      </c>
      <c r="B42" s="58" t="s">
        <v>28</v>
      </c>
      <c r="C42" s="59">
        <v>50425.993000000002</v>
      </c>
      <c r="D42" s="59" t="s">
        <v>62</v>
      </c>
      <c r="E42">
        <f>+(C42-C$7)/C$8</f>
        <v>13741.904748585146</v>
      </c>
      <c r="F42">
        <f>ROUND(2*E42,0)/2</f>
        <v>13742</v>
      </c>
      <c r="G42" s="44">
        <f>+C42-(C$7+F42*C$8)</f>
        <v>-4.835579999780748E-2</v>
      </c>
      <c r="I42">
        <f>+G42</f>
        <v>-4.835579999780748E-2</v>
      </c>
      <c r="O42">
        <f ca="1">+C$11+C$12*$F42</f>
        <v>-3.2034407758936095E-2</v>
      </c>
      <c r="Q42" s="2">
        <f>+C42-15018.5</f>
        <v>35407.493000000002</v>
      </c>
    </row>
    <row r="43" spans="1:17">
      <c r="A43" s="57" t="s">
        <v>140</v>
      </c>
      <c r="B43" s="58" t="s">
        <v>28</v>
      </c>
      <c r="C43" s="59">
        <v>50430.059000000001</v>
      </c>
      <c r="D43" s="59" t="s">
        <v>62</v>
      </c>
      <c r="E43">
        <f>+(C43-C$7)/C$8</f>
        <v>13749.913968840474</v>
      </c>
      <c r="F43">
        <f>ROUND(2*E43,0)/2</f>
        <v>13750</v>
      </c>
      <c r="G43" s="44">
        <f>+C43-(C$7+F43*C$8)</f>
        <v>-4.3675000000803266E-2</v>
      </c>
      <c r="I43">
        <f>+G43</f>
        <v>-4.3675000000803266E-2</v>
      </c>
      <c r="O43">
        <f ca="1">+C$11+C$12*$F43</f>
        <v>-3.2140140855601462E-2</v>
      </c>
      <c r="Q43" s="2">
        <f>+C43-15018.5</f>
        <v>35411.559000000001</v>
      </c>
    </row>
    <row r="44" spans="1:17">
      <c r="A44" s="33" t="s">
        <v>43</v>
      </c>
      <c r="B44" s="29" t="s">
        <v>28</v>
      </c>
      <c r="C44" s="33">
        <v>50840.238700000002</v>
      </c>
      <c r="D44" s="33">
        <v>4.0000000000000002E-4</v>
      </c>
      <c r="E44">
        <f>+(C44-C$7)/C$8</f>
        <v>14557.887299279511</v>
      </c>
      <c r="F44">
        <f>ROUND(2*E44,0)/2</f>
        <v>14558</v>
      </c>
      <c r="G44" s="44">
        <f>+C44-(C$7+F44*C$8)</f>
        <v>-5.7214199994632509E-2</v>
      </c>
      <c r="J44">
        <f>+G44</f>
        <v>-5.7214199994632509E-2</v>
      </c>
      <c r="O44">
        <f ca="1">+C$11+C$12*$F44</f>
        <v>-4.2819183618803408E-2</v>
      </c>
      <c r="Q44" s="2">
        <f>+C44-15018.5</f>
        <v>35821.738700000002</v>
      </c>
    </row>
    <row r="45" spans="1:17">
      <c r="A45" s="57" t="s">
        <v>140</v>
      </c>
      <c r="B45" s="58" t="s">
        <v>28</v>
      </c>
      <c r="C45" s="59">
        <v>51116.150999999998</v>
      </c>
      <c r="D45" s="59" t="s">
        <v>62</v>
      </c>
      <c r="E45">
        <f>+(C45-C$7)/C$8</f>
        <v>15101.380260876809</v>
      </c>
      <c r="F45">
        <f>ROUND(2*E45,0)/2</f>
        <v>15101.5</v>
      </c>
      <c r="G45" s="44">
        <f>+C45-(C$7+F45*C$8)</f>
        <v>-6.0787349997553974E-2</v>
      </c>
      <c r="I45">
        <f>+G45</f>
        <v>-6.0787349997553974E-2</v>
      </c>
      <c r="O45">
        <f ca="1">+C$11+C$12*$F45</f>
        <v>-5.0002425873506701E-2</v>
      </c>
      <c r="Q45" s="2">
        <f>+C45-15018.5</f>
        <v>36097.650999999998</v>
      </c>
    </row>
    <row r="46" spans="1:17">
      <c r="A46" s="30" t="s">
        <v>33</v>
      </c>
      <c r="B46" s="31" t="s">
        <v>32</v>
      </c>
      <c r="C46" s="30">
        <v>51165.391300000003</v>
      </c>
      <c r="D46" s="30">
        <v>5.9999999999999995E-4</v>
      </c>
      <c r="E46">
        <f>+(C46-C$7)/C$8</f>
        <v>15198.373966764306</v>
      </c>
      <c r="F46">
        <f>ROUND(2*E46,0)/2</f>
        <v>15198.5</v>
      </c>
      <c r="G46" s="44">
        <f>+C46-(C$7+F46*C$8)</f>
        <v>-6.3982649997342378E-2</v>
      </c>
      <c r="J46">
        <f>+G46</f>
        <v>-6.3982649997342378E-2</v>
      </c>
      <c r="O46">
        <f ca="1">+C$11+C$12*$F46</f>
        <v>-5.128443967057425E-2</v>
      </c>
      <c r="Q46" s="2">
        <f>+C46-15018.5</f>
        <v>36146.891300000003</v>
      </c>
    </row>
    <row r="47" spans="1:17">
      <c r="A47" s="57" t="s">
        <v>164</v>
      </c>
      <c r="B47" s="58" t="s">
        <v>28</v>
      </c>
      <c r="C47" s="59">
        <v>51546.892</v>
      </c>
      <c r="D47" s="59" t="s">
        <v>62</v>
      </c>
      <c r="E47">
        <f>+(C47-C$7)/C$8</f>
        <v>15949.855308097924</v>
      </c>
      <c r="F47">
        <f>ROUND(2*E47,0)/2</f>
        <v>15950</v>
      </c>
      <c r="G47" s="44">
        <f>+C47-(C$7+F47*C$8)</f>
        <v>-7.3454999997920822E-2</v>
      </c>
      <c r="I47">
        <f>+G47</f>
        <v>-7.3454999997920822E-2</v>
      </c>
      <c r="O47">
        <f ca="1">+C$11+C$12*$F47</f>
        <v>-6.1216742438577054E-2</v>
      </c>
      <c r="Q47" s="2">
        <f>+C47-15018.5</f>
        <v>36528.392</v>
      </c>
    </row>
    <row r="48" spans="1:17">
      <c r="A48" s="57" t="s">
        <v>169</v>
      </c>
      <c r="B48" s="58" t="s">
        <v>32</v>
      </c>
      <c r="C48" s="59">
        <v>51912.911899999999</v>
      </c>
      <c r="D48" s="59" t="s">
        <v>62</v>
      </c>
      <c r="E48">
        <f>+(C48-C$7)/C$8</f>
        <v>16670.842518362017</v>
      </c>
      <c r="F48">
        <f>ROUND(2*E48,0)/2</f>
        <v>16671</v>
      </c>
      <c r="G48" s="44">
        <f>+C48-(C$7+F48*C$8)</f>
        <v>-7.9947899997932836E-2</v>
      </c>
      <c r="K48">
        <f>+G48</f>
        <v>-7.9947899997932836E-2</v>
      </c>
      <c r="O48">
        <f ca="1">+C$11+C$12*$F48</f>
        <v>-7.0745937775543138E-2</v>
      </c>
      <c r="Q48" s="2">
        <f>+C48-15018.5</f>
        <v>36894.411899999999</v>
      </c>
    </row>
    <row r="49" spans="1:17">
      <c r="A49" s="57" t="s">
        <v>174</v>
      </c>
      <c r="B49" s="58" t="s">
        <v>28</v>
      </c>
      <c r="C49" s="59">
        <v>52965.026100000003</v>
      </c>
      <c r="D49" s="59" t="s">
        <v>62</v>
      </c>
      <c r="E49">
        <f>+(C49-C$7)/C$8</f>
        <v>18743.300551210068</v>
      </c>
      <c r="F49">
        <f>ROUND(2*E49,0)/2</f>
        <v>18743.5</v>
      </c>
      <c r="G49" s="44">
        <f>+C49-(C$7+F49*C$8)</f>
        <v>-0.10125314999459079</v>
      </c>
      <c r="K49">
        <f>+G49</f>
        <v>-0.10125314999459079</v>
      </c>
      <c r="O49">
        <f ca="1">+C$11+C$12*$F49</f>
        <v>-9.8137418130414433E-2</v>
      </c>
      <c r="Q49" s="2">
        <f>+C49-15018.5</f>
        <v>37946.526100000003</v>
      </c>
    </row>
    <row r="50" spans="1:17">
      <c r="A50" s="57" t="s">
        <v>174</v>
      </c>
      <c r="B50" s="58" t="s">
        <v>28</v>
      </c>
      <c r="C50" s="59">
        <v>52970.103600000002</v>
      </c>
      <c r="D50" s="59" t="s">
        <v>62</v>
      </c>
      <c r="E50">
        <f>+(C50-C$7)/C$8</f>
        <v>18753.302227512682</v>
      </c>
      <c r="F50">
        <f>ROUND(2*E50,0)/2</f>
        <v>18753.5</v>
      </c>
      <c r="G50" s="44">
        <f>+C50-(C$7+F50*C$8)</f>
        <v>-0.10040214999753516</v>
      </c>
      <c r="K50">
        <f>+G50</f>
        <v>-0.10040214999753516</v>
      </c>
      <c r="O50">
        <f ca="1">+C$11+C$12*$F50</f>
        <v>-9.8269584501246149E-2</v>
      </c>
      <c r="Q50" s="2">
        <f>+C50-15018.5</f>
        <v>37951.603600000002</v>
      </c>
    </row>
    <row r="51" spans="1:17">
      <c r="A51" s="57" t="s">
        <v>174</v>
      </c>
      <c r="B51" s="58" t="s">
        <v>32</v>
      </c>
      <c r="C51" s="59">
        <v>52980.002399999998</v>
      </c>
      <c r="D51" s="59" t="s">
        <v>62</v>
      </c>
      <c r="E51">
        <f>+(C51-C$7)/C$8</f>
        <v>18772.800916510081</v>
      </c>
      <c r="F51">
        <f>ROUND(2*E51,0)/2</f>
        <v>18773</v>
      </c>
      <c r="G51" s="44">
        <f>+C51-(C$7+F51*C$8)</f>
        <v>-0.10106770000129472</v>
      </c>
      <c r="K51">
        <f>+G51</f>
        <v>-0.10106770000129472</v>
      </c>
      <c r="O51">
        <f ca="1">+C$11+C$12*$F51</f>
        <v>-9.8527308924367979E-2</v>
      </c>
      <c r="Q51" s="2">
        <f>+C51-15018.5</f>
        <v>37961.502399999998</v>
      </c>
    </row>
    <row r="52" spans="1:17">
      <c r="A52" s="57" t="s">
        <v>188</v>
      </c>
      <c r="B52" s="58" t="s">
        <v>32</v>
      </c>
      <c r="C52" s="59">
        <v>53295.255700000002</v>
      </c>
      <c r="D52" s="59" t="s">
        <v>62</v>
      </c>
      <c r="E52">
        <f>+(C52-C$7)/C$8</f>
        <v>19393.78791009582</v>
      </c>
      <c r="F52">
        <f>ROUND(2*E52,0)/2</f>
        <v>19394</v>
      </c>
      <c r="G52" s="44">
        <f>+C52-(C$7+F52*C$8)</f>
        <v>-0.10767059999488993</v>
      </c>
      <c r="K52">
        <f>+G52</f>
        <v>-0.10767059999488993</v>
      </c>
      <c r="O52">
        <f ca="1">+C$11+C$12*$F52</f>
        <v>-0.10673484055301696</v>
      </c>
      <c r="Q52" s="2">
        <f>+C52-15018.5</f>
        <v>38276.755700000002</v>
      </c>
    </row>
    <row r="53" spans="1:17">
      <c r="A53" s="34" t="s">
        <v>44</v>
      </c>
      <c r="B53" s="32" t="s">
        <v>28</v>
      </c>
      <c r="C53" s="35">
        <v>53306.681100000002</v>
      </c>
      <c r="D53" s="35">
        <v>1.1000000000000001E-3</v>
      </c>
      <c r="E53">
        <f>+(C53-C$7)/C$8</f>
        <v>19416.293700825099</v>
      </c>
      <c r="F53">
        <f>ROUND(2*E53,0)/2</f>
        <v>19416.5</v>
      </c>
      <c r="G53" s="44">
        <f>+C53-(C$7+F53*C$8)</f>
        <v>-0.10473084999830462</v>
      </c>
      <c r="K53">
        <f>+G53</f>
        <v>-0.10473084999830462</v>
      </c>
      <c r="O53">
        <f ca="1">+C$11+C$12*$F53</f>
        <v>-0.10703221488738834</v>
      </c>
      <c r="Q53" s="2">
        <f>+C53-15018.5</f>
        <v>38288.181100000002</v>
      </c>
    </row>
    <row r="54" spans="1:17">
      <c r="A54" s="57" t="s">
        <v>199</v>
      </c>
      <c r="B54" s="58" t="s">
        <v>28</v>
      </c>
      <c r="C54" s="59">
        <v>53697.063699999999</v>
      </c>
      <c r="D54" s="59" t="s">
        <v>62</v>
      </c>
      <c r="E54">
        <f>+(C54-C$7)/C$8</f>
        <v>20185.270638170969</v>
      </c>
      <c r="F54">
        <f>ROUND(2*E54,0)/2</f>
        <v>20185.5</v>
      </c>
      <c r="G54" s="44">
        <f>+C54-(C$7+F54*C$8)</f>
        <v>-0.1164389499972458</v>
      </c>
      <c r="K54">
        <f>+G54</f>
        <v>-0.1164389499972458</v>
      </c>
      <c r="O54">
        <f ca="1">+C$11+C$12*$F54</f>
        <v>-0.1171958088043466</v>
      </c>
      <c r="Q54" s="2">
        <f>+C54-15018.5</f>
        <v>38678.563699999999</v>
      </c>
    </row>
    <row r="55" spans="1:17">
      <c r="A55" s="57" t="s">
        <v>199</v>
      </c>
      <c r="B55" s="58" t="s">
        <v>32</v>
      </c>
      <c r="C55" s="59">
        <v>53711.023300000001</v>
      </c>
      <c r="D55" s="59" t="s">
        <v>62</v>
      </c>
      <c r="E55">
        <f>+(C55-C$7)/C$8</f>
        <v>20212.768304446501</v>
      </c>
      <c r="F55">
        <f>ROUND(2*E55,0)/2</f>
        <v>20213</v>
      </c>
      <c r="G55" s="44">
        <f>+C55-(C$7+F55*C$8)</f>
        <v>-0.11762369999632938</v>
      </c>
      <c r="K55">
        <f>+G55</f>
        <v>-0.11762369999632938</v>
      </c>
      <c r="O55">
        <f ca="1">+C$11+C$12*$F55</f>
        <v>-0.11755926632413383</v>
      </c>
      <c r="Q55" s="2">
        <f>+C55-15018.5</f>
        <v>38692.523300000001</v>
      </c>
    </row>
    <row r="56" spans="1:17">
      <c r="A56" s="57" t="s">
        <v>209</v>
      </c>
      <c r="B56" s="58" t="s">
        <v>32</v>
      </c>
      <c r="C56" s="59">
        <v>54023.230100000001</v>
      </c>
      <c r="D56" s="59" t="s">
        <v>62</v>
      </c>
      <c r="E56">
        <f>+(C56-C$7)/C$8</f>
        <v>20827.754292250662</v>
      </c>
      <c r="F56">
        <f>ROUND(2*E56,0)/2</f>
        <v>20828</v>
      </c>
      <c r="G56" s="44">
        <f>+C56-(C$7+F56*C$8)</f>
        <v>-0.12473719999979949</v>
      </c>
      <c r="K56">
        <f>+G56</f>
        <v>-0.12473719999979949</v>
      </c>
      <c r="O56">
        <f ca="1">+C$11+C$12*$F56</f>
        <v>-0.12568749813028379</v>
      </c>
      <c r="Q56" s="2">
        <f>+C56-15018.5</f>
        <v>39004.730100000001</v>
      </c>
    </row>
    <row r="57" spans="1:17">
      <c r="A57" s="34" t="s">
        <v>44</v>
      </c>
      <c r="B57" s="32" t="s">
        <v>28</v>
      </c>
      <c r="C57" s="35">
        <v>54039.728300000002</v>
      </c>
      <c r="D57" s="35">
        <v>8.0000000000000004E-4</v>
      </c>
      <c r="E57">
        <f>+(C57-C$7)/C$8</f>
        <v>20860.252501207004</v>
      </c>
      <c r="F57">
        <f>ROUND(2*E57,0)/2</f>
        <v>20860.5</v>
      </c>
      <c r="G57" s="44">
        <f>+C57-(C$7+F57*C$8)</f>
        <v>-0.12564644999656593</v>
      </c>
      <c r="K57">
        <f>+G57</f>
        <v>-0.12564644999656593</v>
      </c>
      <c r="O57">
        <f ca="1">+C$11+C$12*$F57</f>
        <v>-0.12611703883548686</v>
      </c>
      <c r="Q57" s="2">
        <f>+C57-15018.5</f>
        <v>39021.228300000002</v>
      </c>
    </row>
    <row r="58" spans="1:17">
      <c r="A58" s="34" t="s">
        <v>44</v>
      </c>
      <c r="B58" s="32" t="s">
        <v>28</v>
      </c>
      <c r="C58" s="35">
        <v>54051.658799999997</v>
      </c>
      <c r="D58" s="35">
        <v>1E-4</v>
      </c>
      <c r="E58">
        <f>+(C58-C$7)/C$8</f>
        <v>20883.753239587764</v>
      </c>
      <c r="F58">
        <f>ROUND(2*E58,0)/2</f>
        <v>20884</v>
      </c>
      <c r="G58" s="44">
        <f>+C58-(C$7+F58*C$8)</f>
        <v>-0.12527160000172444</v>
      </c>
      <c r="K58">
        <f>+G58</f>
        <v>-0.12527160000172444</v>
      </c>
      <c r="O58">
        <f ca="1">+C$11+C$12*$F58</f>
        <v>-0.12642762980694133</v>
      </c>
      <c r="Q58" s="2">
        <f>+C58-15018.5</f>
        <v>39033.158799999997</v>
      </c>
    </row>
    <row r="59" spans="1:17">
      <c r="A59" s="34" t="s">
        <v>44</v>
      </c>
      <c r="B59" s="32" t="s">
        <v>28</v>
      </c>
      <c r="C59" s="35">
        <v>54052.673900000002</v>
      </c>
      <c r="D59" s="35">
        <v>5.0000000000000001E-4</v>
      </c>
      <c r="E59">
        <f>+(C59-C$7)/C$8</f>
        <v>20885.752786926972</v>
      </c>
      <c r="F59">
        <f>ROUND(2*E59,0)/2</f>
        <v>20886</v>
      </c>
      <c r="G59" s="44">
        <f>+C59-(C$7+F59*C$8)</f>
        <v>-0.12550139999802923</v>
      </c>
      <c r="K59">
        <f>+G59</f>
        <v>-0.12550139999802923</v>
      </c>
      <c r="O59">
        <f ca="1">+C$11+C$12*$F59</f>
        <v>-0.12645406308110768</v>
      </c>
      <c r="Q59" s="2">
        <f>+C59-15018.5</f>
        <v>39034.173900000002</v>
      </c>
    </row>
    <row r="60" spans="1:17">
      <c r="A60" s="57" t="s">
        <v>228</v>
      </c>
      <c r="B60" s="58" t="s">
        <v>28</v>
      </c>
      <c r="C60" s="59">
        <v>54483.922899999998</v>
      </c>
      <c r="D60" s="59" t="s">
        <v>62</v>
      </c>
      <c r="E60">
        <f>+(C60-C$7)/C$8</f>
        <v>21735.228494229166</v>
      </c>
      <c r="F60" s="61">
        <f>ROUND(2*E60,0)/2+0.5</f>
        <v>21735.5</v>
      </c>
      <c r="G60" s="44">
        <f>+C60-(C$7+F60*C$8)</f>
        <v>-0.13783395000064047</v>
      </c>
      <c r="K60">
        <f>+G60</f>
        <v>-0.13783395000064047</v>
      </c>
      <c r="O60">
        <f ca="1">+C$11+C$12*$F60</f>
        <v>-0.13768159628326121</v>
      </c>
      <c r="Q60" s="2">
        <f>+C60-15018.5</f>
        <v>39465.422899999998</v>
      </c>
    </row>
    <row r="61" spans="1:17">
      <c r="A61" s="57" t="s">
        <v>228</v>
      </c>
      <c r="B61" s="58" t="s">
        <v>28</v>
      </c>
      <c r="C61" s="59">
        <v>54791.053599999999</v>
      </c>
      <c r="D61" s="59" t="s">
        <v>62</v>
      </c>
      <c r="E61">
        <f>+(C61-C$7)/C$8</f>
        <v>22340.215563455346</v>
      </c>
      <c r="F61" s="61">
        <f>ROUND(2*E61,0)/2+0.5</f>
        <v>22340.5</v>
      </c>
      <c r="G61" s="44">
        <f>+C61-(C$7+F61*C$8)</f>
        <v>-0.14439845000015339</v>
      </c>
      <c r="K61">
        <f>+G61</f>
        <v>-0.14439845000015339</v>
      </c>
      <c r="O61">
        <f ca="1">+C$11+C$12*$F61</f>
        <v>-0.14567766171857949</v>
      </c>
      <c r="Q61" s="2">
        <f>+C61-15018.5</f>
        <v>39772.553599999999</v>
      </c>
    </row>
    <row r="62" spans="1:17">
      <c r="A62" s="57" t="s">
        <v>228</v>
      </c>
      <c r="B62" s="58" t="s">
        <v>28</v>
      </c>
      <c r="C62" s="59">
        <v>54791.056799999998</v>
      </c>
      <c r="D62" s="59" t="s">
        <v>62</v>
      </c>
      <c r="E62">
        <f>+(C62-C$7)/C$8</f>
        <v>22340.221866825934</v>
      </c>
      <c r="F62" s="61">
        <f>ROUND(2*E62,0)/2+0.5</f>
        <v>22340.5</v>
      </c>
      <c r="G62" s="44">
        <f>+C62-(C$7+F62*C$8)</f>
        <v>-0.14119845000095665</v>
      </c>
      <c r="K62">
        <f>+G62</f>
        <v>-0.14119845000095665</v>
      </c>
      <c r="O62">
        <f ca="1">+C$11+C$12*$F62</f>
        <v>-0.14567766171857949</v>
      </c>
      <c r="Q62" s="2">
        <f>+C62-15018.5</f>
        <v>39772.556799999998</v>
      </c>
    </row>
    <row r="63" spans="1:17">
      <c r="A63" s="57" t="s">
        <v>228</v>
      </c>
      <c r="B63" s="58" t="s">
        <v>28</v>
      </c>
      <c r="C63" s="59">
        <v>54792.073100000001</v>
      </c>
      <c r="D63" s="59" t="s">
        <v>62</v>
      </c>
      <c r="E63">
        <f>+(C63-C$7)/C$8</f>
        <v>22342.22377792911</v>
      </c>
      <c r="F63" s="61">
        <f>ROUND(2*E63,0)/2+0.5</f>
        <v>22342.5</v>
      </c>
      <c r="G63" s="44">
        <f>+C63-(C$7+F63*C$8)</f>
        <v>-0.14022824999847217</v>
      </c>
      <c r="K63">
        <f>+G63</f>
        <v>-0.14022824999847217</v>
      </c>
      <c r="O63">
        <f ca="1">+C$11+C$12*$F63</f>
        <v>-0.14570409499274584</v>
      </c>
      <c r="Q63" s="2">
        <f>+C63-15018.5</f>
        <v>39773.573100000001</v>
      </c>
    </row>
    <row r="64" spans="1:17">
      <c r="A64" s="57" t="s">
        <v>245</v>
      </c>
      <c r="B64" s="58" t="s">
        <v>28</v>
      </c>
      <c r="C64" s="59">
        <v>55154.0242</v>
      </c>
      <c r="D64" s="59" t="s">
        <v>62</v>
      </c>
      <c r="E64">
        <f>+(C64-C$7)/C$8</f>
        <v>23055.196252488604</v>
      </c>
      <c r="F64" s="61">
        <f>ROUND(2*E64,0)/2+0.5</f>
        <v>23055.5</v>
      </c>
      <c r="G64" s="44">
        <f>+C64-(C$7+F64*C$8)</f>
        <v>-0.15420194999751402</v>
      </c>
      <c r="K64">
        <f>+G64</f>
        <v>-0.15420194999751402</v>
      </c>
      <c r="O64">
        <f ca="1">+C$11+C$12*$F64</f>
        <v>-0.15512755723304655</v>
      </c>
      <c r="Q64" s="2">
        <f>+C64-15018.5</f>
        <v>40135.5242</v>
      </c>
    </row>
    <row r="65" spans="1:17">
      <c r="A65" s="57" t="s">
        <v>245</v>
      </c>
      <c r="B65" s="58" t="s">
        <v>28</v>
      </c>
      <c r="C65" s="59">
        <v>55182.962599999999</v>
      </c>
      <c r="D65" s="59" t="s">
        <v>62</v>
      </c>
      <c r="E65">
        <f>+(C65-C$7)/C$8</f>
        <v>23112.199208572427</v>
      </c>
      <c r="F65" s="61">
        <f>ROUND(2*E65,0)/2+0.5</f>
        <v>23112.5</v>
      </c>
      <c r="G65" s="44">
        <f>+C65-(C$7+F65*C$8)</f>
        <v>-0.15270125000097323</v>
      </c>
      <c r="K65">
        <f>+G65</f>
        <v>-0.15270125000097323</v>
      </c>
      <c r="O65">
        <f ca="1">+C$11+C$12*$F65</f>
        <v>-0.1558809055467873</v>
      </c>
      <c r="Q65" s="2">
        <f>+C65-15018.5</f>
        <v>40164.462599999999</v>
      </c>
    </row>
    <row r="66" spans="1:17">
      <c r="A66" s="34" t="s">
        <v>47</v>
      </c>
      <c r="B66" s="32" t="s">
        <v>28</v>
      </c>
      <c r="C66" s="35">
        <v>55545.678099999997</v>
      </c>
      <c r="D66" s="35">
        <v>6.9999999999999999E-4</v>
      </c>
      <c r="E66">
        <f>+(C66-C$7)/C$8</f>
        <v>23826.677400781497</v>
      </c>
      <c r="F66">
        <f>ROUND(2*E66,0)/2+0.5</f>
        <v>23827</v>
      </c>
      <c r="G66" s="44">
        <f>+C66-(C$7+F66*C$8)</f>
        <v>-0.16377230000216514</v>
      </c>
      <c r="K66">
        <f>+G66</f>
        <v>-0.16377230000216514</v>
      </c>
      <c r="O66">
        <f ca="1">+C$11+C$12*$F66</f>
        <v>-0.16532419274271276</v>
      </c>
      <c r="Q66" s="2">
        <f>+C66-15018.5</f>
        <v>40527.178099999997</v>
      </c>
    </row>
    <row r="67" spans="1:17">
      <c r="A67" s="57" t="s">
        <v>260</v>
      </c>
      <c r="B67" s="58" t="s">
        <v>28</v>
      </c>
      <c r="C67" s="59">
        <v>55548.976900000001</v>
      </c>
      <c r="D67" s="59" t="s">
        <v>62</v>
      </c>
      <c r="E67">
        <f>+(C67-C$7)/C$8</f>
        <v>23833.175387937994</v>
      </c>
      <c r="F67" s="61">
        <f>ROUND(2*E67,0)/2+0.5</f>
        <v>23833.5</v>
      </c>
      <c r="G67" s="44">
        <f>+C67-(C$7+F67*C$8)</f>
        <v>-0.16479414999776054</v>
      </c>
      <c r="K67">
        <f>+G67</f>
        <v>-0.16479414999776054</v>
      </c>
      <c r="O67">
        <f ca="1">+C$11+C$12*$F67</f>
        <v>-0.16541010088375335</v>
      </c>
      <c r="Q67" s="2">
        <f>+C67-15018.5</f>
        <v>40530.476900000001</v>
      </c>
    </row>
    <row r="68" spans="1:17">
      <c r="A68" s="30" t="s">
        <v>51</v>
      </c>
      <c r="B68" s="31" t="s">
        <v>32</v>
      </c>
      <c r="C68" s="30">
        <v>55855.597999999998</v>
      </c>
      <c r="D68" s="30">
        <v>0.01</v>
      </c>
      <c r="E68">
        <f>+(C68-C$7)/C$8</f>
        <v>24437.15864539778</v>
      </c>
      <c r="F68">
        <f>ROUND(2*E68,0)/2+0.5</f>
        <v>24437.5</v>
      </c>
      <c r="G68" s="44">
        <f>+C68-(C$7+F68*C$8)</f>
        <v>-0.17329374999826541</v>
      </c>
      <c r="I68">
        <f>+G68</f>
        <v>-0.17329374999826541</v>
      </c>
      <c r="O68">
        <f ca="1">+C$11+C$12*$F68</f>
        <v>-0.17339294968198848</v>
      </c>
      <c r="Q68" s="2">
        <f>+C68-15018.5</f>
        <v>40837.097999999998</v>
      </c>
    </row>
    <row r="69" spans="1:17">
      <c r="A69" s="30" t="s">
        <v>50</v>
      </c>
      <c r="B69" s="31" t="s">
        <v>32</v>
      </c>
      <c r="C69" s="30">
        <v>55874.879800000002</v>
      </c>
      <c r="D69" s="30">
        <v>1.1999999999999999E-3</v>
      </c>
      <c r="E69">
        <f>+(C69-C$7)/C$8</f>
        <v>24475.139998845705</v>
      </c>
      <c r="F69">
        <f>ROUND(2*E69,0)/2+0.5</f>
        <v>24475.5</v>
      </c>
      <c r="G69" s="44">
        <f>+C69-(C$7+F69*C$8)</f>
        <v>-0.18275994999567047</v>
      </c>
      <c r="K69">
        <f>+G69</f>
        <v>-0.18275994999567047</v>
      </c>
      <c r="O69">
        <f ca="1">+C$11+C$12*$F69</f>
        <v>-0.173895181891149</v>
      </c>
      <c r="Q69" s="2">
        <f>+C69-15018.5</f>
        <v>40856.379800000002</v>
      </c>
    </row>
    <row r="70" spans="1:17">
      <c r="A70" s="57" t="s">
        <v>276</v>
      </c>
      <c r="B70" s="58" t="s">
        <v>32</v>
      </c>
      <c r="C70" s="59">
        <v>55924.888599999998</v>
      </c>
      <c r="D70" s="59" t="s">
        <v>62</v>
      </c>
      <c r="E70">
        <f>+(C70-C$7)/C$8</f>
        <v>24573.647498576323</v>
      </c>
      <c r="F70" s="61">
        <f>ROUND(2*E70,0)/2+0.5</f>
        <v>24574</v>
      </c>
      <c r="G70" s="44">
        <f>+C70-(C$7+F70*C$8)</f>
        <v>-0.17895259999932023</v>
      </c>
      <c r="K70">
        <f>+G70</f>
        <v>-0.17895259999932023</v>
      </c>
      <c r="O70">
        <f ca="1">+C$11+C$12*$F70</f>
        <v>-0.17519702064384129</v>
      </c>
      <c r="Q70" s="2">
        <f>+C70-15018.5</f>
        <v>40906.388599999998</v>
      </c>
    </row>
    <row r="71" spans="1:17">
      <c r="A71" s="37" t="s">
        <v>52</v>
      </c>
      <c r="B71" s="38" t="s">
        <v>28</v>
      </c>
      <c r="C71" s="39">
        <v>56285.324399999998</v>
      </c>
      <c r="D71" s="39">
        <v>5.0000000000000001E-4</v>
      </c>
      <c r="E71">
        <f>+(C71-C$7)/C$8</f>
        <v>25283.635130181345</v>
      </c>
      <c r="F71">
        <f>ROUND(2*E71,0)/2+0.5</f>
        <v>25284</v>
      </c>
      <c r="G71" s="44">
        <f>+C71-(C$7+F71*C$8)</f>
        <v>-0.18523160000040662</v>
      </c>
      <c r="K71">
        <f>+G71</f>
        <v>-0.18523160000040662</v>
      </c>
      <c r="O71">
        <f ca="1">+C$11+C$12*$F71</f>
        <v>-0.18458083297289252</v>
      </c>
      <c r="Q71" s="2">
        <f>+C71-15018.5</f>
        <v>41266.824399999998</v>
      </c>
    </row>
    <row r="72" spans="1:17">
      <c r="A72" s="57" t="s">
        <v>287</v>
      </c>
      <c r="B72" s="58"/>
      <c r="C72" s="59">
        <v>56616.059400000006</v>
      </c>
      <c r="D72" s="59"/>
      <c r="E72">
        <f>+(C72-C$7)/C$8</f>
        <v>25935.118027659599</v>
      </c>
      <c r="F72">
        <f>ROUND(2*E72,0)/2+0.5</f>
        <v>25935.5</v>
      </c>
      <c r="G72" s="44">
        <f>+C72-(C$7+F72*C$8)</f>
        <v>-0.19391394999547629</v>
      </c>
      <c r="K72">
        <f>+G72</f>
        <v>-0.19391394999547629</v>
      </c>
      <c r="O72">
        <f ca="1">+C$11+C$12*$F72</f>
        <v>-0.19319147203257819</v>
      </c>
      <c r="Q72" s="2">
        <f>+C72-15018.5</f>
        <v>41597.559400000006</v>
      </c>
    </row>
    <row r="73" spans="1:17">
      <c r="A73" s="57" t="s">
        <v>308</v>
      </c>
      <c r="B73" s="58" t="s">
        <v>32</v>
      </c>
      <c r="C73" s="59">
        <v>56622.402999999998</v>
      </c>
      <c r="D73" s="59" t="s">
        <v>62</v>
      </c>
      <c r="E73">
        <f>+(C73-C$7)/C$8</f>
        <v>25947.613671932017</v>
      </c>
      <c r="F73" s="61">
        <f>ROUND(2*E73,0)/2+0.5</f>
        <v>25948</v>
      </c>
      <c r="G73" s="44">
        <f>+C73-(C$7+F73*C$8)</f>
        <v>-0.19612519999645883</v>
      </c>
      <c r="I73">
        <f>+G73</f>
        <v>-0.19612519999645883</v>
      </c>
      <c r="O73">
        <f ca="1">+C$11+C$12*$F73</f>
        <v>-0.19335667999611783</v>
      </c>
      <c r="Q73" s="2">
        <f>+C73-15018.5</f>
        <v>41603.902999999998</v>
      </c>
    </row>
    <row r="74" spans="1:17">
      <c r="A74" s="67" t="s">
        <v>1</v>
      </c>
      <c r="B74" s="68" t="s">
        <v>32</v>
      </c>
      <c r="C74" s="67">
        <v>56976.999199999962</v>
      </c>
      <c r="D74" s="67" t="s">
        <v>226</v>
      </c>
      <c r="E74">
        <f>+(C74-C$7)/C$8</f>
        <v>26646.098440132388</v>
      </c>
      <c r="F74" s="61">
        <f>ROUND(2*E74,0)/2+0.5</f>
        <v>26646.5</v>
      </c>
      <c r="G74" s="44">
        <f>+C74-(C$7+F74*C$8)</f>
        <v>-0.20385785003600176</v>
      </c>
      <c r="K74">
        <f>+G74</f>
        <v>-0.20385785003600176</v>
      </c>
      <c r="O74">
        <f ca="1">+C$11+C$12*$F74</f>
        <v>-0.20258850099871262</v>
      </c>
      <c r="Q74" s="2">
        <f>+C74-15018.5</f>
        <v>41958.499199999962</v>
      </c>
    </row>
    <row r="75" spans="1:17">
      <c r="A75" s="57" t="s">
        <v>303</v>
      </c>
      <c r="B75" s="58" t="s">
        <v>28</v>
      </c>
      <c r="C75" s="59">
        <v>56976.999199999998</v>
      </c>
      <c r="D75" s="59" t="s">
        <v>62</v>
      </c>
      <c r="E75">
        <f>+(C75-C$7)/C$8</f>
        <v>26646.098440132457</v>
      </c>
      <c r="F75" s="61">
        <f>ROUND(2*E75,0)/2+0.5</f>
        <v>26646.5</v>
      </c>
      <c r="G75" s="44">
        <f>+C75-(C$7+F75*C$8)</f>
        <v>-0.20385784999962198</v>
      </c>
      <c r="K75">
        <f>+G75</f>
        <v>-0.20385784999962198</v>
      </c>
      <c r="O75">
        <f ca="1">+C$11+C$12*$F75</f>
        <v>-0.20258850099871262</v>
      </c>
      <c r="Q75" s="2">
        <f>+C75-15018.5</f>
        <v>41958.499199999998</v>
      </c>
    </row>
    <row r="76" spans="1:17">
      <c r="A76" s="67" t="s">
        <v>1</v>
      </c>
      <c r="B76" s="68" t="s">
        <v>28</v>
      </c>
      <c r="C76" s="67">
        <v>56994.00549999997</v>
      </c>
      <c r="D76" s="67" t="s">
        <v>226</v>
      </c>
      <c r="E76">
        <f>+(C76-C$7)/C$8</f>
        <v>26679.597506150163</v>
      </c>
      <c r="F76" s="61">
        <f>ROUND(2*E76,0)/2+0.5</f>
        <v>26680</v>
      </c>
      <c r="G76" s="44">
        <f>+C76-(C$7+F76*C$8)</f>
        <v>-0.20433200003026286</v>
      </c>
      <c r="K76">
        <f>+G76</f>
        <v>-0.20433200003026286</v>
      </c>
      <c r="O76">
        <f ca="1">+C$11+C$12*$F76</f>
        <v>-0.20303125834099883</v>
      </c>
      <c r="Q76" s="2">
        <f>+C76-15018.5</f>
        <v>41975.50549999997</v>
      </c>
    </row>
    <row r="77" spans="1:17">
      <c r="A77" s="57" t="s">
        <v>303</v>
      </c>
      <c r="B77" s="58" t="s">
        <v>32</v>
      </c>
      <c r="C77" s="59">
        <v>56994.005499999999</v>
      </c>
      <c r="D77" s="59" t="s">
        <v>62</v>
      </c>
      <c r="E77">
        <f>+(C77-C$7)/C$8</f>
        <v>26679.597506150221</v>
      </c>
      <c r="F77" s="61">
        <f>ROUND(2*E77,0)/2+0.5</f>
        <v>26680</v>
      </c>
      <c r="G77" s="44">
        <f>+C77-(C$7+F77*C$8)</f>
        <v>-0.20433200000115903</v>
      </c>
      <c r="K77">
        <f>+G77</f>
        <v>-0.20433200000115903</v>
      </c>
      <c r="O77">
        <f ca="1">+C$11+C$12*$F77</f>
        <v>-0.20303125834099883</v>
      </c>
      <c r="Q77" s="2">
        <f>+C77-15018.5</f>
        <v>41975.505499999999</v>
      </c>
    </row>
    <row r="78" spans="1:17">
      <c r="A78" s="62" t="s">
        <v>309</v>
      </c>
      <c r="B78" s="32"/>
      <c r="C78" s="35">
        <v>57356.976666666706</v>
      </c>
      <c r="D78" s="59" t="s">
        <v>62</v>
      </c>
      <c r="E78">
        <f>+(C78-C$7)/C$8</f>
        <v>27394.579311405432</v>
      </c>
      <c r="F78" s="61">
        <f>ROUND(2*E78,0)/2+0.5</f>
        <v>27395</v>
      </c>
      <c r="G78" s="44">
        <f>+C78-(C$7+F78*C$8)</f>
        <v>-0.21356883329281118</v>
      </c>
      <c r="K78">
        <f>+G78</f>
        <v>-0.21356883329281118</v>
      </c>
      <c r="O78">
        <f ca="1">+C$11+C$12*$F78</f>
        <v>-0.2124811538554659</v>
      </c>
      <c r="Q78" s="2">
        <f>+C78-15018.5</f>
        <v>42338.476666666706</v>
      </c>
    </row>
    <row r="79" spans="1:17">
      <c r="A79" s="67" t="s">
        <v>0</v>
      </c>
      <c r="B79" s="68" t="s">
        <v>28</v>
      </c>
      <c r="C79" s="67">
        <v>57696.084000000003</v>
      </c>
      <c r="D79" s="67" t="s">
        <v>226</v>
      </c>
      <c r="E79">
        <f>+(C79-C$7)/C$8</f>
        <v>28062.554058789578</v>
      </c>
      <c r="F79" s="61">
        <f>ROUND(2*E79,0)/2+0.5</f>
        <v>28063</v>
      </c>
      <c r="G79" s="44">
        <f>+C79-(C$7+F79*C$8)</f>
        <v>-0.22638869999354938</v>
      </c>
      <c r="K79">
        <f>+G79</f>
        <v>-0.22638869999354938</v>
      </c>
      <c r="O79">
        <f ca="1">+C$11+C$12*$F79</f>
        <v>-0.22130986742702391</v>
      </c>
      <c r="Q79" s="2">
        <f>+C79-15018.5</f>
        <v>42677.584000000003</v>
      </c>
    </row>
    <row r="80" spans="1:17">
      <c r="A80" s="67" t="s">
        <v>0</v>
      </c>
      <c r="B80" s="68" t="s">
        <v>32</v>
      </c>
      <c r="C80" s="67">
        <v>57740.0003</v>
      </c>
      <c r="D80" s="67" t="s">
        <v>226</v>
      </c>
      <c r="E80">
        <f>+(C80-C$7)/C$8</f>
        <v>28149.060531858715</v>
      </c>
      <c r="F80" s="61">
        <f>ROUND(2*E80,0)/2+0.5</f>
        <v>28149.5</v>
      </c>
      <c r="G80" s="44">
        <f>+C80-(C$7+F80*C$8)</f>
        <v>-0.22310255000047619</v>
      </c>
      <c r="K80">
        <f>+G80</f>
        <v>-0.22310255000047619</v>
      </c>
      <c r="O80">
        <f ca="1">+C$11+C$12*$F80</f>
        <v>-0.22245310653471817</v>
      </c>
      <c r="Q80" s="2">
        <f>+C80-15018.5</f>
        <v>42721.5003</v>
      </c>
    </row>
    <row r="81" spans="1:17">
      <c r="A81" s="67" t="s">
        <v>0</v>
      </c>
      <c r="B81" s="68" t="s">
        <v>32</v>
      </c>
      <c r="C81" s="67">
        <v>57740.000899999999</v>
      </c>
      <c r="D81" s="67" t="s">
        <v>121</v>
      </c>
      <c r="E81">
        <f>+(C81-C$7)/C$8</f>
        <v>28149.061713740699</v>
      </c>
      <c r="F81" s="61">
        <f>ROUND(2*E81,0)/2+0.5</f>
        <v>28149.5</v>
      </c>
      <c r="G81" s="44">
        <f>+C81-(C$7+F81*C$8)</f>
        <v>-0.22250255000108154</v>
      </c>
      <c r="K81">
        <f>+G81</f>
        <v>-0.22250255000108154</v>
      </c>
      <c r="O81">
        <f ca="1">+C$11+C$12*$F81</f>
        <v>-0.22245310653471817</v>
      </c>
      <c r="Q81" s="2">
        <f>+C81-15018.5</f>
        <v>42721.500899999999</v>
      </c>
    </row>
    <row r="82" spans="1:17">
      <c r="A82" s="67" t="s">
        <v>0</v>
      </c>
      <c r="B82" s="68" t="s">
        <v>32</v>
      </c>
      <c r="C82" s="67">
        <v>57740.000999999997</v>
      </c>
      <c r="D82" s="67" t="s">
        <v>61</v>
      </c>
      <c r="E82">
        <f>+(C82-C$7)/C$8</f>
        <v>28149.061910721026</v>
      </c>
      <c r="F82" s="61">
        <f>ROUND(2*E82,0)/2+0.5</f>
        <v>28149.5</v>
      </c>
      <c r="G82" s="44">
        <f>+C82-(C$7+F82*C$8)</f>
        <v>-0.22240255000360776</v>
      </c>
      <c r="K82">
        <f>+G82</f>
        <v>-0.22240255000360776</v>
      </c>
      <c r="O82">
        <f ca="1">+C$11+C$12*$F82</f>
        <v>-0.22245310653471817</v>
      </c>
      <c r="Q82" s="2">
        <f>+C82-15018.5</f>
        <v>42721.500999999997</v>
      </c>
    </row>
    <row r="83" spans="1:17">
      <c r="A83" s="67" t="s">
        <v>0</v>
      </c>
      <c r="B83" s="68" t="s">
        <v>28</v>
      </c>
      <c r="C83" s="67">
        <v>57750.916499999999</v>
      </c>
      <c r="D83" s="67" t="s">
        <v>226</v>
      </c>
      <c r="E83">
        <f>+(C83-C$7)/C$8</f>
        <v>28170.563298742934</v>
      </c>
      <c r="F83" s="61">
        <f>ROUND(2*E83,0)/2+0.5</f>
        <v>28171</v>
      </c>
      <c r="G83" s="44">
        <f>+C83-(C$7+F83*C$8)</f>
        <v>-0.22169790000043577</v>
      </c>
      <c r="K83">
        <f>+G83</f>
        <v>-0.22169790000043577</v>
      </c>
      <c r="O83">
        <f ca="1">+C$11+C$12*$F83</f>
        <v>-0.22273726423200635</v>
      </c>
      <c r="Q83" s="2">
        <f>+C83-15018.5</f>
        <v>42732.416499999999</v>
      </c>
    </row>
    <row r="84" spans="1:17">
      <c r="A84" s="63" t="s">
        <v>310</v>
      </c>
      <c r="B84" s="64" t="s">
        <v>28</v>
      </c>
      <c r="C84" s="65">
        <v>58115.9159</v>
      </c>
      <c r="D84" s="66" t="s">
        <v>311</v>
      </c>
      <c r="E84">
        <f>+(C84-C$7)/C$8</f>
        <v>28889.540324729958</v>
      </c>
      <c r="F84" s="61">
        <f>ROUND(2*E84,0)/2+0.5</f>
        <v>28890</v>
      </c>
      <c r="G84" s="44">
        <f>+C84-(C$7+F84*C$8)</f>
        <v>-0.23336099999869475</v>
      </c>
      <c r="K84">
        <f>+G84</f>
        <v>-0.23336099999869475</v>
      </c>
      <c r="O84">
        <f ca="1">+C$11+C$12*$F84</f>
        <v>-0.23224002629480611</v>
      </c>
      <c r="Q84" s="2">
        <f>+C84-15018.5</f>
        <v>43097.4159</v>
      </c>
    </row>
    <row r="85" spans="1:17">
      <c r="A85" s="63" t="s">
        <v>310</v>
      </c>
      <c r="B85" s="64" t="s">
        <v>28</v>
      </c>
      <c r="C85" s="65">
        <v>58115.9159</v>
      </c>
      <c r="D85" s="66" t="s">
        <v>121</v>
      </c>
      <c r="E85">
        <f>+(C85-C$7)/C$8</f>
        <v>28889.540324729958</v>
      </c>
      <c r="F85" s="61">
        <f>ROUND(2*E85,0)/2+0.5</f>
        <v>28890</v>
      </c>
      <c r="G85" s="44">
        <f>+C85-(C$7+F85*C$8)</f>
        <v>-0.23336099999869475</v>
      </c>
      <c r="K85">
        <f>+G85</f>
        <v>-0.23336099999869475</v>
      </c>
      <c r="O85">
        <f ca="1">+C$11+C$12*$F85</f>
        <v>-0.23224002629480611</v>
      </c>
      <c r="Q85" s="2">
        <f>+C85-15018.5</f>
        <v>43097.4159</v>
      </c>
    </row>
    <row r="86" spans="1:17">
      <c r="A86" s="63" t="s">
        <v>310</v>
      </c>
      <c r="B86" s="64" t="s">
        <v>28</v>
      </c>
      <c r="C86" s="65">
        <v>58115.915999999997</v>
      </c>
      <c r="D86" s="66" t="s">
        <v>61</v>
      </c>
      <c r="E86">
        <f>+(C86-C$7)/C$8</f>
        <v>28889.540521710285</v>
      </c>
      <c r="F86" s="61">
        <f>ROUND(2*E86,0)/2+0.5</f>
        <v>28890</v>
      </c>
      <c r="G86" s="44">
        <f>+C86-(C$7+F86*C$8)</f>
        <v>-0.23326100000122096</v>
      </c>
      <c r="K86">
        <f>+G86</f>
        <v>-0.23326100000122096</v>
      </c>
      <c r="O86">
        <f ca="1">+C$11+C$12*$F86</f>
        <v>-0.23224002629480611</v>
      </c>
      <c r="Q86" s="2">
        <f>+C86-15018.5</f>
        <v>43097.415999999997</v>
      </c>
    </row>
    <row r="87" spans="1:17">
      <c r="A87" s="63" t="s">
        <v>310</v>
      </c>
      <c r="B87" s="64" t="s">
        <v>28</v>
      </c>
      <c r="C87" s="65">
        <v>58115.917000000001</v>
      </c>
      <c r="D87" s="66" t="s">
        <v>226</v>
      </c>
      <c r="E87">
        <f>+(C87-C$7)/C$8</f>
        <v>28889.542491513603</v>
      </c>
      <c r="F87" s="61">
        <f>ROUND(2*E87,0)/2+0.5</f>
        <v>28890</v>
      </c>
      <c r="G87" s="44">
        <f>+C87-(C$7+F87*C$8)</f>
        <v>-0.23226099999737926</v>
      </c>
      <c r="K87">
        <f>+G87</f>
        <v>-0.23226099999737926</v>
      </c>
      <c r="O87">
        <f ca="1">+C$11+C$12*$F87</f>
        <v>-0.23224002629480611</v>
      </c>
      <c r="Q87" s="2">
        <f>+C87-15018.5</f>
        <v>43097.417000000001</v>
      </c>
    </row>
    <row r="88" spans="1:17" ht="12" customHeight="1">
      <c r="A88" s="69" t="s">
        <v>312</v>
      </c>
      <c r="B88" s="38" t="s">
        <v>32</v>
      </c>
      <c r="C88" s="39">
        <v>58497.925199999998</v>
      </c>
      <c r="D88" s="39" t="s">
        <v>313</v>
      </c>
      <c r="E88">
        <f>+(C88-C$7)/C$8</f>
        <v>29642.023508026654</v>
      </c>
      <c r="F88" s="71">
        <f>ROUND(2*E88,0)/2+0.5</f>
        <v>29642.5</v>
      </c>
      <c r="G88" s="44">
        <f>+C88-(C$7+F88*C$8)</f>
        <v>-0.24189825000212295</v>
      </c>
      <c r="K88">
        <f>+G88</f>
        <v>-0.24189825000212295</v>
      </c>
      <c r="O88">
        <f ca="1">+C$11+C$12*$F88</f>
        <v>-0.24218554569989204</v>
      </c>
      <c r="Q88" s="2">
        <f>+C88-15018.5</f>
        <v>43479.425199999998</v>
      </c>
    </row>
    <row r="89" spans="1:17" ht="12" customHeight="1">
      <c r="A89" s="69" t="s">
        <v>312</v>
      </c>
      <c r="B89" s="38" t="s">
        <v>32</v>
      </c>
      <c r="C89" s="39">
        <v>58750.2281</v>
      </c>
      <c r="D89" s="39" t="s">
        <v>226</v>
      </c>
      <c r="E89">
        <f>+(C89-C$7)/C$8</f>
        <v>30139.010595375024</v>
      </c>
      <c r="F89" s="71">
        <f>ROUND(2*E89,0)/2+0.5</f>
        <v>30139.5</v>
      </c>
      <c r="G89" s="44">
        <f>+C89-(C$7+F89*C$8)</f>
        <v>-0.24845354999706615</v>
      </c>
      <c r="K89">
        <f>+G89</f>
        <v>-0.24845354999706615</v>
      </c>
      <c r="O89">
        <f ca="1">+C$11+C$12*$F89</f>
        <v>-0.24875421433022793</v>
      </c>
      <c r="Q89" s="2">
        <f>+C89-15018.5</f>
        <v>43731.7281</v>
      </c>
    </row>
    <row r="90" spans="1:17" ht="12" customHeight="1">
      <c r="A90" s="69" t="s">
        <v>312</v>
      </c>
      <c r="B90" s="38" t="s">
        <v>28</v>
      </c>
      <c r="C90" s="39">
        <v>58790.088000000003</v>
      </c>
      <c r="D90" s="39" t="s">
        <v>226</v>
      </c>
      <c r="E90">
        <f>+(C90-C$7)/C$8</f>
        <v>30217.526758300613</v>
      </c>
      <c r="F90" s="71">
        <f>ROUND(2*E90,0)/2+0.5</f>
        <v>30218</v>
      </c>
      <c r="G90" s="44">
        <f>+C90-(C$7+F90*C$8)</f>
        <v>-0.24024819999613101</v>
      </c>
      <c r="K90">
        <f>+G90</f>
        <v>-0.24024819999613101</v>
      </c>
      <c r="O90">
        <f ca="1">+C$11+C$12*$F90</f>
        <v>-0.2497917203412568</v>
      </c>
      <c r="Q90" s="2">
        <f>+C90-15018.5</f>
        <v>43771.588000000003</v>
      </c>
    </row>
    <row r="91" spans="1:17" ht="12" customHeight="1">
      <c r="A91" s="69" t="s">
        <v>312</v>
      </c>
      <c r="B91" s="38" t="s">
        <v>28</v>
      </c>
      <c r="C91" s="39">
        <v>58790.089</v>
      </c>
      <c r="D91" s="39" t="s">
        <v>61</v>
      </c>
      <c r="E91">
        <f>+(C91-C$7)/C$8</f>
        <v>30217.528728103916</v>
      </c>
      <c r="F91" s="71">
        <f>ROUND(2*E91,0)/2+0.5</f>
        <v>30218</v>
      </c>
      <c r="G91" s="44">
        <f>+C91-(C$7+F91*C$8)</f>
        <v>-0.23924819999956526</v>
      </c>
      <c r="K91">
        <f>+G91</f>
        <v>-0.23924819999956526</v>
      </c>
      <c r="O91">
        <f ca="1">+C$11+C$12*$F91</f>
        <v>-0.2497917203412568</v>
      </c>
      <c r="Q91" s="2">
        <f>+C91-15018.5</f>
        <v>43771.589</v>
      </c>
    </row>
    <row r="92" spans="1:17" ht="12" customHeight="1">
      <c r="A92" s="69" t="s">
        <v>312</v>
      </c>
      <c r="B92" s="38" t="s">
        <v>32</v>
      </c>
      <c r="C92" s="39">
        <v>58804.031600000002</v>
      </c>
      <c r="D92" s="39" t="s">
        <v>121</v>
      </c>
      <c r="E92">
        <f>+(C92-C$7)/C$8</f>
        <v>30244.992907723194</v>
      </c>
      <c r="F92" s="71">
        <f>ROUND(2*E92,0)/2+0.5</f>
        <v>30245.5</v>
      </c>
      <c r="G92" s="44">
        <f>+C92-(C$7+F92*C$8)</f>
        <v>-0.25743294999847421</v>
      </c>
      <c r="K92">
        <f>+G92</f>
        <v>-0.25743294999847421</v>
      </c>
      <c r="O92">
        <f ca="1">+C$11+C$12*$F92</f>
        <v>-0.25015517786104402</v>
      </c>
      <c r="Q92" s="2">
        <f>+C92-15018.5</f>
        <v>43785.531600000002</v>
      </c>
    </row>
    <row r="93" spans="1:17" ht="12" customHeight="1">
      <c r="A93" s="69" t="s">
        <v>312</v>
      </c>
      <c r="B93" s="38" t="s">
        <v>32</v>
      </c>
      <c r="C93" s="39">
        <v>58804.035900000003</v>
      </c>
      <c r="D93" s="39" t="s">
        <v>61</v>
      </c>
      <c r="E93">
        <f>+(C93-C$7)/C$8</f>
        <v>30245.001377877423</v>
      </c>
      <c r="F93" s="71">
        <f>ROUND(2*E93,0)/2+0.5</f>
        <v>30245.5</v>
      </c>
      <c r="G93" s="44">
        <f>+C93-(C$7+F93*C$8)</f>
        <v>-0.25313294999796199</v>
      </c>
      <c r="K93">
        <f>+G93</f>
        <v>-0.25313294999796199</v>
      </c>
      <c r="O93">
        <f ca="1">+C$11+C$12*$F93</f>
        <v>-0.25015517786104402</v>
      </c>
      <c r="Q93" s="2">
        <f>+C93-15018.5</f>
        <v>43785.535900000003</v>
      </c>
    </row>
    <row r="94" spans="1:17" ht="12" customHeight="1">
      <c r="A94" s="69" t="s">
        <v>312</v>
      </c>
      <c r="B94" s="38" t="s">
        <v>32</v>
      </c>
      <c r="C94" s="39">
        <v>58804.036800000002</v>
      </c>
      <c r="D94" s="39" t="s">
        <v>226</v>
      </c>
      <c r="E94">
        <f>+(C94-C$7)/C$8</f>
        <v>30245.003150700399</v>
      </c>
      <c r="F94" s="71">
        <f>ROUND(2*E94,0)/2+0.5</f>
        <v>30245.5</v>
      </c>
      <c r="G94" s="44">
        <f>+C94-(C$7+F94*C$8)</f>
        <v>-0.25223294999887003</v>
      </c>
      <c r="K94">
        <f>+G94</f>
        <v>-0.25223294999887003</v>
      </c>
      <c r="O94">
        <f ca="1">+C$11+C$12*$F94</f>
        <v>-0.25015517786104402</v>
      </c>
      <c r="Q94" s="2">
        <f>+C94-15018.5</f>
        <v>43785.536800000002</v>
      </c>
    </row>
    <row r="95" spans="1:17" ht="12" customHeight="1">
      <c r="A95" s="69" t="s">
        <v>316</v>
      </c>
      <c r="B95" s="38" t="s">
        <v>28</v>
      </c>
      <c r="C95" s="39">
        <v>59137.059520000003</v>
      </c>
      <c r="D95" s="39">
        <v>1.7799999999999999E-3</v>
      </c>
      <c r="E95">
        <f>+(C95-C$7)/C$8</f>
        <v>30900.992406605234</v>
      </c>
      <c r="F95" s="71">
        <f>ROUND(2*E95,0)/2+0.5</f>
        <v>30901.5</v>
      </c>
      <c r="G95" s="44">
        <f>+C95-(C$7+F95*C$8)</f>
        <v>-0.25768734999292064</v>
      </c>
      <c r="K95">
        <f>+G95</f>
        <v>-0.25768734999292064</v>
      </c>
      <c r="O95">
        <f ca="1">+C$11+C$12*$F95</f>
        <v>-0.25882529178760399</v>
      </c>
      <c r="Q95" s="2">
        <f>+C95-15018.5</f>
        <v>44118.559520000003</v>
      </c>
    </row>
    <row r="96" spans="1:17" ht="12" customHeight="1">
      <c r="A96" s="70" t="s">
        <v>314</v>
      </c>
      <c r="B96" s="68" t="s">
        <v>28</v>
      </c>
      <c r="C96" s="67">
        <v>59211.937100000003</v>
      </c>
      <c r="D96" s="67" t="s">
        <v>61</v>
      </c>
      <c r="E96">
        <f>+(C96-C$7)/C$8</f>
        <v>31048.486511476378</v>
      </c>
      <c r="F96" s="71">
        <f>ROUND(2*E96,0)/2+0.5</f>
        <v>31049</v>
      </c>
      <c r="G96" s="44">
        <f>+C96-(C$7+F96*C$8)</f>
        <v>-0.26068009999289643</v>
      </c>
      <c r="K96">
        <f>+G96</f>
        <v>-0.26068009999289643</v>
      </c>
      <c r="O96">
        <f ca="1">+C$11+C$12*$F96</f>
        <v>-0.2607747457573717</v>
      </c>
      <c r="Q96" s="2">
        <f>+C96-15018.5</f>
        <v>44193.437100000003</v>
      </c>
    </row>
    <row r="97" spans="1:17" ht="12" customHeight="1">
      <c r="A97" s="70" t="s">
        <v>314</v>
      </c>
      <c r="B97" s="68" t="s">
        <v>28</v>
      </c>
      <c r="C97" s="67">
        <v>59211.9378</v>
      </c>
      <c r="D97" s="67" t="s">
        <v>315</v>
      </c>
      <c r="E97">
        <f>+(C97-C$7)/C$8</f>
        <v>31048.487890338689</v>
      </c>
      <c r="F97" s="71">
        <f>ROUND(2*E97,0)/2+0.5</f>
        <v>31049</v>
      </c>
      <c r="G97" s="44">
        <f>+C97-(C$7+F97*C$8)</f>
        <v>-0.259980099996028</v>
      </c>
      <c r="K97">
        <f>+G97</f>
        <v>-0.259980099996028</v>
      </c>
      <c r="O97">
        <f ca="1">+C$11+C$12*$F97</f>
        <v>-0.2607747457573717</v>
      </c>
      <c r="Q97" s="2">
        <f>+C97-15018.5</f>
        <v>44193.4378</v>
      </c>
    </row>
    <row r="98" spans="1:17" ht="12" customHeight="1">
      <c r="A98" s="70" t="s">
        <v>314</v>
      </c>
      <c r="B98" s="68" t="s">
        <v>28</v>
      </c>
      <c r="C98" s="67">
        <v>59211.938000000002</v>
      </c>
      <c r="D98" s="67" t="s">
        <v>226</v>
      </c>
      <c r="E98">
        <f>+(C98-C$7)/C$8</f>
        <v>31048.488284299354</v>
      </c>
      <c r="F98" s="71">
        <f>ROUND(2*E98,0)/2+0.5</f>
        <v>31049</v>
      </c>
      <c r="G98" s="44">
        <f>+C98-(C$7+F98*C$8)</f>
        <v>-0.25978009999380447</v>
      </c>
      <c r="K98">
        <f>+G98</f>
        <v>-0.25978009999380447</v>
      </c>
      <c r="O98">
        <f ca="1">+C$11+C$12*$F98</f>
        <v>-0.2607747457573717</v>
      </c>
      <c r="Q98" s="2">
        <f>+C98-15018.5</f>
        <v>44193.438000000002</v>
      </c>
    </row>
    <row r="99" spans="1:17" ht="12" customHeight="1">
      <c r="A99" s="72" t="s">
        <v>317</v>
      </c>
      <c r="B99" s="73" t="s">
        <v>28</v>
      </c>
      <c r="C99" s="74">
        <v>59492.162500000093</v>
      </c>
      <c r="D99" s="72" t="s">
        <v>315</v>
      </c>
      <c r="E99">
        <f>+(C99-C$7)/C$8</f>
        <v>31600.475431726903</v>
      </c>
      <c r="F99" s="71">
        <f>ROUND(2*E99,0)/2+0.5</f>
        <v>31601</v>
      </c>
      <c r="G99" s="44">
        <f>+C99-(C$7+F99*C$8)</f>
        <v>-0.26630489990930073</v>
      </c>
      <c r="K99">
        <f>+G99</f>
        <v>-0.26630489990930073</v>
      </c>
      <c r="O99">
        <f ca="1">+C$11+C$12*$F99</f>
        <v>-0.26807032942728193</v>
      </c>
      <c r="Q99" s="2">
        <f>+C99-15018.5</f>
        <v>44473.662500000093</v>
      </c>
    </row>
    <row r="100" spans="1:17" ht="12" customHeight="1">
      <c r="A100" s="72" t="s">
        <v>317</v>
      </c>
      <c r="B100" s="73" t="s">
        <v>28</v>
      </c>
      <c r="C100" s="74">
        <v>59534.042400000151</v>
      </c>
      <c r="D100" s="72" t="s">
        <v>226</v>
      </c>
      <c r="E100">
        <f>+(C100-C$7)/C$8</f>
        <v>31682.970597337247</v>
      </c>
      <c r="F100" s="71">
        <f>ROUND(2*E100,0)/2+0.5</f>
        <v>31683.5</v>
      </c>
      <c r="G100" s="44">
        <f>+C100-(C$7+F100*C$8)</f>
        <v>-0.26875914984702831</v>
      </c>
      <c r="K100">
        <f>+G100</f>
        <v>-0.26875914984702831</v>
      </c>
      <c r="O100">
        <f ca="1">+C$11+C$12*$F100</f>
        <v>-0.26916070198664349</v>
      </c>
      <c r="Q100" s="2">
        <f>+C100-15018.5</f>
        <v>44515.542400000151</v>
      </c>
    </row>
    <row r="101" spans="1:17" ht="12" customHeight="1">
      <c r="A101" s="72" t="s">
        <v>317</v>
      </c>
      <c r="B101" s="73" t="s">
        <v>28</v>
      </c>
      <c r="C101" s="74">
        <v>59534.042700000107</v>
      </c>
      <c r="D101" s="72" t="s">
        <v>226</v>
      </c>
      <c r="E101">
        <f>+(C101-C$7)/C$8</f>
        <v>31682.971188278152</v>
      </c>
      <c r="F101" s="71">
        <f>ROUND(2*E101,0)/2+0.5</f>
        <v>31683.5</v>
      </c>
      <c r="G101" s="44">
        <f>+C101-(C$7+F101*C$8)</f>
        <v>-0.26845914989098674</v>
      </c>
      <c r="K101">
        <f>+G101</f>
        <v>-0.26845914989098674</v>
      </c>
      <c r="O101">
        <f ca="1">+C$11+C$12*$F101</f>
        <v>-0.26916070198664349</v>
      </c>
      <c r="Q101" s="2">
        <f>+C101-15018.5</f>
        <v>44515.542700000107</v>
      </c>
    </row>
    <row r="102" spans="1:17" ht="12" customHeight="1">
      <c r="A102" s="72" t="s">
        <v>317</v>
      </c>
      <c r="B102" s="73" t="s">
        <v>28</v>
      </c>
      <c r="C102" s="74">
        <v>59575.921699999832</v>
      </c>
      <c r="D102" s="72" t="s">
        <v>61</v>
      </c>
      <c r="E102">
        <f>+(C102-C$7)/C$8</f>
        <v>31765.464581064858</v>
      </c>
      <c r="F102" s="71">
        <f>ROUND(2*E102,0)/2+0.5</f>
        <v>31766</v>
      </c>
      <c r="G102" s="44">
        <f>+C102-(C$7+F102*C$8)</f>
        <v>-0.27181340016250033</v>
      </c>
      <c r="K102">
        <f>+G102</f>
        <v>-0.27181340016250033</v>
      </c>
      <c r="O102">
        <f ca="1">+C$11+C$12*$F102</f>
        <v>-0.27025107454600505</v>
      </c>
      <c r="Q102" s="2">
        <f>+C102-15018.5</f>
        <v>44557.421699999832</v>
      </c>
    </row>
    <row r="103" spans="1:17" ht="12" customHeight="1">
      <c r="A103" s="72" t="s">
        <v>317</v>
      </c>
      <c r="B103" s="73" t="s">
        <v>28</v>
      </c>
      <c r="C103" s="74">
        <v>59575.924099999946</v>
      </c>
      <c r="D103" s="72" t="s">
        <v>226</v>
      </c>
      <c r="E103">
        <f>+(C103-C$7)/C$8</f>
        <v>31765.469308593027</v>
      </c>
      <c r="F103" s="71">
        <f>ROUND(2*E103,0)/2+0.5</f>
        <v>31766</v>
      </c>
      <c r="G103" s="44">
        <f>+C103-(C$7+F103*C$8)</f>
        <v>-0.26941340004850645</v>
      </c>
      <c r="K103">
        <f>+G103</f>
        <v>-0.26941340004850645</v>
      </c>
      <c r="O103">
        <f ca="1">+C$11+C$12*$F103</f>
        <v>-0.27025107454600505</v>
      </c>
      <c r="Q103" s="2">
        <f>+C103-15018.5</f>
        <v>44557.424099999946</v>
      </c>
    </row>
    <row r="104" spans="1:17" ht="12" customHeight="1">
      <c r="A104" s="42"/>
      <c r="B104" s="42"/>
      <c r="C104" s="35"/>
      <c r="D104" s="35"/>
    </row>
    <row r="105" spans="1:17" ht="12" customHeight="1">
      <c r="A105" s="42"/>
      <c r="B105" s="42"/>
      <c r="C105" s="35"/>
      <c r="D105" s="35"/>
    </row>
    <row r="106" spans="1:17">
      <c r="A106" s="42"/>
      <c r="B106" s="42"/>
      <c r="C106" s="35"/>
      <c r="D106" s="35"/>
    </row>
    <row r="107" spans="1:17">
      <c r="A107" s="42"/>
      <c r="B107" s="42"/>
      <c r="C107" s="35"/>
      <c r="D107" s="35"/>
    </row>
    <row r="108" spans="1:17">
      <c r="A108" s="42"/>
      <c r="B108" s="42"/>
      <c r="C108" s="35"/>
      <c r="D108" s="35"/>
    </row>
    <row r="109" spans="1:17">
      <c r="A109" s="42"/>
      <c r="B109" s="42"/>
      <c r="C109" s="35"/>
      <c r="D109" s="35"/>
    </row>
    <row r="110" spans="1:17">
      <c r="A110" s="42"/>
      <c r="B110" s="42"/>
      <c r="C110" s="35"/>
      <c r="D110" s="35"/>
    </row>
    <row r="111" spans="1:17">
      <c r="A111" s="42"/>
      <c r="B111" s="42"/>
      <c r="C111" s="35"/>
      <c r="D111" s="35"/>
    </row>
    <row r="112" spans="1:17">
      <c r="A112" s="42"/>
      <c r="B112" s="42"/>
      <c r="C112" s="35"/>
      <c r="D112" s="35"/>
    </row>
    <row r="113" spans="1:4">
      <c r="A113" s="42"/>
      <c r="B113" s="42"/>
      <c r="C113" s="35"/>
      <c r="D113" s="35"/>
    </row>
    <row r="114" spans="1:4">
      <c r="A114" s="42"/>
      <c r="B114" s="42"/>
      <c r="C114" s="35"/>
      <c r="D114" s="35"/>
    </row>
    <row r="115" spans="1:4">
      <c r="A115" s="42"/>
      <c r="B115" s="42"/>
      <c r="C115" s="35"/>
      <c r="D115" s="35"/>
    </row>
    <row r="116" spans="1:4">
      <c r="A116" s="42"/>
      <c r="B116" s="42"/>
      <c r="C116" s="35"/>
      <c r="D116" s="35"/>
    </row>
    <row r="117" spans="1:4">
      <c r="A117" s="42"/>
      <c r="B117" s="42"/>
      <c r="C117" s="35"/>
      <c r="D117" s="35"/>
    </row>
    <row r="118" spans="1:4">
      <c r="A118" s="42"/>
      <c r="B118" s="42"/>
      <c r="C118" s="35"/>
      <c r="D118" s="35"/>
    </row>
    <row r="119" spans="1:4">
      <c r="A119" s="42"/>
      <c r="B119" s="42"/>
      <c r="C119" s="35"/>
      <c r="D119" s="35"/>
    </row>
    <row r="120" spans="1:4">
      <c r="A120" s="42"/>
      <c r="B120" s="42"/>
      <c r="C120" s="35"/>
      <c r="D120" s="35"/>
    </row>
    <row r="121" spans="1:4">
      <c r="A121" s="42"/>
      <c r="B121" s="42"/>
      <c r="C121" s="35"/>
      <c r="D121" s="35"/>
    </row>
    <row r="122" spans="1:4">
      <c r="A122" s="42"/>
      <c r="B122" s="42"/>
      <c r="C122" s="35"/>
      <c r="D122" s="35"/>
    </row>
    <row r="123" spans="1:4">
      <c r="A123" s="42"/>
      <c r="B123" s="42"/>
      <c r="C123" s="35"/>
      <c r="D123" s="35"/>
    </row>
    <row r="124" spans="1:4">
      <c r="A124" s="42"/>
      <c r="B124" s="42"/>
      <c r="C124" s="35"/>
      <c r="D124" s="35"/>
    </row>
    <row r="125" spans="1:4">
      <c r="A125" s="42"/>
      <c r="B125" s="42"/>
      <c r="C125" s="35"/>
      <c r="D125" s="35"/>
    </row>
    <row r="126" spans="1:4">
      <c r="A126" s="42"/>
      <c r="B126" s="42"/>
      <c r="C126" s="35"/>
      <c r="D126" s="35"/>
    </row>
    <row r="127" spans="1:4">
      <c r="A127" s="42"/>
      <c r="B127" s="42"/>
      <c r="C127" s="35"/>
      <c r="D127" s="35"/>
    </row>
    <row r="128" spans="1:4">
      <c r="A128" s="42"/>
      <c r="B128" s="42"/>
      <c r="C128" s="35"/>
      <c r="D128" s="35"/>
    </row>
    <row r="129" spans="1:4">
      <c r="A129" s="42"/>
      <c r="B129" s="42"/>
      <c r="C129" s="35"/>
      <c r="D129" s="35"/>
    </row>
    <row r="130" spans="1:4">
      <c r="A130" s="42"/>
      <c r="B130" s="42"/>
      <c r="C130" s="35"/>
      <c r="D130" s="35"/>
    </row>
    <row r="131" spans="1:4">
      <c r="A131" s="42"/>
      <c r="B131" s="42"/>
      <c r="C131" s="35"/>
      <c r="D131" s="35"/>
    </row>
    <row r="132" spans="1:4">
      <c r="A132" s="42"/>
      <c r="B132" s="42"/>
      <c r="C132" s="35"/>
      <c r="D132" s="35"/>
    </row>
    <row r="133" spans="1:4">
      <c r="A133" s="42"/>
      <c r="B133" s="42"/>
      <c r="C133" s="35"/>
      <c r="D133" s="35"/>
    </row>
    <row r="134" spans="1:4">
      <c r="A134" s="42"/>
      <c r="B134" s="42"/>
      <c r="C134" s="35"/>
      <c r="D134" s="35"/>
    </row>
    <row r="135" spans="1:4">
      <c r="A135" s="42"/>
      <c r="B135" s="42"/>
      <c r="C135" s="35"/>
      <c r="D135" s="35"/>
    </row>
    <row r="136" spans="1:4">
      <c r="A136" s="42"/>
      <c r="B136" s="42"/>
      <c r="C136" s="35"/>
      <c r="D136" s="35"/>
    </row>
    <row r="137" spans="1:4">
      <c r="A137" s="42"/>
      <c r="B137" s="42"/>
      <c r="C137" s="35"/>
      <c r="D137" s="35"/>
    </row>
    <row r="138" spans="1:4">
      <c r="A138" s="42"/>
      <c r="B138" s="42"/>
      <c r="C138" s="35"/>
      <c r="D138" s="35"/>
    </row>
    <row r="139" spans="1:4">
      <c r="A139" s="42"/>
      <c r="B139" s="42"/>
      <c r="C139" s="35"/>
      <c r="D139" s="35"/>
    </row>
    <row r="140" spans="1:4">
      <c r="A140" s="42"/>
      <c r="B140" s="42"/>
      <c r="C140" s="35"/>
      <c r="D140" s="35"/>
    </row>
    <row r="141" spans="1:4">
      <c r="A141" s="42"/>
      <c r="B141" s="42"/>
      <c r="C141" s="35"/>
      <c r="D141" s="35"/>
    </row>
    <row r="142" spans="1:4">
      <c r="A142" s="42"/>
      <c r="B142" s="42"/>
      <c r="C142" s="35"/>
      <c r="D142" s="35"/>
    </row>
    <row r="143" spans="1:4">
      <c r="A143" s="42"/>
      <c r="B143" s="42"/>
      <c r="C143" s="35"/>
      <c r="D143" s="35"/>
    </row>
    <row r="144" spans="1:4">
      <c r="A144" s="42"/>
      <c r="B144" s="42"/>
      <c r="C144" s="35"/>
      <c r="D144" s="35"/>
    </row>
    <row r="145" spans="1:4">
      <c r="A145" s="42"/>
      <c r="B145" s="42"/>
      <c r="C145" s="35"/>
      <c r="D145" s="35"/>
    </row>
    <row r="146" spans="1:4">
      <c r="A146" s="42"/>
      <c r="B146" s="42"/>
      <c r="C146" s="35"/>
      <c r="D146" s="35"/>
    </row>
    <row r="147" spans="1:4">
      <c r="A147" s="42"/>
      <c r="B147" s="42"/>
      <c r="C147" s="35"/>
      <c r="D147" s="35"/>
    </row>
    <row r="148" spans="1:4">
      <c r="A148" s="42"/>
      <c r="B148" s="42"/>
      <c r="C148" s="35"/>
      <c r="D148" s="35"/>
    </row>
    <row r="149" spans="1:4">
      <c r="A149" s="42"/>
      <c r="B149" s="42"/>
      <c r="C149" s="35"/>
      <c r="D149" s="35"/>
    </row>
    <row r="150" spans="1:4">
      <c r="C150" s="44"/>
      <c r="D150" s="44"/>
    </row>
    <row r="151" spans="1:4">
      <c r="C151" s="44"/>
      <c r="D151" s="44"/>
    </row>
    <row r="152" spans="1:4">
      <c r="C152" s="44"/>
      <c r="D152" s="44"/>
    </row>
    <row r="153" spans="1:4">
      <c r="C153" s="44"/>
      <c r="D153" s="44"/>
    </row>
    <row r="154" spans="1:4">
      <c r="C154" s="44"/>
      <c r="D154" s="44"/>
    </row>
    <row r="155" spans="1:4">
      <c r="C155" s="44"/>
      <c r="D155" s="44"/>
    </row>
    <row r="156" spans="1:4">
      <c r="C156" s="44"/>
      <c r="D156" s="44"/>
    </row>
    <row r="157" spans="1:4">
      <c r="C157" s="44"/>
      <c r="D157" s="44"/>
    </row>
    <row r="158" spans="1:4">
      <c r="C158" s="44"/>
      <c r="D158" s="44"/>
    </row>
    <row r="159" spans="1:4">
      <c r="C159" s="44"/>
      <c r="D159" s="44"/>
    </row>
    <row r="160" spans="1:4">
      <c r="C160" s="44"/>
      <c r="D160" s="44"/>
    </row>
    <row r="161" spans="3:4">
      <c r="C161" s="44"/>
      <c r="D161" s="44"/>
    </row>
    <row r="162" spans="3:4">
      <c r="C162" s="44"/>
      <c r="D162" s="44"/>
    </row>
    <row r="163" spans="3:4">
      <c r="C163" s="44"/>
      <c r="D163" s="44"/>
    </row>
    <row r="164" spans="3:4">
      <c r="C164" s="44"/>
      <c r="D164" s="44"/>
    </row>
    <row r="165" spans="3:4">
      <c r="C165" s="44"/>
      <c r="D165" s="44"/>
    </row>
    <row r="166" spans="3:4">
      <c r="C166" s="44"/>
      <c r="D166" s="44"/>
    </row>
    <row r="167" spans="3:4">
      <c r="C167" s="44"/>
      <c r="D167" s="44"/>
    </row>
    <row r="168" spans="3:4">
      <c r="C168" s="44"/>
      <c r="D168" s="44"/>
    </row>
    <row r="169" spans="3:4">
      <c r="C169" s="44"/>
      <c r="D169" s="44"/>
    </row>
    <row r="170" spans="3:4">
      <c r="C170" s="44"/>
      <c r="D170" s="44"/>
    </row>
    <row r="171" spans="3:4">
      <c r="C171" s="44"/>
      <c r="D171" s="44"/>
    </row>
    <row r="172" spans="3:4">
      <c r="C172" s="44"/>
      <c r="D172" s="44"/>
    </row>
    <row r="173" spans="3:4">
      <c r="C173" s="44"/>
      <c r="D173" s="44"/>
    </row>
    <row r="174" spans="3:4">
      <c r="C174" s="44"/>
      <c r="D174" s="44"/>
    </row>
    <row r="175" spans="3:4">
      <c r="C175" s="44"/>
      <c r="D175" s="44"/>
    </row>
    <row r="176" spans="3:4">
      <c r="C176" s="44"/>
      <c r="D176" s="44"/>
    </row>
    <row r="177" spans="3:4">
      <c r="C177" s="44"/>
      <c r="D177" s="44"/>
    </row>
    <row r="178" spans="3:4">
      <c r="C178" s="44"/>
      <c r="D178" s="44"/>
    </row>
    <row r="179" spans="3:4">
      <c r="C179" s="44"/>
      <c r="D179" s="44"/>
    </row>
    <row r="180" spans="3:4">
      <c r="C180" s="44"/>
      <c r="D180" s="44"/>
    </row>
    <row r="181" spans="3:4">
      <c r="C181" s="44"/>
      <c r="D181" s="44"/>
    </row>
    <row r="182" spans="3:4">
      <c r="C182" s="44"/>
      <c r="D182" s="44"/>
    </row>
    <row r="183" spans="3:4">
      <c r="C183" s="44"/>
      <c r="D183" s="44"/>
    </row>
    <row r="184" spans="3:4">
      <c r="C184" s="44"/>
      <c r="D184" s="44"/>
    </row>
    <row r="185" spans="3:4">
      <c r="C185" s="44"/>
      <c r="D185" s="44"/>
    </row>
    <row r="186" spans="3:4">
      <c r="C186" s="44"/>
      <c r="D186" s="44"/>
    </row>
    <row r="187" spans="3:4">
      <c r="C187" s="44"/>
      <c r="D187" s="44"/>
    </row>
    <row r="188" spans="3:4">
      <c r="C188" s="44"/>
      <c r="D188" s="44"/>
    </row>
    <row r="189" spans="3:4">
      <c r="C189" s="44"/>
      <c r="D189" s="44"/>
    </row>
    <row r="190" spans="3:4">
      <c r="C190" s="44"/>
      <c r="D190" s="44"/>
    </row>
    <row r="191" spans="3:4">
      <c r="C191" s="44"/>
      <c r="D191" s="44"/>
    </row>
    <row r="192" spans="3:4">
      <c r="C192" s="44"/>
      <c r="D192" s="44"/>
    </row>
    <row r="193" spans="3:4">
      <c r="C193" s="44"/>
      <c r="D193" s="44"/>
    </row>
    <row r="194" spans="3:4">
      <c r="C194" s="44"/>
      <c r="D194" s="44"/>
    </row>
    <row r="195" spans="3:4">
      <c r="C195" s="44"/>
      <c r="D195" s="44"/>
    </row>
    <row r="196" spans="3:4">
      <c r="C196" s="44"/>
      <c r="D196" s="44"/>
    </row>
    <row r="197" spans="3:4">
      <c r="C197" s="44"/>
      <c r="D197" s="44"/>
    </row>
    <row r="198" spans="3:4">
      <c r="C198" s="44"/>
      <c r="D198" s="44"/>
    </row>
    <row r="199" spans="3:4">
      <c r="C199" s="44"/>
      <c r="D199" s="44"/>
    </row>
    <row r="200" spans="3:4">
      <c r="C200" s="44"/>
      <c r="D200" s="44"/>
    </row>
    <row r="201" spans="3:4">
      <c r="C201" s="44"/>
      <c r="D201" s="44"/>
    </row>
    <row r="202" spans="3:4">
      <c r="C202" s="44"/>
      <c r="D202" s="44"/>
    </row>
    <row r="203" spans="3:4">
      <c r="C203" s="44"/>
      <c r="D203" s="44"/>
    </row>
    <row r="204" spans="3:4">
      <c r="C204" s="44"/>
      <c r="D204" s="44"/>
    </row>
    <row r="205" spans="3:4">
      <c r="C205" s="44"/>
      <c r="D205" s="44"/>
    </row>
    <row r="206" spans="3:4">
      <c r="C206" s="44"/>
      <c r="D206" s="44"/>
    </row>
    <row r="207" spans="3:4">
      <c r="C207" s="44"/>
      <c r="D207" s="44"/>
    </row>
    <row r="208" spans="3:4">
      <c r="C208" s="44"/>
      <c r="D208" s="44"/>
    </row>
    <row r="209" spans="3:4">
      <c r="C209" s="44"/>
      <c r="D209" s="44"/>
    </row>
    <row r="210" spans="3:4">
      <c r="C210" s="44"/>
      <c r="D210" s="44"/>
    </row>
    <row r="211" spans="3:4">
      <c r="C211" s="44"/>
      <c r="D211" s="44"/>
    </row>
    <row r="212" spans="3:4">
      <c r="C212" s="44"/>
      <c r="D212" s="44"/>
    </row>
    <row r="213" spans="3:4">
      <c r="C213" s="44"/>
      <c r="D213" s="44"/>
    </row>
    <row r="214" spans="3:4">
      <c r="C214" s="44"/>
      <c r="D214" s="44"/>
    </row>
    <row r="215" spans="3:4">
      <c r="C215" s="44"/>
      <c r="D215" s="44"/>
    </row>
    <row r="216" spans="3:4">
      <c r="C216" s="44"/>
      <c r="D216" s="44"/>
    </row>
    <row r="217" spans="3:4">
      <c r="C217" s="44"/>
      <c r="D217" s="44"/>
    </row>
    <row r="218" spans="3:4">
      <c r="C218" s="44"/>
      <c r="D218" s="44"/>
    </row>
    <row r="219" spans="3:4">
      <c r="C219" s="44"/>
      <c r="D219" s="44"/>
    </row>
    <row r="220" spans="3:4">
      <c r="C220" s="44"/>
      <c r="D220" s="44"/>
    </row>
    <row r="221" spans="3:4">
      <c r="C221" s="44"/>
      <c r="D221" s="44"/>
    </row>
    <row r="222" spans="3:4">
      <c r="C222" s="44"/>
      <c r="D222" s="44"/>
    </row>
    <row r="223" spans="3:4">
      <c r="C223" s="44"/>
      <c r="D223" s="44"/>
    </row>
    <row r="224" spans="3:4">
      <c r="C224" s="44"/>
      <c r="D224" s="44"/>
    </row>
    <row r="225" spans="3:4">
      <c r="C225" s="44"/>
      <c r="D225" s="44"/>
    </row>
    <row r="226" spans="3:4">
      <c r="C226" s="44"/>
      <c r="D226" s="44"/>
    </row>
    <row r="227" spans="3:4">
      <c r="C227" s="44"/>
      <c r="D227" s="44"/>
    </row>
    <row r="228" spans="3:4">
      <c r="C228" s="44"/>
      <c r="D228" s="44"/>
    </row>
    <row r="229" spans="3:4">
      <c r="C229" s="44"/>
      <c r="D229" s="44"/>
    </row>
    <row r="230" spans="3:4">
      <c r="C230" s="44"/>
      <c r="D230" s="44"/>
    </row>
    <row r="231" spans="3:4">
      <c r="C231" s="44"/>
      <c r="D231" s="44"/>
    </row>
    <row r="232" spans="3:4">
      <c r="C232" s="44"/>
      <c r="D232" s="44"/>
    </row>
    <row r="233" spans="3:4">
      <c r="C233" s="44"/>
      <c r="D233" s="44"/>
    </row>
    <row r="234" spans="3:4">
      <c r="C234" s="44"/>
      <c r="D234" s="44"/>
    </row>
    <row r="235" spans="3:4">
      <c r="C235" s="44"/>
      <c r="D235" s="44"/>
    </row>
    <row r="236" spans="3:4">
      <c r="C236" s="44"/>
      <c r="D236" s="44"/>
    </row>
    <row r="237" spans="3:4">
      <c r="C237" s="44"/>
      <c r="D237" s="44"/>
    </row>
    <row r="238" spans="3:4">
      <c r="C238" s="44"/>
      <c r="D238" s="44"/>
    </row>
    <row r="239" spans="3:4">
      <c r="C239" s="44"/>
      <c r="D239" s="44"/>
    </row>
    <row r="240" spans="3:4">
      <c r="C240" s="44"/>
      <c r="D240" s="44"/>
    </row>
    <row r="241" spans="3:4">
      <c r="C241" s="44"/>
      <c r="D241" s="44"/>
    </row>
    <row r="242" spans="3:4">
      <c r="C242" s="44"/>
      <c r="D242" s="44"/>
    </row>
    <row r="243" spans="3:4">
      <c r="C243" s="44"/>
      <c r="D243" s="44"/>
    </row>
    <row r="244" spans="3:4">
      <c r="C244" s="44"/>
      <c r="D244" s="44"/>
    </row>
    <row r="245" spans="3:4">
      <c r="C245" s="44"/>
      <c r="D245" s="44"/>
    </row>
    <row r="246" spans="3:4">
      <c r="C246" s="44"/>
      <c r="D246" s="44"/>
    </row>
    <row r="247" spans="3:4">
      <c r="C247" s="44"/>
      <c r="D247" s="44"/>
    </row>
    <row r="248" spans="3:4">
      <c r="C248" s="44"/>
      <c r="D248" s="44"/>
    </row>
    <row r="249" spans="3:4">
      <c r="C249" s="44"/>
      <c r="D249" s="44"/>
    </row>
    <row r="250" spans="3:4">
      <c r="C250" s="44"/>
      <c r="D250" s="44"/>
    </row>
    <row r="251" spans="3:4">
      <c r="C251" s="44"/>
      <c r="D251" s="44"/>
    </row>
    <row r="252" spans="3:4">
      <c r="C252" s="44"/>
      <c r="D252" s="44"/>
    </row>
    <row r="253" spans="3:4">
      <c r="C253" s="44"/>
      <c r="D253" s="44"/>
    </row>
    <row r="254" spans="3:4">
      <c r="C254" s="44"/>
      <c r="D254" s="44"/>
    </row>
    <row r="255" spans="3:4">
      <c r="C255" s="44"/>
      <c r="D255" s="44"/>
    </row>
    <row r="256" spans="3:4">
      <c r="C256" s="44"/>
      <c r="D256" s="44"/>
    </row>
    <row r="257" spans="3:4">
      <c r="C257" s="44"/>
      <c r="D257" s="44"/>
    </row>
    <row r="258" spans="3:4">
      <c r="C258" s="44"/>
      <c r="D258" s="44"/>
    </row>
    <row r="259" spans="3:4">
      <c r="C259" s="44"/>
      <c r="D259" s="44"/>
    </row>
    <row r="260" spans="3:4">
      <c r="C260" s="44"/>
      <c r="D260" s="44"/>
    </row>
    <row r="261" spans="3:4">
      <c r="C261" s="44"/>
      <c r="D261" s="44"/>
    </row>
    <row r="262" spans="3:4">
      <c r="C262" s="44"/>
      <c r="D262" s="44"/>
    </row>
    <row r="263" spans="3:4">
      <c r="C263" s="44"/>
      <c r="D263" s="44"/>
    </row>
    <row r="264" spans="3:4">
      <c r="C264" s="44"/>
      <c r="D264" s="44"/>
    </row>
    <row r="265" spans="3:4">
      <c r="C265" s="44"/>
      <c r="D265" s="44"/>
    </row>
    <row r="266" spans="3:4">
      <c r="C266" s="44"/>
      <c r="D266" s="44"/>
    </row>
    <row r="267" spans="3:4">
      <c r="C267" s="44"/>
      <c r="D267" s="44"/>
    </row>
    <row r="268" spans="3:4">
      <c r="C268" s="44"/>
      <c r="D268" s="44"/>
    </row>
    <row r="269" spans="3:4">
      <c r="C269" s="44"/>
      <c r="D269" s="44"/>
    </row>
    <row r="270" spans="3:4">
      <c r="C270" s="44"/>
      <c r="D270" s="44"/>
    </row>
    <row r="271" spans="3:4">
      <c r="C271" s="44"/>
      <c r="D271" s="44"/>
    </row>
    <row r="272" spans="3:4">
      <c r="C272" s="44"/>
      <c r="D272" s="44"/>
    </row>
    <row r="273" spans="3:4">
      <c r="C273" s="44"/>
      <c r="D273" s="44"/>
    </row>
    <row r="274" spans="3:4">
      <c r="C274" s="44"/>
      <c r="D274" s="44"/>
    </row>
    <row r="275" spans="3:4">
      <c r="C275" s="44"/>
      <c r="D275" s="44"/>
    </row>
    <row r="276" spans="3:4">
      <c r="C276" s="44"/>
      <c r="D276" s="44"/>
    </row>
    <row r="277" spans="3:4">
      <c r="C277" s="44"/>
      <c r="D277" s="44"/>
    </row>
    <row r="278" spans="3:4">
      <c r="C278" s="44"/>
      <c r="D278" s="44"/>
    </row>
    <row r="279" spans="3:4">
      <c r="C279" s="44"/>
      <c r="D279" s="44"/>
    </row>
    <row r="280" spans="3:4">
      <c r="C280" s="44"/>
      <c r="D280" s="44"/>
    </row>
    <row r="281" spans="3:4">
      <c r="C281" s="44"/>
      <c r="D281" s="44"/>
    </row>
    <row r="282" spans="3:4">
      <c r="C282" s="44"/>
      <c r="D282" s="44"/>
    </row>
    <row r="283" spans="3:4">
      <c r="C283" s="44"/>
      <c r="D283" s="44"/>
    </row>
    <row r="284" spans="3:4">
      <c r="C284" s="44"/>
      <c r="D284" s="44"/>
    </row>
    <row r="285" spans="3:4">
      <c r="C285" s="44"/>
      <c r="D285" s="44"/>
    </row>
    <row r="286" spans="3:4">
      <c r="C286" s="44"/>
      <c r="D286" s="44"/>
    </row>
    <row r="287" spans="3:4">
      <c r="C287" s="44"/>
      <c r="D287" s="44"/>
    </row>
    <row r="288" spans="3:4">
      <c r="C288" s="44"/>
      <c r="D288" s="44"/>
    </row>
    <row r="289" spans="3:4">
      <c r="C289" s="44"/>
      <c r="D289" s="44"/>
    </row>
    <row r="290" spans="3:4">
      <c r="C290" s="44"/>
      <c r="D290" s="44"/>
    </row>
    <row r="291" spans="3:4">
      <c r="C291" s="44"/>
      <c r="D291" s="44"/>
    </row>
    <row r="292" spans="3:4">
      <c r="C292" s="44"/>
      <c r="D292" s="44"/>
    </row>
    <row r="293" spans="3:4">
      <c r="C293" s="44"/>
      <c r="D293" s="44"/>
    </row>
    <row r="294" spans="3:4">
      <c r="C294" s="44"/>
      <c r="D294" s="44"/>
    </row>
    <row r="295" spans="3:4">
      <c r="C295" s="44"/>
      <c r="D295" s="44"/>
    </row>
    <row r="296" spans="3:4">
      <c r="C296" s="44"/>
      <c r="D296" s="44"/>
    </row>
    <row r="297" spans="3:4">
      <c r="C297" s="44"/>
      <c r="D297" s="44"/>
    </row>
    <row r="298" spans="3:4">
      <c r="C298" s="44"/>
      <c r="D298" s="44"/>
    </row>
    <row r="299" spans="3:4">
      <c r="C299" s="44"/>
      <c r="D299" s="44"/>
    </row>
    <row r="300" spans="3:4">
      <c r="C300" s="44"/>
      <c r="D300" s="44"/>
    </row>
    <row r="301" spans="3:4">
      <c r="C301" s="44"/>
      <c r="D301" s="44"/>
    </row>
    <row r="302" spans="3:4">
      <c r="C302" s="44"/>
      <c r="D302" s="44"/>
    </row>
    <row r="303" spans="3:4">
      <c r="C303" s="44"/>
      <c r="D303" s="44"/>
    </row>
    <row r="304" spans="3:4">
      <c r="C304" s="44"/>
      <c r="D304" s="44"/>
    </row>
    <row r="305" spans="3:4">
      <c r="C305" s="44"/>
      <c r="D305" s="44"/>
    </row>
    <row r="306" spans="3:4">
      <c r="C306" s="44"/>
      <c r="D306" s="44"/>
    </row>
    <row r="307" spans="3:4">
      <c r="C307" s="44"/>
      <c r="D307" s="44"/>
    </row>
    <row r="308" spans="3:4">
      <c r="C308" s="44"/>
      <c r="D308" s="44"/>
    </row>
    <row r="309" spans="3:4">
      <c r="C309" s="44"/>
      <c r="D309" s="44"/>
    </row>
    <row r="310" spans="3:4">
      <c r="C310" s="44"/>
      <c r="D310" s="44"/>
    </row>
    <row r="311" spans="3:4">
      <c r="C311" s="44"/>
      <c r="D311" s="44"/>
    </row>
    <row r="312" spans="3:4">
      <c r="C312" s="44"/>
      <c r="D312" s="44"/>
    </row>
    <row r="313" spans="3:4">
      <c r="C313" s="44"/>
      <c r="D313" s="44"/>
    </row>
  </sheetData>
  <protectedRanges>
    <protectedRange sqref="A88:D96" name="Range1"/>
  </protectedRanges>
  <sortState xmlns:xlrd2="http://schemas.microsoft.com/office/spreadsheetml/2017/richdata2" ref="A21:Q103">
    <sortCondition ref="C21:C103"/>
  </sortState>
  <phoneticPr fontId="8" type="noConversion"/>
  <hyperlinks>
    <hyperlink ref="H531" r:id="rId1" display="http://vsolj.cetus-net.org/bulletin.html"/>
    <hyperlink ref="H64324" r:id="rId2" display="http://vsolj.cetus-net.org/bulletin.html"/>
    <hyperlink ref="H64317" r:id="rId3" display="https://www.aavso.org/ejaavso"/>
    <hyperlink ref="I64324" r:id="rId4" display="http://vsolj.cetus-net.org/bulletin.html"/>
    <hyperlink ref="AQ57975" r:id="rId5" display="http://cdsbib.u-strasbg.fr/cgi-bin/cdsbib?1990RMxAA..21..381G"/>
    <hyperlink ref="H64321" r:id="rId6" display="https://www.aavso.org/ejaavso"/>
    <hyperlink ref="AP5339" r:id="rId7" display="http://cdsbib.u-strasbg.fr/cgi-bin/cdsbib?1990RMxAA..21..381G"/>
    <hyperlink ref="AP5342" r:id="rId8" display="http://cdsbib.u-strasbg.fr/cgi-bin/cdsbib?1990RMxAA..21..381G"/>
    <hyperlink ref="AP5340" r:id="rId9" display="http://cdsbib.u-strasbg.fr/cgi-bin/cdsbib?1990RMxAA..21..381G"/>
    <hyperlink ref="AP5324" r:id="rId10" display="http://cdsbib.u-strasbg.fr/cgi-bin/cdsbib?1990RMxAA..21..381G"/>
    <hyperlink ref="AQ5553" r:id="rId11" display="http://cdsbib.u-strasbg.fr/cgi-bin/cdsbib?1990RMxAA..21..381G"/>
    <hyperlink ref="AQ5557" r:id="rId12" display="http://cdsbib.u-strasbg.fr/cgi-bin/cdsbib?1990RMxAA..21..381G"/>
    <hyperlink ref="AQ65237" r:id="rId13" display="http://cdsbib.u-strasbg.fr/cgi-bin/cdsbib?1990RMxAA..21..381G"/>
    <hyperlink ref="I2445" r:id="rId14" display="http://vsolj.cetus-net.org/bulletin.html"/>
    <hyperlink ref="H2445" r:id="rId15" display="http://vsolj.cetus-net.org/bulletin.html"/>
    <hyperlink ref="AQ362" r:id="rId16" display="http://cdsbib.u-strasbg.fr/cgi-bin/cdsbib?1990RMxAA..21..381G"/>
    <hyperlink ref="AQ361" r:id="rId17" display="http://cdsbib.u-strasbg.fr/cgi-bin/cdsbib?1990RMxAA..21..381G"/>
    <hyperlink ref="AP3615" r:id="rId18" display="http://cdsbib.u-strasbg.fr/cgi-bin/cdsbib?1990RMxAA..21..381G"/>
    <hyperlink ref="AP3633" r:id="rId19" display="http://cdsbib.u-strasbg.fr/cgi-bin/cdsbib?1990RMxAA..21..381G"/>
    <hyperlink ref="AP3634" r:id="rId20" display="http://cdsbib.u-strasbg.fr/cgi-bin/cdsbib?1990RMxAA..21..381G"/>
    <hyperlink ref="AP363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topLeftCell="A17" workbookViewId="0">
      <selection activeCell="A31" sqref="A31:D66"/>
    </sheetView>
  </sheetViews>
  <sheetFormatPr defaultRowHeight="12.75"/>
  <cols>
    <col min="1" max="1" width="19.7109375" style="44" customWidth="1"/>
    <col min="2" max="2" width="4.42578125" style="13" customWidth="1"/>
    <col min="3" max="3" width="12.7109375" style="4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3" t="s">
        <v>53</v>
      </c>
      <c r="I1" s="45" t="s">
        <v>54</v>
      </c>
      <c r="J1" s="46" t="s">
        <v>55</v>
      </c>
    </row>
    <row r="2" spans="1:16">
      <c r="I2" s="47" t="s">
        <v>56</v>
      </c>
      <c r="J2" s="48" t="s">
        <v>49</v>
      </c>
    </row>
    <row r="3" spans="1:16">
      <c r="A3" s="49" t="s">
        <v>57</v>
      </c>
      <c r="I3" s="47" t="s">
        <v>58</v>
      </c>
      <c r="J3" s="48" t="s">
        <v>59</v>
      </c>
    </row>
    <row r="4" spans="1:16">
      <c r="I4" s="47" t="s">
        <v>60</v>
      </c>
      <c r="J4" s="48" t="s">
        <v>59</v>
      </c>
    </row>
    <row r="5" spans="1:16" ht="13.5" thickBot="1">
      <c r="I5" s="50" t="s">
        <v>61</v>
      </c>
      <c r="J5" s="51" t="s">
        <v>62</v>
      </c>
    </row>
    <row r="10" spans="1:16" ht="13.5" thickBot="1"/>
    <row r="11" spans="1:16" ht="12.75" customHeight="1" thickBot="1">
      <c r="A11" s="44" t="str">
        <f t="shared" ref="A11:A42" si="0">P11</f>
        <v> AC 149.20 </v>
      </c>
      <c r="B11" s="16" t="str">
        <f t="shared" ref="B11:B42" si="1">IF(H11=INT(H11),"I","II")</f>
        <v>I</v>
      </c>
      <c r="C11" s="44">
        <f t="shared" ref="C11:C42" si="2">1*G11</f>
        <v>31052.27</v>
      </c>
      <c r="D11" s="13" t="str">
        <f t="shared" ref="D11:D42" si="3">VLOOKUP(F11,I$1:J$5,2,FALSE)</f>
        <v>vis</v>
      </c>
      <c r="E11" s="52">
        <f>VLOOKUP(C11,Active!C$21:E$961,3,FALSE)</f>
        <v>-24420.518928923389</v>
      </c>
      <c r="F11" s="16" t="s">
        <v>61</v>
      </c>
      <c r="G11" s="13" t="str">
        <f t="shared" ref="G11:G42" si="4">MID(I11,3,LEN(I11)-3)</f>
        <v>31052.27</v>
      </c>
      <c r="H11" s="44">
        <f t="shared" ref="H11:H42" si="5">1*K11</f>
        <v>-24421</v>
      </c>
      <c r="I11" s="53" t="s">
        <v>64</v>
      </c>
      <c r="J11" s="54" t="s">
        <v>65</v>
      </c>
      <c r="K11" s="53">
        <v>-24421</v>
      </c>
      <c r="L11" s="53" t="s">
        <v>66</v>
      </c>
      <c r="M11" s="54" t="s">
        <v>67</v>
      </c>
      <c r="N11" s="54"/>
      <c r="O11" s="55" t="s">
        <v>68</v>
      </c>
      <c r="P11" s="55" t="s">
        <v>69</v>
      </c>
    </row>
    <row r="12" spans="1:16" ht="12.75" customHeight="1" thickBot="1">
      <c r="A12" s="44" t="str">
        <f t="shared" si="0"/>
        <v> AC 149.20 </v>
      </c>
      <c r="B12" s="16" t="str">
        <f t="shared" si="1"/>
        <v>II</v>
      </c>
      <c r="C12" s="44">
        <f t="shared" si="2"/>
        <v>31180.49</v>
      </c>
      <c r="D12" s="13" t="str">
        <f t="shared" si="3"/>
        <v>vis</v>
      </c>
      <c r="E12" s="52">
        <f>VLOOKUP(C12,Active!C$21:E$961,3,FALSE)</f>
        <v>-24167.950748613894</v>
      </c>
      <c r="F12" s="16" t="s">
        <v>61</v>
      </c>
      <c r="G12" s="13" t="str">
        <f t="shared" si="4"/>
        <v>31180.49</v>
      </c>
      <c r="H12" s="44">
        <f t="shared" si="5"/>
        <v>-24168.5</v>
      </c>
      <c r="I12" s="53" t="s">
        <v>70</v>
      </c>
      <c r="J12" s="54" t="s">
        <v>71</v>
      </c>
      <c r="K12" s="53">
        <v>-24168.5</v>
      </c>
      <c r="L12" s="53" t="s">
        <v>72</v>
      </c>
      <c r="M12" s="54" t="s">
        <v>67</v>
      </c>
      <c r="N12" s="54"/>
      <c r="O12" s="55" t="s">
        <v>68</v>
      </c>
      <c r="P12" s="55" t="s">
        <v>69</v>
      </c>
    </row>
    <row r="13" spans="1:16" ht="12.75" customHeight="1" thickBot="1">
      <c r="A13" s="44" t="str">
        <f t="shared" si="0"/>
        <v> ASS 93.74 </v>
      </c>
      <c r="B13" s="16" t="str">
        <f t="shared" si="1"/>
        <v>I</v>
      </c>
      <c r="C13" s="44">
        <f t="shared" si="2"/>
        <v>42011.991000000002</v>
      </c>
      <c r="D13" s="13" t="str">
        <f t="shared" si="3"/>
        <v>vis</v>
      </c>
      <c r="E13" s="52">
        <f>VLOOKUP(C13,Active!C$21:E$961,3,FALSE)</f>
        <v>-2832.0242348840684</v>
      </c>
      <c r="F13" s="16" t="s">
        <v>61</v>
      </c>
      <c r="G13" s="13" t="str">
        <f t="shared" si="4"/>
        <v>42011.991</v>
      </c>
      <c r="H13" s="44">
        <f t="shared" si="5"/>
        <v>-2832</v>
      </c>
      <c r="I13" s="53" t="s">
        <v>90</v>
      </c>
      <c r="J13" s="54" t="s">
        <v>91</v>
      </c>
      <c r="K13" s="53">
        <v>-2832</v>
      </c>
      <c r="L13" s="53" t="s">
        <v>92</v>
      </c>
      <c r="M13" s="54" t="s">
        <v>67</v>
      </c>
      <c r="N13" s="54"/>
      <c r="O13" s="55" t="s">
        <v>76</v>
      </c>
      <c r="P13" s="55" t="s">
        <v>77</v>
      </c>
    </row>
    <row r="14" spans="1:16" ht="12.75" customHeight="1" thickBot="1">
      <c r="A14" s="44" t="str">
        <f t="shared" si="0"/>
        <v> ASS 93.74 </v>
      </c>
      <c r="B14" s="16" t="str">
        <f t="shared" si="1"/>
        <v>I</v>
      </c>
      <c r="C14" s="44">
        <f t="shared" si="2"/>
        <v>43449.720699999998</v>
      </c>
      <c r="D14" s="13" t="str">
        <f t="shared" si="3"/>
        <v>vis</v>
      </c>
      <c r="E14" s="52">
        <f>VLOOKUP(C14,Active!C$21:E$961,3,FALSE)</f>
        <v>2.0485954414434356E-2</v>
      </c>
      <c r="F14" s="16" t="s">
        <v>61</v>
      </c>
      <c r="G14" s="13" t="str">
        <f t="shared" si="4"/>
        <v>43449.7207</v>
      </c>
      <c r="H14" s="44">
        <f t="shared" si="5"/>
        <v>0</v>
      </c>
      <c r="I14" s="53" t="s">
        <v>96</v>
      </c>
      <c r="J14" s="54" t="s">
        <v>97</v>
      </c>
      <c r="K14" s="53">
        <v>0</v>
      </c>
      <c r="L14" s="53" t="s">
        <v>98</v>
      </c>
      <c r="M14" s="54" t="s">
        <v>99</v>
      </c>
      <c r="N14" s="54" t="s">
        <v>100</v>
      </c>
      <c r="O14" s="55" t="s">
        <v>101</v>
      </c>
      <c r="P14" s="55" t="s">
        <v>77</v>
      </c>
    </row>
    <row r="15" spans="1:16" ht="12.75" customHeight="1" thickBot="1">
      <c r="A15" s="44" t="str">
        <f t="shared" si="0"/>
        <v>IBVS 4076 </v>
      </c>
      <c r="B15" s="16" t="str">
        <f t="shared" si="1"/>
        <v>I</v>
      </c>
      <c r="C15" s="44">
        <f t="shared" si="2"/>
        <v>46032.242400000003</v>
      </c>
      <c r="D15" s="13" t="str">
        <f t="shared" si="3"/>
        <v>vis</v>
      </c>
      <c r="E15" s="52">
        <f>VLOOKUP(C15,Active!C$21:E$961,3,FALSE)</f>
        <v>5087.0802767731311</v>
      </c>
      <c r="F15" s="16" t="s">
        <v>61</v>
      </c>
      <c r="G15" s="13" t="str">
        <f t="shared" si="4"/>
        <v>46032.2424</v>
      </c>
      <c r="H15" s="44">
        <f t="shared" si="5"/>
        <v>5087</v>
      </c>
      <c r="I15" s="53" t="s">
        <v>104</v>
      </c>
      <c r="J15" s="54" t="s">
        <v>105</v>
      </c>
      <c r="K15" s="53">
        <v>5087</v>
      </c>
      <c r="L15" s="53" t="s">
        <v>106</v>
      </c>
      <c r="M15" s="54" t="s">
        <v>99</v>
      </c>
      <c r="N15" s="54" t="s">
        <v>100</v>
      </c>
      <c r="O15" s="55" t="s">
        <v>107</v>
      </c>
      <c r="P15" s="56" t="s">
        <v>108</v>
      </c>
    </row>
    <row r="16" spans="1:16" ht="12.75" customHeight="1" thickBot="1">
      <c r="A16" s="44" t="str">
        <f t="shared" si="0"/>
        <v>IBVS 4076 </v>
      </c>
      <c r="B16" s="16" t="str">
        <f t="shared" si="1"/>
        <v>I</v>
      </c>
      <c r="C16" s="44">
        <f t="shared" si="2"/>
        <v>46034.272599999997</v>
      </c>
      <c r="D16" s="13" t="str">
        <f t="shared" si="3"/>
        <v>vis</v>
      </c>
      <c r="E16" s="52">
        <f>VLOOKUP(C16,Active!C$21:E$961,3,FALSE)</f>
        <v>5091.0793714515185</v>
      </c>
      <c r="F16" s="16" t="s">
        <v>61</v>
      </c>
      <c r="G16" s="13" t="str">
        <f t="shared" si="4"/>
        <v>46034.2726</v>
      </c>
      <c r="H16" s="44">
        <f t="shared" si="5"/>
        <v>5091</v>
      </c>
      <c r="I16" s="53" t="s">
        <v>109</v>
      </c>
      <c r="J16" s="54" t="s">
        <v>110</v>
      </c>
      <c r="K16" s="53">
        <v>5091</v>
      </c>
      <c r="L16" s="53" t="s">
        <v>111</v>
      </c>
      <c r="M16" s="54" t="s">
        <v>99</v>
      </c>
      <c r="N16" s="54" t="s">
        <v>100</v>
      </c>
      <c r="O16" s="55" t="s">
        <v>107</v>
      </c>
      <c r="P16" s="56" t="s">
        <v>108</v>
      </c>
    </row>
    <row r="17" spans="1:16" ht="12.75" customHeight="1" thickBot="1">
      <c r="A17" s="44" t="str">
        <f t="shared" si="0"/>
        <v>IBVS 4076 </v>
      </c>
      <c r="B17" s="16" t="str">
        <f t="shared" si="1"/>
        <v>II</v>
      </c>
      <c r="C17" s="44">
        <f t="shared" si="2"/>
        <v>46048.233500000002</v>
      </c>
      <c r="D17" s="13" t="str">
        <f t="shared" si="3"/>
        <v>vis</v>
      </c>
      <c r="E17" s="52">
        <f>VLOOKUP(C17,Active!C$21:E$961,3,FALSE)</f>
        <v>5118.5795984713604</v>
      </c>
      <c r="F17" s="16" t="s">
        <v>61</v>
      </c>
      <c r="G17" s="13" t="str">
        <f t="shared" si="4"/>
        <v>46048.2335</v>
      </c>
      <c r="H17" s="44">
        <f t="shared" si="5"/>
        <v>5118.5</v>
      </c>
      <c r="I17" s="53" t="s">
        <v>112</v>
      </c>
      <c r="J17" s="54" t="s">
        <v>113</v>
      </c>
      <c r="K17" s="53">
        <v>5118.5</v>
      </c>
      <c r="L17" s="53" t="s">
        <v>114</v>
      </c>
      <c r="M17" s="54" t="s">
        <v>99</v>
      </c>
      <c r="N17" s="54" t="s">
        <v>100</v>
      </c>
      <c r="O17" s="55" t="s">
        <v>107</v>
      </c>
      <c r="P17" s="56" t="s">
        <v>108</v>
      </c>
    </row>
    <row r="18" spans="1:16" ht="12.75" customHeight="1" thickBot="1">
      <c r="A18" s="44" t="str">
        <f t="shared" si="0"/>
        <v>BAVM 91 </v>
      </c>
      <c r="B18" s="16" t="str">
        <f t="shared" si="1"/>
        <v>I</v>
      </c>
      <c r="C18" s="44">
        <f t="shared" si="2"/>
        <v>49726.192000000003</v>
      </c>
      <c r="D18" s="13" t="str">
        <f t="shared" si="3"/>
        <v>vis</v>
      </c>
      <c r="E18" s="52">
        <f>VLOOKUP(C18,Active!C$21:E$961,3,FALSE)</f>
        <v>12363.434422982571</v>
      </c>
      <c r="F18" s="16" t="s">
        <v>61</v>
      </c>
      <c r="G18" s="13" t="str">
        <f t="shared" si="4"/>
        <v>49726.192</v>
      </c>
      <c r="H18" s="44">
        <f t="shared" si="5"/>
        <v>12363</v>
      </c>
      <c r="I18" s="53" t="s">
        <v>122</v>
      </c>
      <c r="J18" s="54" t="s">
        <v>123</v>
      </c>
      <c r="K18" s="53">
        <v>12363</v>
      </c>
      <c r="L18" s="53" t="s">
        <v>124</v>
      </c>
      <c r="M18" s="54" t="s">
        <v>99</v>
      </c>
      <c r="N18" s="54" t="s">
        <v>61</v>
      </c>
      <c r="O18" s="55" t="s">
        <v>119</v>
      </c>
      <c r="P18" s="56" t="s">
        <v>125</v>
      </c>
    </row>
    <row r="19" spans="1:16" ht="12.75" customHeight="1" thickBot="1">
      <c r="A19" s="44" t="str">
        <f t="shared" si="0"/>
        <v>BAVM 91 </v>
      </c>
      <c r="B19" s="16" t="str">
        <f t="shared" si="1"/>
        <v>I</v>
      </c>
      <c r="C19" s="44">
        <f t="shared" si="2"/>
        <v>49734.313199999997</v>
      </c>
      <c r="D19" s="13" t="str">
        <f t="shared" si="3"/>
        <v>vis</v>
      </c>
      <c r="E19" s="52">
        <f>VLOOKUP(C19,Active!C$21:E$961,3,FALSE)</f>
        <v>12379.431589617479</v>
      </c>
      <c r="F19" s="16" t="s">
        <v>61</v>
      </c>
      <c r="G19" s="13" t="str">
        <f t="shared" si="4"/>
        <v>49734.3132</v>
      </c>
      <c r="H19" s="44">
        <f t="shared" si="5"/>
        <v>12379</v>
      </c>
      <c r="I19" s="53" t="s">
        <v>126</v>
      </c>
      <c r="J19" s="54" t="s">
        <v>127</v>
      </c>
      <c r="K19" s="53">
        <v>12379</v>
      </c>
      <c r="L19" s="53" t="s">
        <v>128</v>
      </c>
      <c r="M19" s="54" t="s">
        <v>99</v>
      </c>
      <c r="N19" s="54" t="s">
        <v>61</v>
      </c>
      <c r="O19" s="55" t="s">
        <v>119</v>
      </c>
      <c r="P19" s="56" t="s">
        <v>125</v>
      </c>
    </row>
    <row r="20" spans="1:16" ht="12.75" customHeight="1" thickBot="1">
      <c r="A20" s="44" t="str">
        <f t="shared" si="0"/>
        <v>BAVM 91 </v>
      </c>
      <c r="B20" s="16" t="str">
        <f t="shared" si="1"/>
        <v>I</v>
      </c>
      <c r="C20" s="44">
        <f t="shared" si="2"/>
        <v>49735.330399999999</v>
      </c>
      <c r="D20" s="13" t="str">
        <f t="shared" si="3"/>
        <v>vis</v>
      </c>
      <c r="E20" s="52">
        <f>VLOOKUP(C20,Active!C$21:E$961,3,FALSE)</f>
        <v>12381.435273543631</v>
      </c>
      <c r="F20" s="16" t="s">
        <v>61</v>
      </c>
      <c r="G20" s="13" t="str">
        <f t="shared" si="4"/>
        <v>49735.3304</v>
      </c>
      <c r="H20" s="44">
        <f t="shared" si="5"/>
        <v>12381</v>
      </c>
      <c r="I20" s="53" t="s">
        <v>129</v>
      </c>
      <c r="J20" s="54" t="s">
        <v>130</v>
      </c>
      <c r="K20" s="53">
        <v>12381</v>
      </c>
      <c r="L20" s="53" t="s">
        <v>131</v>
      </c>
      <c r="M20" s="54" t="s">
        <v>99</v>
      </c>
      <c r="N20" s="54" t="s">
        <v>61</v>
      </c>
      <c r="O20" s="55" t="s">
        <v>119</v>
      </c>
      <c r="P20" s="56" t="s">
        <v>125</v>
      </c>
    </row>
    <row r="21" spans="1:16" ht="12.75" customHeight="1" thickBot="1">
      <c r="A21" s="44" t="str">
        <f t="shared" si="0"/>
        <v>BAVM 91 </v>
      </c>
      <c r="B21" s="16" t="str">
        <f t="shared" si="1"/>
        <v>I</v>
      </c>
      <c r="C21" s="44">
        <f t="shared" si="2"/>
        <v>49749.288200000003</v>
      </c>
      <c r="D21" s="13" t="str">
        <f t="shared" si="3"/>
        <v>vis</v>
      </c>
      <c r="E21" s="52">
        <f>VLOOKUP(C21,Active!C$21:E$961,3,FALSE)</f>
        <v>12408.929394173212</v>
      </c>
      <c r="F21" s="16" t="s">
        <v>61</v>
      </c>
      <c r="G21" s="13" t="str">
        <f t="shared" si="4"/>
        <v>49749.2882</v>
      </c>
      <c r="H21" s="44">
        <f t="shared" si="5"/>
        <v>12409</v>
      </c>
      <c r="I21" s="53" t="s">
        <v>132</v>
      </c>
      <c r="J21" s="54" t="s">
        <v>133</v>
      </c>
      <c r="K21" s="53">
        <v>12409</v>
      </c>
      <c r="L21" s="53" t="s">
        <v>134</v>
      </c>
      <c r="M21" s="54" t="s">
        <v>99</v>
      </c>
      <c r="N21" s="54" t="s">
        <v>61</v>
      </c>
      <c r="O21" s="55" t="s">
        <v>119</v>
      </c>
      <c r="P21" s="56" t="s">
        <v>125</v>
      </c>
    </row>
    <row r="22" spans="1:16" ht="12.75" customHeight="1" thickBot="1">
      <c r="A22" s="44" t="str">
        <f t="shared" si="0"/>
        <v>BAVM 111 </v>
      </c>
      <c r="B22" s="16" t="str">
        <f t="shared" si="1"/>
        <v>I</v>
      </c>
      <c r="C22" s="44">
        <f t="shared" si="2"/>
        <v>50840.238700000002</v>
      </c>
      <c r="D22" s="13" t="str">
        <f t="shared" si="3"/>
        <v>vis</v>
      </c>
      <c r="E22" s="52">
        <f>VLOOKUP(C22,Active!C$21:E$961,3,FALSE)</f>
        <v>14557.887299279511</v>
      </c>
      <c r="F22" s="16" t="s">
        <v>61</v>
      </c>
      <c r="G22" s="13" t="str">
        <f t="shared" si="4"/>
        <v>50840.2387</v>
      </c>
      <c r="H22" s="44">
        <f t="shared" si="5"/>
        <v>14558</v>
      </c>
      <c r="I22" s="53" t="s">
        <v>144</v>
      </c>
      <c r="J22" s="54" t="s">
        <v>145</v>
      </c>
      <c r="K22" s="53">
        <v>14558</v>
      </c>
      <c r="L22" s="53" t="s">
        <v>146</v>
      </c>
      <c r="M22" s="54" t="s">
        <v>99</v>
      </c>
      <c r="N22" s="54" t="s">
        <v>147</v>
      </c>
      <c r="O22" s="55" t="s">
        <v>148</v>
      </c>
      <c r="P22" s="56" t="s">
        <v>149</v>
      </c>
    </row>
    <row r="23" spans="1:16" ht="12.75" customHeight="1" thickBot="1">
      <c r="A23" s="44" t="str">
        <f t="shared" si="0"/>
        <v>BAVM 117 </v>
      </c>
      <c r="B23" s="16" t="str">
        <f t="shared" si="1"/>
        <v>I</v>
      </c>
      <c r="C23" s="44">
        <f t="shared" si="2"/>
        <v>51165.391300000003</v>
      </c>
      <c r="D23" s="13" t="str">
        <f t="shared" si="3"/>
        <v>vis</v>
      </c>
      <c r="E23" s="52">
        <f>VLOOKUP(C23,Active!C$21:E$961,3,FALSE)</f>
        <v>15198.373966764306</v>
      </c>
      <c r="F23" s="16" t="s">
        <v>61</v>
      </c>
      <c r="G23" s="13" t="str">
        <f t="shared" si="4"/>
        <v>51165.3913</v>
      </c>
      <c r="H23" s="44">
        <f t="shared" si="5"/>
        <v>15198</v>
      </c>
      <c r="I23" s="53" t="s">
        <v>155</v>
      </c>
      <c r="J23" s="54" t="s">
        <v>156</v>
      </c>
      <c r="K23" s="53">
        <v>15198</v>
      </c>
      <c r="L23" s="53" t="s">
        <v>157</v>
      </c>
      <c r="M23" s="54" t="s">
        <v>99</v>
      </c>
      <c r="N23" s="54" t="s">
        <v>158</v>
      </c>
      <c r="O23" s="55" t="s">
        <v>148</v>
      </c>
      <c r="P23" s="56" t="s">
        <v>159</v>
      </c>
    </row>
    <row r="24" spans="1:16" ht="12.75" customHeight="1" thickBot="1">
      <c r="A24" s="44" t="str">
        <f t="shared" si="0"/>
        <v>IBVS 5843 </v>
      </c>
      <c r="B24" s="16" t="str">
        <f t="shared" si="1"/>
        <v>I</v>
      </c>
      <c r="C24" s="44">
        <f t="shared" si="2"/>
        <v>53306.681100000002</v>
      </c>
      <c r="D24" s="13" t="str">
        <f t="shared" si="3"/>
        <v>vis</v>
      </c>
      <c r="E24" s="52">
        <f>VLOOKUP(C24,Active!C$21:E$961,3,FALSE)</f>
        <v>19416.293700825099</v>
      </c>
      <c r="F24" s="16" t="s">
        <v>61</v>
      </c>
      <c r="G24" s="13" t="str">
        <f t="shared" si="4"/>
        <v>53306.6811</v>
      </c>
      <c r="H24" s="44">
        <f t="shared" si="5"/>
        <v>19416</v>
      </c>
      <c r="I24" s="53" t="s">
        <v>189</v>
      </c>
      <c r="J24" s="54" t="s">
        <v>190</v>
      </c>
      <c r="K24" s="53" t="s">
        <v>191</v>
      </c>
      <c r="L24" s="53" t="s">
        <v>192</v>
      </c>
      <c r="M24" s="54" t="s">
        <v>138</v>
      </c>
      <c r="N24" s="54" t="s">
        <v>158</v>
      </c>
      <c r="O24" s="55" t="s">
        <v>193</v>
      </c>
      <c r="P24" s="56" t="s">
        <v>194</v>
      </c>
    </row>
    <row r="25" spans="1:16" ht="12.75" customHeight="1" thickBot="1">
      <c r="A25" s="44" t="str">
        <f t="shared" si="0"/>
        <v>IBVS 5843 </v>
      </c>
      <c r="B25" s="16" t="str">
        <f t="shared" si="1"/>
        <v>I</v>
      </c>
      <c r="C25" s="44">
        <f t="shared" si="2"/>
        <v>54039.728300000002</v>
      </c>
      <c r="D25" s="13" t="str">
        <f t="shared" si="3"/>
        <v>vis</v>
      </c>
      <c r="E25" s="52">
        <f>VLOOKUP(C25,Active!C$21:E$961,3,FALSE)</f>
        <v>20860.252501207004</v>
      </c>
      <c r="F25" s="16" t="s">
        <v>61</v>
      </c>
      <c r="G25" s="13" t="str">
        <f t="shared" si="4"/>
        <v>54039.7283</v>
      </c>
      <c r="H25" s="44">
        <f t="shared" si="5"/>
        <v>20860</v>
      </c>
      <c r="I25" s="53" t="s">
        <v>210</v>
      </c>
      <c r="J25" s="54" t="s">
        <v>211</v>
      </c>
      <c r="K25" s="53" t="s">
        <v>212</v>
      </c>
      <c r="L25" s="53" t="s">
        <v>213</v>
      </c>
      <c r="M25" s="54" t="s">
        <v>138</v>
      </c>
      <c r="N25" s="54" t="s">
        <v>158</v>
      </c>
      <c r="O25" s="55" t="s">
        <v>193</v>
      </c>
      <c r="P25" s="56" t="s">
        <v>194</v>
      </c>
    </row>
    <row r="26" spans="1:16" ht="12.75" customHeight="1" thickBot="1">
      <c r="A26" s="44" t="str">
        <f t="shared" si="0"/>
        <v>IBVS 5843 </v>
      </c>
      <c r="B26" s="16" t="str">
        <f t="shared" si="1"/>
        <v>II</v>
      </c>
      <c r="C26" s="44">
        <f t="shared" si="2"/>
        <v>54051.658799999997</v>
      </c>
      <c r="D26" s="13" t="str">
        <f t="shared" si="3"/>
        <v>vis</v>
      </c>
      <c r="E26" s="52">
        <f>VLOOKUP(C26,Active!C$21:E$961,3,FALSE)</f>
        <v>20883.753239587764</v>
      </c>
      <c r="F26" s="16" t="s">
        <v>61</v>
      </c>
      <c r="G26" s="13" t="str">
        <f t="shared" si="4"/>
        <v>54051.6588</v>
      </c>
      <c r="H26" s="44">
        <f t="shared" si="5"/>
        <v>20883.5</v>
      </c>
      <c r="I26" s="53" t="s">
        <v>214</v>
      </c>
      <c r="J26" s="54" t="s">
        <v>215</v>
      </c>
      <c r="K26" s="53" t="s">
        <v>216</v>
      </c>
      <c r="L26" s="53" t="s">
        <v>217</v>
      </c>
      <c r="M26" s="54" t="s">
        <v>138</v>
      </c>
      <c r="N26" s="54" t="s">
        <v>158</v>
      </c>
      <c r="O26" s="55" t="s">
        <v>193</v>
      </c>
      <c r="P26" s="56" t="s">
        <v>194</v>
      </c>
    </row>
    <row r="27" spans="1:16" ht="12.75" customHeight="1" thickBot="1">
      <c r="A27" s="44" t="str">
        <f t="shared" si="0"/>
        <v>IBVS 5843 </v>
      </c>
      <c r="B27" s="16" t="str">
        <f t="shared" si="1"/>
        <v>II</v>
      </c>
      <c r="C27" s="44">
        <f t="shared" si="2"/>
        <v>54052.673900000002</v>
      </c>
      <c r="D27" s="13" t="str">
        <f t="shared" si="3"/>
        <v>vis</v>
      </c>
      <c r="E27" s="52">
        <f>VLOOKUP(C27,Active!C$21:E$961,3,FALSE)</f>
        <v>20885.752786926972</v>
      </c>
      <c r="F27" s="16" t="s">
        <v>61</v>
      </c>
      <c r="G27" s="13" t="str">
        <f t="shared" si="4"/>
        <v>54052.6739</v>
      </c>
      <c r="H27" s="44">
        <f t="shared" si="5"/>
        <v>20885.5</v>
      </c>
      <c r="I27" s="53" t="s">
        <v>218</v>
      </c>
      <c r="J27" s="54" t="s">
        <v>219</v>
      </c>
      <c r="K27" s="53" t="s">
        <v>220</v>
      </c>
      <c r="L27" s="53" t="s">
        <v>221</v>
      </c>
      <c r="M27" s="54" t="s">
        <v>138</v>
      </c>
      <c r="N27" s="54" t="s">
        <v>158</v>
      </c>
      <c r="O27" s="55" t="s">
        <v>193</v>
      </c>
      <c r="P27" s="56" t="s">
        <v>194</v>
      </c>
    </row>
    <row r="28" spans="1:16" ht="12.75" customHeight="1" thickBot="1">
      <c r="A28" s="44" t="str">
        <f t="shared" si="0"/>
        <v>IBVS 5960 </v>
      </c>
      <c r="B28" s="16" t="str">
        <f t="shared" si="1"/>
        <v>II</v>
      </c>
      <c r="C28" s="44">
        <f t="shared" si="2"/>
        <v>55545.678099999997</v>
      </c>
      <c r="D28" s="13" t="str">
        <f t="shared" si="3"/>
        <v>vis</v>
      </c>
      <c r="E28" s="52">
        <f>VLOOKUP(C28,Active!C$21:E$961,3,FALSE)</f>
        <v>23826.677400781497</v>
      </c>
      <c r="F28" s="16" t="s">
        <v>61</v>
      </c>
      <c r="G28" s="13" t="str">
        <f t="shared" si="4"/>
        <v>55545.6781</v>
      </c>
      <c r="H28" s="44">
        <f t="shared" si="5"/>
        <v>23826.5</v>
      </c>
      <c r="I28" s="53" t="s">
        <v>250</v>
      </c>
      <c r="J28" s="54" t="s">
        <v>251</v>
      </c>
      <c r="K28" s="53" t="s">
        <v>252</v>
      </c>
      <c r="L28" s="53" t="s">
        <v>253</v>
      </c>
      <c r="M28" s="54" t="s">
        <v>138</v>
      </c>
      <c r="N28" s="54" t="s">
        <v>61</v>
      </c>
      <c r="O28" s="55" t="s">
        <v>254</v>
      </c>
      <c r="P28" s="56" t="s">
        <v>255</v>
      </c>
    </row>
    <row r="29" spans="1:16" ht="12.75" customHeight="1" thickBot="1">
      <c r="A29" s="44" t="str">
        <f t="shared" si="0"/>
        <v>IBVS 6011 </v>
      </c>
      <c r="B29" s="16" t="str">
        <f t="shared" si="1"/>
        <v>I</v>
      </c>
      <c r="C29" s="44">
        <f t="shared" si="2"/>
        <v>55874.879800000002</v>
      </c>
      <c r="D29" s="13" t="str">
        <f t="shared" si="3"/>
        <v>vis</v>
      </c>
      <c r="E29" s="52">
        <f>VLOOKUP(C29,Active!C$21:E$961,3,FALSE)</f>
        <v>24475.139998845705</v>
      </c>
      <c r="F29" s="16" t="s">
        <v>61</v>
      </c>
      <c r="G29" s="13" t="str">
        <f t="shared" si="4"/>
        <v>55874.8798</v>
      </c>
      <c r="H29" s="44">
        <f t="shared" si="5"/>
        <v>24475</v>
      </c>
      <c r="I29" s="53" t="s">
        <v>267</v>
      </c>
      <c r="J29" s="54" t="s">
        <v>268</v>
      </c>
      <c r="K29" s="53" t="s">
        <v>269</v>
      </c>
      <c r="L29" s="53" t="s">
        <v>270</v>
      </c>
      <c r="M29" s="54" t="s">
        <v>138</v>
      </c>
      <c r="N29" s="54" t="s">
        <v>61</v>
      </c>
      <c r="O29" s="55" t="s">
        <v>254</v>
      </c>
      <c r="P29" s="56" t="s">
        <v>271</v>
      </c>
    </row>
    <row r="30" spans="1:16" ht="12.75" customHeight="1" thickBot="1">
      <c r="A30" s="44" t="str">
        <f t="shared" si="0"/>
        <v> JAAVSO 41;328 </v>
      </c>
      <c r="B30" s="16" t="str">
        <f t="shared" si="1"/>
        <v>II</v>
      </c>
      <c r="C30" s="44">
        <f t="shared" si="2"/>
        <v>56285.324399999998</v>
      </c>
      <c r="D30" s="13" t="str">
        <f t="shared" si="3"/>
        <v>vis</v>
      </c>
      <c r="E30" s="52">
        <f>VLOOKUP(C30,Active!C$21:E$961,3,FALSE)</f>
        <v>25283.635130181345</v>
      </c>
      <c r="F30" s="16" t="s">
        <v>61</v>
      </c>
      <c r="G30" s="13" t="str">
        <f t="shared" si="4"/>
        <v>56285.3244</v>
      </c>
      <c r="H30" s="44">
        <f t="shared" si="5"/>
        <v>25283.5</v>
      </c>
      <c r="I30" s="53" t="s">
        <v>277</v>
      </c>
      <c r="J30" s="54" t="s">
        <v>278</v>
      </c>
      <c r="K30" s="53" t="s">
        <v>279</v>
      </c>
      <c r="L30" s="53" t="s">
        <v>280</v>
      </c>
      <c r="M30" s="54" t="s">
        <v>138</v>
      </c>
      <c r="N30" s="54" t="s">
        <v>61</v>
      </c>
      <c r="O30" s="55" t="s">
        <v>281</v>
      </c>
      <c r="P30" s="55" t="s">
        <v>282</v>
      </c>
    </row>
    <row r="31" spans="1:16" ht="12.75" customHeight="1" thickBot="1">
      <c r="A31" s="44" t="str">
        <f t="shared" si="0"/>
        <v> ASS 93.74 </v>
      </c>
      <c r="B31" s="16" t="str">
        <f t="shared" si="1"/>
        <v>I</v>
      </c>
      <c r="C31" s="44">
        <f t="shared" si="2"/>
        <v>39059.464999999997</v>
      </c>
      <c r="D31" s="13" t="str">
        <f t="shared" si="3"/>
        <v>vis</v>
      </c>
      <c r="E31" s="52" t="e">
        <f>VLOOKUP(C31,Active!C$21:E$961,3,FALSE)</f>
        <v>#N/A</v>
      </c>
      <c r="F31" s="16" t="s">
        <v>61</v>
      </c>
      <c r="G31" s="13" t="str">
        <f t="shared" si="4"/>
        <v>39059.465</v>
      </c>
      <c r="H31" s="44">
        <f t="shared" si="5"/>
        <v>-8648</v>
      </c>
      <c r="I31" s="53" t="s">
        <v>73</v>
      </c>
      <c r="J31" s="54" t="s">
        <v>74</v>
      </c>
      <c r="K31" s="53">
        <v>-8648</v>
      </c>
      <c r="L31" s="53" t="s">
        <v>75</v>
      </c>
      <c r="M31" s="54" t="s">
        <v>67</v>
      </c>
      <c r="N31" s="54"/>
      <c r="O31" s="55" t="s">
        <v>76</v>
      </c>
      <c r="P31" s="55" t="s">
        <v>77</v>
      </c>
    </row>
    <row r="32" spans="1:16" ht="12.75" customHeight="1" thickBot="1">
      <c r="A32" s="44" t="str">
        <f t="shared" si="0"/>
        <v> ASS 93.74 </v>
      </c>
      <c r="B32" s="16" t="str">
        <f t="shared" si="1"/>
        <v>I</v>
      </c>
      <c r="C32" s="44">
        <f t="shared" si="2"/>
        <v>39767.563000000002</v>
      </c>
      <c r="D32" s="13" t="str">
        <f t="shared" si="3"/>
        <v>vis</v>
      </c>
      <c r="E32" s="52" t="e">
        <f>VLOOKUP(C32,Active!C$21:E$961,3,FALSE)</f>
        <v>#N/A</v>
      </c>
      <c r="F32" s="16" t="s">
        <v>61</v>
      </c>
      <c r="G32" s="13" t="str">
        <f t="shared" si="4"/>
        <v>39767.563</v>
      </c>
      <c r="H32" s="44">
        <f t="shared" si="5"/>
        <v>-7253</v>
      </c>
      <c r="I32" s="53" t="s">
        <v>78</v>
      </c>
      <c r="J32" s="54" t="s">
        <v>79</v>
      </c>
      <c r="K32" s="53">
        <v>-7253</v>
      </c>
      <c r="L32" s="53" t="s">
        <v>80</v>
      </c>
      <c r="M32" s="54" t="s">
        <v>67</v>
      </c>
      <c r="N32" s="54"/>
      <c r="O32" s="55" t="s">
        <v>76</v>
      </c>
      <c r="P32" s="55" t="s">
        <v>77</v>
      </c>
    </row>
    <row r="33" spans="1:16" ht="12.75" customHeight="1" thickBot="1">
      <c r="A33" s="44" t="str">
        <f t="shared" si="0"/>
        <v> ASS 93.74 </v>
      </c>
      <c r="B33" s="16" t="str">
        <f t="shared" si="1"/>
        <v>I</v>
      </c>
      <c r="C33" s="44">
        <f t="shared" si="2"/>
        <v>40592.116999999998</v>
      </c>
      <c r="D33" s="13" t="str">
        <f t="shared" si="3"/>
        <v>vis</v>
      </c>
      <c r="E33" s="52" t="e">
        <f>VLOOKUP(C33,Active!C$21:E$961,3,FALSE)</f>
        <v>#N/A</v>
      </c>
      <c r="F33" s="16" t="s">
        <v>61</v>
      </c>
      <c r="G33" s="13" t="str">
        <f t="shared" si="4"/>
        <v>40592.117</v>
      </c>
      <c r="H33" s="44">
        <f t="shared" si="5"/>
        <v>-5629</v>
      </c>
      <c r="I33" s="53" t="s">
        <v>81</v>
      </c>
      <c r="J33" s="54" t="s">
        <v>82</v>
      </c>
      <c r="K33" s="53">
        <v>-5629</v>
      </c>
      <c r="L33" s="53" t="s">
        <v>83</v>
      </c>
      <c r="M33" s="54" t="s">
        <v>67</v>
      </c>
      <c r="N33" s="54"/>
      <c r="O33" s="55" t="s">
        <v>76</v>
      </c>
      <c r="P33" s="55" t="s">
        <v>77</v>
      </c>
    </row>
    <row r="34" spans="1:16" ht="12.75" customHeight="1" thickBot="1">
      <c r="A34" s="44" t="str">
        <f t="shared" si="0"/>
        <v> ASS 93.74 </v>
      </c>
      <c r="B34" s="16" t="str">
        <f t="shared" si="1"/>
        <v>I</v>
      </c>
      <c r="C34" s="44">
        <f t="shared" si="2"/>
        <v>41619.053</v>
      </c>
      <c r="D34" s="13" t="str">
        <f t="shared" si="3"/>
        <v>vis</v>
      </c>
      <c r="E34" s="52" t="e">
        <f>VLOOKUP(C34,Active!C$21:E$961,3,FALSE)</f>
        <v>#N/A</v>
      </c>
      <c r="F34" s="16" t="s">
        <v>61</v>
      </c>
      <c r="G34" s="13" t="str">
        <f t="shared" si="4"/>
        <v>41619.053</v>
      </c>
      <c r="H34" s="44">
        <f t="shared" si="5"/>
        <v>-3606</v>
      </c>
      <c r="I34" s="53" t="s">
        <v>84</v>
      </c>
      <c r="J34" s="54" t="s">
        <v>85</v>
      </c>
      <c r="K34" s="53">
        <v>-3606</v>
      </c>
      <c r="L34" s="53" t="s">
        <v>86</v>
      </c>
      <c r="M34" s="54" t="s">
        <v>67</v>
      </c>
      <c r="N34" s="54"/>
      <c r="O34" s="55" t="s">
        <v>76</v>
      </c>
      <c r="P34" s="55" t="s">
        <v>77</v>
      </c>
    </row>
    <row r="35" spans="1:16" ht="12.75" customHeight="1" thickBot="1">
      <c r="A35" s="44" t="str">
        <f t="shared" si="0"/>
        <v> ASS 93.74 </v>
      </c>
      <c r="B35" s="16" t="str">
        <f t="shared" si="1"/>
        <v>I</v>
      </c>
      <c r="C35" s="44">
        <f t="shared" si="2"/>
        <v>41620.042999999998</v>
      </c>
      <c r="D35" s="13" t="str">
        <f t="shared" si="3"/>
        <v>vis</v>
      </c>
      <c r="E35" s="52" t="e">
        <f>VLOOKUP(C35,Active!C$21:E$961,3,FALSE)</f>
        <v>#N/A</v>
      </c>
      <c r="F35" s="16" t="s">
        <v>61</v>
      </c>
      <c r="G35" s="13" t="str">
        <f t="shared" si="4"/>
        <v>41620.043</v>
      </c>
      <c r="H35" s="44">
        <f t="shared" si="5"/>
        <v>-3604</v>
      </c>
      <c r="I35" s="53" t="s">
        <v>87</v>
      </c>
      <c r="J35" s="54" t="s">
        <v>88</v>
      </c>
      <c r="K35" s="53">
        <v>-3604</v>
      </c>
      <c r="L35" s="53" t="s">
        <v>89</v>
      </c>
      <c r="M35" s="54" t="s">
        <v>67</v>
      </c>
      <c r="N35" s="54"/>
      <c r="O35" s="55" t="s">
        <v>76</v>
      </c>
      <c r="P35" s="55" t="s">
        <v>77</v>
      </c>
    </row>
    <row r="36" spans="1:16" ht="12.75" customHeight="1" thickBot="1">
      <c r="A36" s="44" t="str">
        <f t="shared" si="0"/>
        <v> ASS 93.74 </v>
      </c>
      <c r="B36" s="16" t="str">
        <f t="shared" si="1"/>
        <v>I</v>
      </c>
      <c r="C36" s="44">
        <f t="shared" si="2"/>
        <v>42013.983</v>
      </c>
      <c r="D36" s="13" t="str">
        <f t="shared" si="3"/>
        <v>vis</v>
      </c>
      <c r="E36" s="52" t="e">
        <f>VLOOKUP(C36,Active!C$21:E$961,3,FALSE)</f>
        <v>#N/A</v>
      </c>
      <c r="F36" s="16" t="s">
        <v>61</v>
      </c>
      <c r="G36" s="13" t="str">
        <f t="shared" si="4"/>
        <v>42013.983</v>
      </c>
      <c r="H36" s="44">
        <f t="shared" si="5"/>
        <v>-2828</v>
      </c>
      <c r="I36" s="53" t="s">
        <v>93</v>
      </c>
      <c r="J36" s="54" t="s">
        <v>94</v>
      </c>
      <c r="K36" s="53">
        <v>-2828</v>
      </c>
      <c r="L36" s="53" t="s">
        <v>95</v>
      </c>
      <c r="M36" s="54" t="s">
        <v>67</v>
      </c>
      <c r="N36" s="54"/>
      <c r="O36" s="55" t="s">
        <v>76</v>
      </c>
      <c r="P36" s="55" t="s">
        <v>77</v>
      </c>
    </row>
    <row r="37" spans="1:16" ht="12.75" customHeight="1" thickBot="1">
      <c r="A37" s="44" t="str">
        <f t="shared" si="0"/>
        <v> ASS 93.74 </v>
      </c>
      <c r="B37" s="16" t="str">
        <f t="shared" si="1"/>
        <v>I</v>
      </c>
      <c r="C37" s="44">
        <f t="shared" si="2"/>
        <v>44892.476000000002</v>
      </c>
      <c r="D37" s="13" t="str">
        <f t="shared" si="3"/>
        <v>vis</v>
      </c>
      <c r="E37" s="52" t="e">
        <f>VLOOKUP(C37,Active!C$21:E$961,3,FALSE)</f>
        <v>#N/A</v>
      </c>
      <c r="F37" s="16" t="s">
        <v>61</v>
      </c>
      <c r="G37" s="13" t="str">
        <f t="shared" si="4"/>
        <v>44892.476</v>
      </c>
      <c r="H37" s="44">
        <f t="shared" si="5"/>
        <v>2842</v>
      </c>
      <c r="I37" s="53" t="s">
        <v>102</v>
      </c>
      <c r="J37" s="54" t="s">
        <v>103</v>
      </c>
      <c r="K37" s="53">
        <v>2842</v>
      </c>
      <c r="L37" s="53" t="s">
        <v>86</v>
      </c>
      <c r="M37" s="54" t="s">
        <v>63</v>
      </c>
      <c r="N37" s="54"/>
      <c r="O37" s="55" t="s">
        <v>101</v>
      </c>
      <c r="P37" s="55" t="s">
        <v>77</v>
      </c>
    </row>
    <row r="38" spans="1:16" ht="12.75" customHeight="1" thickBot="1">
      <c r="A38" s="44" t="str">
        <f t="shared" si="0"/>
        <v>BAVM 68 </v>
      </c>
      <c r="B38" s="16" t="str">
        <f t="shared" si="1"/>
        <v>I</v>
      </c>
      <c r="C38" s="44">
        <f t="shared" si="2"/>
        <v>49351.288999999997</v>
      </c>
      <c r="D38" s="13" t="str">
        <f t="shared" si="3"/>
        <v>vis</v>
      </c>
      <c r="E38" s="52">
        <f>VLOOKUP(C38,Active!C$21:E$961,3,FALSE)</f>
        <v>11624.949252942242</v>
      </c>
      <c r="F38" s="16" t="s">
        <v>61</v>
      </c>
      <c r="G38" s="13" t="str">
        <f t="shared" si="4"/>
        <v>49351.289</v>
      </c>
      <c r="H38" s="44">
        <f t="shared" si="5"/>
        <v>11625</v>
      </c>
      <c r="I38" s="53" t="s">
        <v>115</v>
      </c>
      <c r="J38" s="54" t="s">
        <v>116</v>
      </c>
      <c r="K38" s="53">
        <v>11625</v>
      </c>
      <c r="L38" s="53" t="s">
        <v>117</v>
      </c>
      <c r="M38" s="54" t="s">
        <v>99</v>
      </c>
      <c r="N38" s="54" t="s">
        <v>118</v>
      </c>
      <c r="O38" s="55" t="s">
        <v>119</v>
      </c>
      <c r="P38" s="56" t="s">
        <v>120</v>
      </c>
    </row>
    <row r="39" spans="1:16" ht="12.75" customHeight="1" thickBot="1">
      <c r="A39" s="44" t="str">
        <f t="shared" si="0"/>
        <v>BAVM 68 </v>
      </c>
      <c r="B39" s="16" t="str">
        <f t="shared" si="1"/>
        <v>I</v>
      </c>
      <c r="C39" s="44">
        <f t="shared" si="2"/>
        <v>49351.288999999997</v>
      </c>
      <c r="D39" s="13" t="str">
        <f t="shared" si="3"/>
        <v>vis</v>
      </c>
      <c r="E39" s="52">
        <f>VLOOKUP(C39,Active!C$21:E$961,3,FALSE)</f>
        <v>11624.949252942242</v>
      </c>
      <c r="F39" s="16" t="s">
        <v>61</v>
      </c>
      <c r="G39" s="13" t="str">
        <f t="shared" si="4"/>
        <v>49351.289</v>
      </c>
      <c r="H39" s="44">
        <f t="shared" si="5"/>
        <v>11625</v>
      </c>
      <c r="I39" s="53" t="s">
        <v>115</v>
      </c>
      <c r="J39" s="54" t="s">
        <v>116</v>
      </c>
      <c r="K39" s="53">
        <v>11625</v>
      </c>
      <c r="L39" s="53" t="s">
        <v>117</v>
      </c>
      <c r="M39" s="54" t="s">
        <v>99</v>
      </c>
      <c r="N39" s="54" t="s">
        <v>121</v>
      </c>
      <c r="O39" s="55" t="s">
        <v>119</v>
      </c>
      <c r="P39" s="56" t="s">
        <v>120</v>
      </c>
    </row>
    <row r="40" spans="1:16" ht="12.75" customHeight="1" thickBot="1">
      <c r="A40" s="44" t="str">
        <f t="shared" si="0"/>
        <v>VSB 47 </v>
      </c>
      <c r="B40" s="16" t="str">
        <f t="shared" si="1"/>
        <v>I</v>
      </c>
      <c r="C40" s="44">
        <f t="shared" si="2"/>
        <v>50425.993000000002</v>
      </c>
      <c r="D40" s="13" t="str">
        <f t="shared" si="3"/>
        <v>vis</v>
      </c>
      <c r="E40" s="52">
        <f>VLOOKUP(C40,Active!C$21:E$961,3,FALSE)</f>
        <v>13741.904748585146</v>
      </c>
      <c r="F40" s="16" t="s">
        <v>61</v>
      </c>
      <c r="G40" s="13" t="str">
        <f t="shared" si="4"/>
        <v>50425.993</v>
      </c>
      <c r="H40" s="44">
        <f t="shared" si="5"/>
        <v>13742</v>
      </c>
      <c r="I40" s="53" t="s">
        <v>135</v>
      </c>
      <c r="J40" s="54" t="s">
        <v>136</v>
      </c>
      <c r="K40" s="53">
        <v>13742</v>
      </c>
      <c r="L40" s="53" t="s">
        <v>137</v>
      </c>
      <c r="M40" s="54" t="s">
        <v>138</v>
      </c>
      <c r="N40" s="54" t="s">
        <v>61</v>
      </c>
      <c r="O40" s="55" t="s">
        <v>139</v>
      </c>
      <c r="P40" s="56" t="s">
        <v>140</v>
      </c>
    </row>
    <row r="41" spans="1:16" ht="12.75" customHeight="1" thickBot="1">
      <c r="A41" s="44" t="str">
        <f t="shared" si="0"/>
        <v>VSB 47 </v>
      </c>
      <c r="B41" s="16" t="str">
        <f t="shared" si="1"/>
        <v>I</v>
      </c>
      <c r="C41" s="44">
        <f t="shared" si="2"/>
        <v>50430.059000000001</v>
      </c>
      <c r="D41" s="13" t="str">
        <f t="shared" si="3"/>
        <v>vis</v>
      </c>
      <c r="E41" s="52">
        <f>VLOOKUP(C41,Active!C$21:E$961,3,FALSE)</f>
        <v>13749.913968840474</v>
      </c>
      <c r="F41" s="16" t="s">
        <v>61</v>
      </c>
      <c r="G41" s="13" t="str">
        <f t="shared" si="4"/>
        <v>50430.059</v>
      </c>
      <c r="H41" s="44">
        <f t="shared" si="5"/>
        <v>13750</v>
      </c>
      <c r="I41" s="53" t="s">
        <v>141</v>
      </c>
      <c r="J41" s="54" t="s">
        <v>142</v>
      </c>
      <c r="K41" s="53">
        <v>13750</v>
      </c>
      <c r="L41" s="53" t="s">
        <v>143</v>
      </c>
      <c r="M41" s="54" t="s">
        <v>138</v>
      </c>
      <c r="N41" s="54" t="s">
        <v>61</v>
      </c>
      <c r="O41" s="55" t="s">
        <v>139</v>
      </c>
      <c r="P41" s="56" t="s">
        <v>140</v>
      </c>
    </row>
    <row r="42" spans="1:16" ht="12.75" customHeight="1" thickBot="1">
      <c r="A42" s="44" t="str">
        <f t="shared" si="0"/>
        <v>VSB 47 </v>
      </c>
      <c r="B42" s="16" t="str">
        <f t="shared" si="1"/>
        <v>I</v>
      </c>
      <c r="C42" s="44">
        <f t="shared" si="2"/>
        <v>51116.150999999998</v>
      </c>
      <c r="D42" s="13" t="str">
        <f t="shared" si="3"/>
        <v>vis</v>
      </c>
      <c r="E42" s="52">
        <f>VLOOKUP(C42,Active!C$21:E$961,3,FALSE)</f>
        <v>15101.380260876809</v>
      </c>
      <c r="F42" s="16" t="s">
        <v>61</v>
      </c>
      <c r="G42" s="13" t="str">
        <f t="shared" si="4"/>
        <v>51116.151</v>
      </c>
      <c r="H42" s="44">
        <f t="shared" si="5"/>
        <v>15101</v>
      </c>
      <c r="I42" s="53" t="s">
        <v>150</v>
      </c>
      <c r="J42" s="54" t="s">
        <v>151</v>
      </c>
      <c r="K42" s="53">
        <v>15101</v>
      </c>
      <c r="L42" s="53" t="s">
        <v>152</v>
      </c>
      <c r="M42" s="54" t="s">
        <v>138</v>
      </c>
      <c r="N42" s="54" t="s">
        <v>153</v>
      </c>
      <c r="O42" s="55" t="s">
        <v>154</v>
      </c>
      <c r="P42" s="56" t="s">
        <v>140</v>
      </c>
    </row>
    <row r="43" spans="1:16" ht="12.75" customHeight="1" thickBot="1">
      <c r="A43" s="44" t="str">
        <f t="shared" ref="A43:A66" si="6">P43</f>
        <v>VSB 38 </v>
      </c>
      <c r="B43" s="16" t="str">
        <f t="shared" ref="B43:B66" si="7">IF(H43=INT(H43),"I","II")</f>
        <v>I</v>
      </c>
      <c r="C43" s="44">
        <f t="shared" ref="C43:C66" si="8">1*G43</f>
        <v>51546.892</v>
      </c>
      <c r="D43" s="13" t="str">
        <f t="shared" ref="D43:D66" si="9">VLOOKUP(F43,I$1:J$5,2,FALSE)</f>
        <v>vis</v>
      </c>
      <c r="E43" s="52">
        <f>VLOOKUP(C43,Active!C$21:E$961,3,FALSE)</f>
        <v>15949.855308097924</v>
      </c>
      <c r="F43" s="16" t="s">
        <v>61</v>
      </c>
      <c r="G43" s="13" t="str">
        <f t="shared" ref="G43:G66" si="10">MID(I43,3,LEN(I43)-3)</f>
        <v>51546.8920</v>
      </c>
      <c r="H43" s="44">
        <f t="shared" ref="H43:H66" si="11">1*K43</f>
        <v>15950</v>
      </c>
      <c r="I43" s="53" t="s">
        <v>160</v>
      </c>
      <c r="J43" s="54" t="s">
        <v>161</v>
      </c>
      <c r="K43" s="53" t="s">
        <v>162</v>
      </c>
      <c r="L43" s="53" t="s">
        <v>163</v>
      </c>
      <c r="M43" s="54" t="s">
        <v>99</v>
      </c>
      <c r="N43" s="54" t="s">
        <v>100</v>
      </c>
      <c r="O43" s="55" t="s">
        <v>139</v>
      </c>
      <c r="P43" s="56" t="s">
        <v>164</v>
      </c>
    </row>
    <row r="44" spans="1:16" ht="12.75" customHeight="1" thickBot="1">
      <c r="A44" s="44" t="str">
        <f t="shared" si="6"/>
        <v>VSB 39 </v>
      </c>
      <c r="B44" s="16" t="str">
        <f t="shared" si="7"/>
        <v>II</v>
      </c>
      <c r="C44" s="44">
        <f t="shared" si="8"/>
        <v>51912.911899999999</v>
      </c>
      <c r="D44" s="13" t="str">
        <f t="shared" si="9"/>
        <v>vis</v>
      </c>
      <c r="E44" s="52">
        <f>VLOOKUP(C44,Active!C$21:E$961,3,FALSE)</f>
        <v>16670.842518362017</v>
      </c>
      <c r="F44" s="16" t="s">
        <v>61</v>
      </c>
      <c r="G44" s="13" t="str">
        <f t="shared" si="10"/>
        <v>51912.9119</v>
      </c>
      <c r="H44" s="44">
        <f t="shared" si="11"/>
        <v>16670.5</v>
      </c>
      <c r="I44" s="53" t="s">
        <v>165</v>
      </c>
      <c r="J44" s="54" t="s">
        <v>166</v>
      </c>
      <c r="K44" s="53" t="s">
        <v>167</v>
      </c>
      <c r="L44" s="53" t="s">
        <v>168</v>
      </c>
      <c r="M44" s="54" t="s">
        <v>99</v>
      </c>
      <c r="N44" s="54" t="s">
        <v>100</v>
      </c>
      <c r="O44" s="55" t="s">
        <v>139</v>
      </c>
      <c r="P44" s="56" t="s">
        <v>169</v>
      </c>
    </row>
    <row r="45" spans="1:16" ht="12.75" customHeight="1" thickBot="1">
      <c r="A45" s="44" t="str">
        <f t="shared" si="6"/>
        <v>VSB 42 </v>
      </c>
      <c r="B45" s="16" t="str">
        <f t="shared" si="7"/>
        <v>I</v>
      </c>
      <c r="C45" s="44">
        <f t="shared" si="8"/>
        <v>52965.026100000003</v>
      </c>
      <c r="D45" s="13" t="str">
        <f t="shared" si="9"/>
        <v>vis</v>
      </c>
      <c r="E45" s="52">
        <f>VLOOKUP(C45,Active!C$21:E$961,3,FALSE)</f>
        <v>18743.300551210068</v>
      </c>
      <c r="F45" s="16" t="s">
        <v>61</v>
      </c>
      <c r="G45" s="13" t="str">
        <f t="shared" si="10"/>
        <v>52965.0261</v>
      </c>
      <c r="H45" s="44">
        <f t="shared" si="11"/>
        <v>18743</v>
      </c>
      <c r="I45" s="53" t="s">
        <v>170</v>
      </c>
      <c r="J45" s="54" t="s">
        <v>171</v>
      </c>
      <c r="K45" s="53" t="s">
        <v>172</v>
      </c>
      <c r="L45" s="53" t="s">
        <v>173</v>
      </c>
      <c r="M45" s="54" t="s">
        <v>99</v>
      </c>
      <c r="N45" s="54" t="s">
        <v>100</v>
      </c>
      <c r="O45" s="55" t="s">
        <v>139</v>
      </c>
      <c r="P45" s="56" t="s">
        <v>174</v>
      </c>
    </row>
    <row r="46" spans="1:16" ht="12.75" customHeight="1" thickBot="1">
      <c r="A46" s="44" t="str">
        <f t="shared" si="6"/>
        <v>VSB 42 </v>
      </c>
      <c r="B46" s="16" t="str">
        <f t="shared" si="7"/>
        <v>I</v>
      </c>
      <c r="C46" s="44">
        <f t="shared" si="8"/>
        <v>52970.103600000002</v>
      </c>
      <c r="D46" s="13" t="str">
        <f t="shared" si="9"/>
        <v>vis</v>
      </c>
      <c r="E46" s="52">
        <f>VLOOKUP(C46,Active!C$21:E$961,3,FALSE)</f>
        <v>18753.302227512682</v>
      </c>
      <c r="F46" s="16" t="s">
        <v>61</v>
      </c>
      <c r="G46" s="13" t="str">
        <f t="shared" si="10"/>
        <v>52970.1036</v>
      </c>
      <c r="H46" s="44">
        <f t="shared" si="11"/>
        <v>18753</v>
      </c>
      <c r="I46" s="53" t="s">
        <v>175</v>
      </c>
      <c r="J46" s="54" t="s">
        <v>176</v>
      </c>
      <c r="K46" s="53" t="s">
        <v>177</v>
      </c>
      <c r="L46" s="53" t="s">
        <v>178</v>
      </c>
      <c r="M46" s="54" t="s">
        <v>99</v>
      </c>
      <c r="N46" s="54" t="s">
        <v>100</v>
      </c>
      <c r="O46" s="55" t="s">
        <v>139</v>
      </c>
      <c r="P46" s="56" t="s">
        <v>174</v>
      </c>
    </row>
    <row r="47" spans="1:16" ht="12.75" customHeight="1" thickBot="1">
      <c r="A47" s="44" t="str">
        <f t="shared" si="6"/>
        <v>VSB 42 </v>
      </c>
      <c r="B47" s="16" t="str">
        <f t="shared" si="7"/>
        <v>II</v>
      </c>
      <c r="C47" s="44">
        <f t="shared" si="8"/>
        <v>52980.002399999998</v>
      </c>
      <c r="D47" s="13" t="str">
        <f t="shared" si="9"/>
        <v>vis</v>
      </c>
      <c r="E47" s="52">
        <f>VLOOKUP(C47,Active!C$21:E$961,3,FALSE)</f>
        <v>18772.800916510081</v>
      </c>
      <c r="F47" s="16" t="s">
        <v>61</v>
      </c>
      <c r="G47" s="13" t="str">
        <f t="shared" si="10"/>
        <v>52980.0024</v>
      </c>
      <c r="H47" s="44">
        <f t="shared" si="11"/>
        <v>18772.5</v>
      </c>
      <c r="I47" s="53" t="s">
        <v>179</v>
      </c>
      <c r="J47" s="54" t="s">
        <v>180</v>
      </c>
      <c r="K47" s="53" t="s">
        <v>181</v>
      </c>
      <c r="L47" s="53" t="s">
        <v>182</v>
      </c>
      <c r="M47" s="54" t="s">
        <v>99</v>
      </c>
      <c r="N47" s="54" t="s">
        <v>100</v>
      </c>
      <c r="O47" s="55" t="s">
        <v>139</v>
      </c>
      <c r="P47" s="56" t="s">
        <v>174</v>
      </c>
    </row>
    <row r="48" spans="1:16" ht="12.75" customHeight="1" thickBot="1">
      <c r="A48" s="44" t="str">
        <f t="shared" si="6"/>
        <v>VSB 43 </v>
      </c>
      <c r="B48" s="16" t="str">
        <f t="shared" si="7"/>
        <v>II</v>
      </c>
      <c r="C48" s="44">
        <f t="shared" si="8"/>
        <v>53295.255700000002</v>
      </c>
      <c r="D48" s="13" t="str">
        <f t="shared" si="9"/>
        <v>vis</v>
      </c>
      <c r="E48" s="52">
        <f>VLOOKUP(C48,Active!C$21:E$961,3,FALSE)</f>
        <v>19393.78791009582</v>
      </c>
      <c r="F48" s="16" t="s">
        <v>61</v>
      </c>
      <c r="G48" s="13" t="str">
        <f t="shared" si="10"/>
        <v>53295.2557</v>
      </c>
      <c r="H48" s="44">
        <f t="shared" si="11"/>
        <v>19393.5</v>
      </c>
      <c r="I48" s="53" t="s">
        <v>183</v>
      </c>
      <c r="J48" s="54" t="s">
        <v>184</v>
      </c>
      <c r="K48" s="53" t="s">
        <v>185</v>
      </c>
      <c r="L48" s="53" t="s">
        <v>186</v>
      </c>
      <c r="M48" s="54" t="s">
        <v>99</v>
      </c>
      <c r="N48" s="54" t="s">
        <v>100</v>
      </c>
      <c r="O48" s="55" t="s">
        <v>187</v>
      </c>
      <c r="P48" s="56" t="s">
        <v>188</v>
      </c>
    </row>
    <row r="49" spans="1:16" ht="12.75" customHeight="1" thickBot="1">
      <c r="A49" s="44" t="str">
        <f t="shared" si="6"/>
        <v>VSB 44 </v>
      </c>
      <c r="B49" s="16" t="str">
        <f t="shared" si="7"/>
        <v>I</v>
      </c>
      <c r="C49" s="44">
        <f t="shared" si="8"/>
        <v>53697.063699999999</v>
      </c>
      <c r="D49" s="13" t="str">
        <f t="shared" si="9"/>
        <v>vis</v>
      </c>
      <c r="E49" s="52">
        <f>VLOOKUP(C49,Active!C$21:E$961,3,FALSE)</f>
        <v>20185.270638170969</v>
      </c>
      <c r="F49" s="16" t="s">
        <v>61</v>
      </c>
      <c r="G49" s="13" t="str">
        <f t="shared" si="10"/>
        <v>53697.0637</v>
      </c>
      <c r="H49" s="44">
        <f t="shared" si="11"/>
        <v>20185</v>
      </c>
      <c r="I49" s="53" t="s">
        <v>195</v>
      </c>
      <c r="J49" s="54" t="s">
        <v>196</v>
      </c>
      <c r="K49" s="53" t="s">
        <v>197</v>
      </c>
      <c r="L49" s="53" t="s">
        <v>198</v>
      </c>
      <c r="M49" s="54" t="s">
        <v>99</v>
      </c>
      <c r="N49" s="54" t="s">
        <v>100</v>
      </c>
      <c r="O49" s="55" t="s">
        <v>139</v>
      </c>
      <c r="P49" s="56" t="s">
        <v>199</v>
      </c>
    </row>
    <row r="50" spans="1:16" ht="12.75" customHeight="1" thickBot="1">
      <c r="A50" s="44" t="str">
        <f t="shared" si="6"/>
        <v>VSB 44 </v>
      </c>
      <c r="B50" s="16" t="str">
        <f t="shared" si="7"/>
        <v>II</v>
      </c>
      <c r="C50" s="44">
        <f t="shared" si="8"/>
        <v>53711.023300000001</v>
      </c>
      <c r="D50" s="13" t="str">
        <f t="shared" si="9"/>
        <v>vis</v>
      </c>
      <c r="E50" s="52">
        <f>VLOOKUP(C50,Active!C$21:E$961,3,FALSE)</f>
        <v>20212.768304446501</v>
      </c>
      <c r="F50" s="16" t="s">
        <v>61</v>
      </c>
      <c r="G50" s="13" t="str">
        <f t="shared" si="10"/>
        <v>53711.0233</v>
      </c>
      <c r="H50" s="44">
        <f t="shared" si="11"/>
        <v>20212.5</v>
      </c>
      <c r="I50" s="53" t="s">
        <v>200</v>
      </c>
      <c r="J50" s="54" t="s">
        <v>201</v>
      </c>
      <c r="K50" s="53" t="s">
        <v>202</v>
      </c>
      <c r="L50" s="53" t="s">
        <v>203</v>
      </c>
      <c r="M50" s="54" t="s">
        <v>99</v>
      </c>
      <c r="N50" s="54" t="s">
        <v>100</v>
      </c>
      <c r="O50" s="55" t="s">
        <v>139</v>
      </c>
      <c r="P50" s="56" t="s">
        <v>199</v>
      </c>
    </row>
    <row r="51" spans="1:16" ht="12.75" customHeight="1" thickBot="1">
      <c r="A51" s="44" t="str">
        <f t="shared" si="6"/>
        <v>VSB 45 </v>
      </c>
      <c r="B51" s="16" t="str">
        <f t="shared" si="7"/>
        <v>II</v>
      </c>
      <c r="C51" s="44">
        <f t="shared" si="8"/>
        <v>54023.230100000001</v>
      </c>
      <c r="D51" s="13" t="str">
        <f t="shared" si="9"/>
        <v>vis</v>
      </c>
      <c r="E51" s="52">
        <f>VLOOKUP(C51,Active!C$21:E$961,3,FALSE)</f>
        <v>20827.754292250662</v>
      </c>
      <c r="F51" s="16" t="s">
        <v>61</v>
      </c>
      <c r="G51" s="13" t="str">
        <f t="shared" si="10"/>
        <v>54023.2301</v>
      </c>
      <c r="H51" s="44">
        <f t="shared" si="11"/>
        <v>20827.5</v>
      </c>
      <c r="I51" s="53" t="s">
        <v>204</v>
      </c>
      <c r="J51" s="54" t="s">
        <v>205</v>
      </c>
      <c r="K51" s="53" t="s">
        <v>206</v>
      </c>
      <c r="L51" s="53" t="s">
        <v>207</v>
      </c>
      <c r="M51" s="54" t="s">
        <v>99</v>
      </c>
      <c r="N51" s="54" t="s">
        <v>100</v>
      </c>
      <c r="O51" s="55" t="s">
        <v>208</v>
      </c>
      <c r="P51" s="56" t="s">
        <v>209</v>
      </c>
    </row>
    <row r="52" spans="1:16" ht="12.75" customHeight="1" thickBot="1">
      <c r="A52" s="44" t="str">
        <f t="shared" si="6"/>
        <v>VSB 48 </v>
      </c>
      <c r="B52" s="16" t="str">
        <f t="shared" si="7"/>
        <v>I</v>
      </c>
      <c r="C52" s="44">
        <f t="shared" si="8"/>
        <v>54483.922899999998</v>
      </c>
      <c r="D52" s="13" t="str">
        <f t="shared" si="9"/>
        <v>vis</v>
      </c>
      <c r="E52" s="52">
        <f>VLOOKUP(C52,Active!C$21:E$961,3,FALSE)</f>
        <v>21735.228494229166</v>
      </c>
      <c r="F52" s="16" t="s">
        <v>61</v>
      </c>
      <c r="G52" s="13" t="str">
        <f t="shared" si="10"/>
        <v>54483.9229</v>
      </c>
      <c r="H52" s="44">
        <f t="shared" si="11"/>
        <v>21735</v>
      </c>
      <c r="I52" s="53" t="s">
        <v>222</v>
      </c>
      <c r="J52" s="54" t="s">
        <v>223</v>
      </c>
      <c r="K52" s="53" t="s">
        <v>224</v>
      </c>
      <c r="L52" s="53" t="s">
        <v>225</v>
      </c>
      <c r="M52" s="54" t="s">
        <v>138</v>
      </c>
      <c r="N52" s="54" t="s">
        <v>226</v>
      </c>
      <c r="O52" s="55" t="s">
        <v>227</v>
      </c>
      <c r="P52" s="56" t="s">
        <v>228</v>
      </c>
    </row>
    <row r="53" spans="1:16" ht="12.75" customHeight="1" thickBot="1">
      <c r="A53" s="44" t="str">
        <f t="shared" si="6"/>
        <v>VSB 48 </v>
      </c>
      <c r="B53" s="16" t="str">
        <f t="shared" si="7"/>
        <v>I</v>
      </c>
      <c r="C53" s="44">
        <f t="shared" si="8"/>
        <v>54791.053599999999</v>
      </c>
      <c r="D53" s="13" t="str">
        <f t="shared" si="9"/>
        <v>vis</v>
      </c>
      <c r="E53" s="52">
        <f>VLOOKUP(C53,Active!C$21:E$961,3,FALSE)</f>
        <v>22340.215563455346</v>
      </c>
      <c r="F53" s="16" t="s">
        <v>61</v>
      </c>
      <c r="G53" s="13" t="str">
        <f t="shared" si="10"/>
        <v>54791.0536</v>
      </c>
      <c r="H53" s="44">
        <f t="shared" si="11"/>
        <v>22340</v>
      </c>
      <c r="I53" s="53" t="s">
        <v>229</v>
      </c>
      <c r="J53" s="54" t="s">
        <v>230</v>
      </c>
      <c r="K53" s="53" t="s">
        <v>231</v>
      </c>
      <c r="L53" s="53" t="s">
        <v>232</v>
      </c>
      <c r="M53" s="54" t="s">
        <v>138</v>
      </c>
      <c r="N53" s="54" t="s">
        <v>226</v>
      </c>
      <c r="O53" s="55" t="s">
        <v>139</v>
      </c>
      <c r="P53" s="56" t="s">
        <v>228</v>
      </c>
    </row>
    <row r="54" spans="1:16" ht="12.75" customHeight="1" thickBot="1">
      <c r="A54" s="44" t="str">
        <f t="shared" si="6"/>
        <v>VSB 48 </v>
      </c>
      <c r="B54" s="16" t="str">
        <f t="shared" si="7"/>
        <v>I</v>
      </c>
      <c r="C54" s="44">
        <f t="shared" si="8"/>
        <v>54791.056799999998</v>
      </c>
      <c r="D54" s="13" t="str">
        <f t="shared" si="9"/>
        <v>vis</v>
      </c>
      <c r="E54" s="52">
        <f>VLOOKUP(C54,Active!C$21:E$961,3,FALSE)</f>
        <v>22340.221866825934</v>
      </c>
      <c r="F54" s="16" t="s">
        <v>61</v>
      </c>
      <c r="G54" s="13" t="str">
        <f t="shared" si="10"/>
        <v>54791.0568</v>
      </c>
      <c r="H54" s="44">
        <f t="shared" si="11"/>
        <v>22340</v>
      </c>
      <c r="I54" s="53" t="s">
        <v>233</v>
      </c>
      <c r="J54" s="54" t="s">
        <v>234</v>
      </c>
      <c r="K54" s="53" t="s">
        <v>231</v>
      </c>
      <c r="L54" s="53" t="s">
        <v>235</v>
      </c>
      <c r="M54" s="54" t="s">
        <v>138</v>
      </c>
      <c r="N54" s="54" t="s">
        <v>153</v>
      </c>
      <c r="O54" s="55" t="s">
        <v>139</v>
      </c>
      <c r="P54" s="56" t="s">
        <v>228</v>
      </c>
    </row>
    <row r="55" spans="1:16" ht="12.75" customHeight="1" thickBot="1">
      <c r="A55" s="44" t="str">
        <f t="shared" si="6"/>
        <v>VSB 48 </v>
      </c>
      <c r="B55" s="16" t="str">
        <f t="shared" si="7"/>
        <v>I</v>
      </c>
      <c r="C55" s="44">
        <f t="shared" si="8"/>
        <v>54792.073100000001</v>
      </c>
      <c r="D55" s="13" t="str">
        <f t="shared" si="9"/>
        <v>vis</v>
      </c>
      <c r="E55" s="52">
        <f>VLOOKUP(C55,Active!C$21:E$961,3,FALSE)</f>
        <v>22342.22377792911</v>
      </c>
      <c r="F55" s="16" t="s">
        <v>61</v>
      </c>
      <c r="G55" s="13" t="str">
        <f t="shared" si="10"/>
        <v>54792.0731</v>
      </c>
      <c r="H55" s="44">
        <f t="shared" si="11"/>
        <v>22342</v>
      </c>
      <c r="I55" s="53" t="s">
        <v>236</v>
      </c>
      <c r="J55" s="54" t="s">
        <v>237</v>
      </c>
      <c r="K55" s="53" t="s">
        <v>238</v>
      </c>
      <c r="L55" s="53" t="s">
        <v>239</v>
      </c>
      <c r="M55" s="54" t="s">
        <v>138</v>
      </c>
      <c r="N55" s="54" t="s">
        <v>240</v>
      </c>
      <c r="O55" s="55" t="s">
        <v>154</v>
      </c>
      <c r="P55" s="56" t="s">
        <v>228</v>
      </c>
    </row>
    <row r="56" spans="1:16" ht="12.75" customHeight="1" thickBot="1">
      <c r="A56" s="44" t="str">
        <f t="shared" si="6"/>
        <v>VSB 50 </v>
      </c>
      <c r="B56" s="16" t="str">
        <f t="shared" si="7"/>
        <v>I</v>
      </c>
      <c r="C56" s="44">
        <f t="shared" si="8"/>
        <v>55154.0242</v>
      </c>
      <c r="D56" s="13" t="str">
        <f t="shared" si="9"/>
        <v>vis</v>
      </c>
      <c r="E56" s="52">
        <f>VLOOKUP(C56,Active!C$21:E$961,3,FALSE)</f>
        <v>23055.196252488604</v>
      </c>
      <c r="F56" s="16" t="s">
        <v>61</v>
      </c>
      <c r="G56" s="13" t="str">
        <f t="shared" si="10"/>
        <v>55154.0242</v>
      </c>
      <c r="H56" s="44">
        <f t="shared" si="11"/>
        <v>23055</v>
      </c>
      <c r="I56" s="53" t="s">
        <v>241</v>
      </c>
      <c r="J56" s="54" t="s">
        <v>242</v>
      </c>
      <c r="K56" s="53" t="s">
        <v>243</v>
      </c>
      <c r="L56" s="53" t="s">
        <v>244</v>
      </c>
      <c r="M56" s="54" t="s">
        <v>138</v>
      </c>
      <c r="N56" s="54" t="s">
        <v>153</v>
      </c>
      <c r="O56" s="55" t="s">
        <v>139</v>
      </c>
      <c r="P56" s="56" t="s">
        <v>245</v>
      </c>
    </row>
    <row r="57" spans="1:16" ht="12.75" customHeight="1" thickBot="1">
      <c r="A57" s="44" t="str">
        <f t="shared" si="6"/>
        <v>VSB 50 </v>
      </c>
      <c r="B57" s="16" t="str">
        <f t="shared" si="7"/>
        <v>I</v>
      </c>
      <c r="C57" s="44">
        <f t="shared" si="8"/>
        <v>55182.962599999999</v>
      </c>
      <c r="D57" s="13" t="str">
        <f t="shared" si="9"/>
        <v>vis</v>
      </c>
      <c r="E57" s="52">
        <f>VLOOKUP(C57,Active!C$21:E$961,3,FALSE)</f>
        <v>23112.199208572427</v>
      </c>
      <c r="F57" s="16" t="s">
        <v>61</v>
      </c>
      <c r="G57" s="13" t="str">
        <f t="shared" si="10"/>
        <v>55182.9626</v>
      </c>
      <c r="H57" s="44">
        <f t="shared" si="11"/>
        <v>23112</v>
      </c>
      <c r="I57" s="53" t="s">
        <v>246</v>
      </c>
      <c r="J57" s="54" t="s">
        <v>247</v>
      </c>
      <c r="K57" s="53" t="s">
        <v>248</v>
      </c>
      <c r="L57" s="53" t="s">
        <v>249</v>
      </c>
      <c r="M57" s="54" t="s">
        <v>138</v>
      </c>
      <c r="N57" s="54" t="s">
        <v>226</v>
      </c>
      <c r="O57" s="55" t="s">
        <v>139</v>
      </c>
      <c r="P57" s="56" t="s">
        <v>245</v>
      </c>
    </row>
    <row r="58" spans="1:16" ht="12.75" customHeight="1" thickBot="1">
      <c r="A58" s="44" t="str">
        <f t="shared" si="6"/>
        <v>VSB 51 </v>
      </c>
      <c r="B58" s="16" t="str">
        <f t="shared" si="7"/>
        <v>I</v>
      </c>
      <c r="C58" s="44">
        <f t="shared" si="8"/>
        <v>55548.976900000001</v>
      </c>
      <c r="D58" s="13" t="str">
        <f t="shared" si="9"/>
        <v>vis</v>
      </c>
      <c r="E58" s="52">
        <f>VLOOKUP(C58,Active!C$21:E$961,3,FALSE)</f>
        <v>23833.175387937994</v>
      </c>
      <c r="F58" s="16" t="s">
        <v>61</v>
      </c>
      <c r="G58" s="13" t="str">
        <f t="shared" si="10"/>
        <v>55548.9769</v>
      </c>
      <c r="H58" s="44">
        <f t="shared" si="11"/>
        <v>23833</v>
      </c>
      <c r="I58" s="53" t="s">
        <v>256</v>
      </c>
      <c r="J58" s="54" t="s">
        <v>257</v>
      </c>
      <c r="K58" s="53" t="s">
        <v>258</v>
      </c>
      <c r="L58" s="53" t="s">
        <v>259</v>
      </c>
      <c r="M58" s="54" t="s">
        <v>138</v>
      </c>
      <c r="N58" s="54" t="s">
        <v>226</v>
      </c>
      <c r="O58" s="55" t="s">
        <v>139</v>
      </c>
      <c r="P58" s="56" t="s">
        <v>260</v>
      </c>
    </row>
    <row r="59" spans="1:16" ht="12.75" customHeight="1" thickBot="1">
      <c r="A59" s="44" t="str">
        <f t="shared" si="6"/>
        <v>OEJV 0142 </v>
      </c>
      <c r="B59" s="16" t="str">
        <f t="shared" si="7"/>
        <v>I</v>
      </c>
      <c r="C59" s="44">
        <f t="shared" si="8"/>
        <v>55855.597000000002</v>
      </c>
      <c r="D59" s="13" t="str">
        <f t="shared" si="9"/>
        <v>vis</v>
      </c>
      <c r="E59" s="52" t="e">
        <f>VLOOKUP(C59,Active!C$21:E$961,3,FALSE)</f>
        <v>#N/A</v>
      </c>
      <c r="F59" s="16" t="s">
        <v>61</v>
      </c>
      <c r="G59" s="13" t="str">
        <f t="shared" si="10"/>
        <v>55855.597</v>
      </c>
      <c r="H59" s="44">
        <f t="shared" si="11"/>
        <v>24437</v>
      </c>
      <c r="I59" s="53" t="s">
        <v>261</v>
      </c>
      <c r="J59" s="54" t="s">
        <v>262</v>
      </c>
      <c r="K59" s="53" t="s">
        <v>263</v>
      </c>
      <c r="L59" s="53" t="s">
        <v>264</v>
      </c>
      <c r="M59" s="54" t="s">
        <v>138</v>
      </c>
      <c r="N59" s="54" t="s">
        <v>147</v>
      </c>
      <c r="O59" s="55" t="s">
        <v>265</v>
      </c>
      <c r="P59" s="56" t="s">
        <v>266</v>
      </c>
    </row>
    <row r="60" spans="1:16" ht="12.75" customHeight="1" thickBot="1">
      <c r="A60" s="44" t="str">
        <f t="shared" si="6"/>
        <v>VSB 53 </v>
      </c>
      <c r="B60" s="16" t="str">
        <f t="shared" si="7"/>
        <v>II</v>
      </c>
      <c r="C60" s="44">
        <f t="shared" si="8"/>
        <v>55924.888599999998</v>
      </c>
      <c r="D60" s="13" t="str">
        <f t="shared" si="9"/>
        <v>vis</v>
      </c>
      <c r="E60" s="52">
        <f>VLOOKUP(C60,Active!C$21:E$961,3,FALSE)</f>
        <v>24573.647498576323</v>
      </c>
      <c r="F60" s="16" t="s">
        <v>61</v>
      </c>
      <c r="G60" s="13" t="str">
        <f t="shared" si="10"/>
        <v>55924.8886</v>
      </c>
      <c r="H60" s="44">
        <f t="shared" si="11"/>
        <v>24573.5</v>
      </c>
      <c r="I60" s="53" t="s">
        <v>272</v>
      </c>
      <c r="J60" s="54" t="s">
        <v>273</v>
      </c>
      <c r="K60" s="53" t="s">
        <v>274</v>
      </c>
      <c r="L60" s="53" t="s">
        <v>275</v>
      </c>
      <c r="M60" s="54" t="s">
        <v>138</v>
      </c>
      <c r="N60" s="54" t="s">
        <v>153</v>
      </c>
      <c r="O60" s="55" t="s">
        <v>139</v>
      </c>
      <c r="P60" s="56" t="s">
        <v>276</v>
      </c>
    </row>
    <row r="61" spans="1:16" ht="12.75" customHeight="1" thickBot="1">
      <c r="A61" s="44" t="str">
        <f t="shared" si="6"/>
        <v>VSB 56 </v>
      </c>
      <c r="B61" s="16" t="str">
        <f t="shared" si="7"/>
        <v>I</v>
      </c>
      <c r="C61" s="44">
        <f t="shared" si="8"/>
        <v>56616.058900000004</v>
      </c>
      <c r="D61" s="13" t="str">
        <f t="shared" si="9"/>
        <v>vis</v>
      </c>
      <c r="E61" s="52" t="e">
        <f>VLOOKUP(C61,Active!C$21:E$961,3,FALSE)</f>
        <v>#N/A</v>
      </c>
      <c r="F61" s="16" t="s">
        <v>61</v>
      </c>
      <c r="G61" s="13" t="str">
        <f t="shared" si="10"/>
        <v>56616.0589</v>
      </c>
      <c r="H61" s="44">
        <f t="shared" si="11"/>
        <v>25935</v>
      </c>
      <c r="I61" s="53" t="s">
        <v>283</v>
      </c>
      <c r="J61" s="54" t="s">
        <v>284</v>
      </c>
      <c r="K61" s="53" t="s">
        <v>285</v>
      </c>
      <c r="L61" s="53" t="s">
        <v>286</v>
      </c>
      <c r="M61" s="54" t="s">
        <v>138</v>
      </c>
      <c r="N61" s="54" t="s">
        <v>226</v>
      </c>
      <c r="O61" s="55" t="s">
        <v>139</v>
      </c>
      <c r="P61" s="56" t="s">
        <v>287</v>
      </c>
    </row>
    <row r="62" spans="1:16" ht="12.75" customHeight="1" thickBot="1">
      <c r="A62" s="44" t="str">
        <f t="shared" si="6"/>
        <v>VSB 56 </v>
      </c>
      <c r="B62" s="16" t="str">
        <f t="shared" si="7"/>
        <v>I</v>
      </c>
      <c r="C62" s="44">
        <f t="shared" si="8"/>
        <v>56616.059200000003</v>
      </c>
      <c r="D62" s="13" t="str">
        <f t="shared" si="9"/>
        <v>vis</v>
      </c>
      <c r="E62" s="52" t="e">
        <f>VLOOKUP(C62,Active!C$21:E$961,3,FALSE)</f>
        <v>#N/A</v>
      </c>
      <c r="F62" s="16" t="s">
        <v>61</v>
      </c>
      <c r="G62" s="13" t="str">
        <f t="shared" si="10"/>
        <v>56616.0592</v>
      </c>
      <c r="H62" s="44">
        <f t="shared" si="11"/>
        <v>25935</v>
      </c>
      <c r="I62" s="53" t="s">
        <v>288</v>
      </c>
      <c r="J62" s="54" t="s">
        <v>289</v>
      </c>
      <c r="K62" s="53" t="s">
        <v>285</v>
      </c>
      <c r="L62" s="53" t="s">
        <v>290</v>
      </c>
      <c r="M62" s="54" t="s">
        <v>138</v>
      </c>
      <c r="N62" s="54" t="s">
        <v>61</v>
      </c>
      <c r="O62" s="55" t="s">
        <v>139</v>
      </c>
      <c r="P62" s="56" t="s">
        <v>287</v>
      </c>
    </row>
    <row r="63" spans="1:16" ht="12.75" customHeight="1" thickBot="1">
      <c r="A63" s="44" t="str">
        <f t="shared" si="6"/>
        <v>VSB 56 </v>
      </c>
      <c r="B63" s="16" t="str">
        <f t="shared" si="7"/>
        <v>I</v>
      </c>
      <c r="C63" s="44">
        <f t="shared" si="8"/>
        <v>56616.060100000002</v>
      </c>
      <c r="D63" s="13" t="str">
        <f t="shared" si="9"/>
        <v>vis</v>
      </c>
      <c r="E63" s="52" t="e">
        <f>VLOOKUP(C63,Active!C$21:E$961,3,FALSE)</f>
        <v>#N/A</v>
      </c>
      <c r="F63" s="16" t="s">
        <v>61</v>
      </c>
      <c r="G63" s="13" t="str">
        <f t="shared" si="10"/>
        <v>56616.0601</v>
      </c>
      <c r="H63" s="44">
        <f t="shared" si="11"/>
        <v>25935</v>
      </c>
      <c r="I63" s="53" t="s">
        <v>291</v>
      </c>
      <c r="J63" s="54" t="s">
        <v>292</v>
      </c>
      <c r="K63" s="53" t="s">
        <v>285</v>
      </c>
      <c r="L63" s="53" t="s">
        <v>293</v>
      </c>
      <c r="M63" s="54" t="s">
        <v>138</v>
      </c>
      <c r="N63" s="54" t="s">
        <v>121</v>
      </c>
      <c r="O63" s="55" t="s">
        <v>139</v>
      </c>
      <c r="P63" s="56" t="s">
        <v>287</v>
      </c>
    </row>
    <row r="64" spans="1:16" ht="12.75" customHeight="1" thickBot="1">
      <c r="A64" s="44" t="str">
        <f t="shared" si="6"/>
        <v>OEJV 0162 </v>
      </c>
      <c r="B64" s="16" t="str">
        <f t="shared" si="7"/>
        <v>II</v>
      </c>
      <c r="C64" s="44">
        <f t="shared" si="8"/>
        <v>56622.402999999998</v>
      </c>
      <c r="D64" s="13" t="str">
        <f t="shared" si="9"/>
        <v>vis</v>
      </c>
      <c r="E64" s="52">
        <f>VLOOKUP(C64,Active!C$21:E$961,3,FALSE)</f>
        <v>25947.613671932017</v>
      </c>
      <c r="F64" s="16" t="s">
        <v>61</v>
      </c>
      <c r="G64" s="13" t="str">
        <f t="shared" si="10"/>
        <v>56622.403</v>
      </c>
      <c r="H64" s="44">
        <f t="shared" si="11"/>
        <v>25947.5</v>
      </c>
      <c r="I64" s="53" t="s">
        <v>294</v>
      </c>
      <c r="J64" s="54" t="s">
        <v>295</v>
      </c>
      <c r="K64" s="53" t="s">
        <v>296</v>
      </c>
      <c r="L64" s="53" t="s">
        <v>297</v>
      </c>
      <c r="M64" s="54" t="s">
        <v>138</v>
      </c>
      <c r="N64" s="54" t="s">
        <v>147</v>
      </c>
      <c r="O64" s="55" t="s">
        <v>265</v>
      </c>
      <c r="P64" s="56" t="s">
        <v>298</v>
      </c>
    </row>
    <row r="65" spans="1:16" ht="12.75" customHeight="1" thickBot="1">
      <c r="A65" s="44" t="str">
        <f t="shared" si="6"/>
        <v>VSB 59 </v>
      </c>
      <c r="B65" s="16" t="str">
        <f t="shared" si="7"/>
        <v>I</v>
      </c>
      <c r="C65" s="44">
        <f t="shared" si="8"/>
        <v>56976.999199999998</v>
      </c>
      <c r="D65" s="13" t="str">
        <f t="shared" si="9"/>
        <v>vis</v>
      </c>
      <c r="E65" s="52">
        <f>VLOOKUP(C65,Active!C$21:E$961,3,FALSE)</f>
        <v>26646.098440132457</v>
      </c>
      <c r="F65" s="16" t="s">
        <v>61</v>
      </c>
      <c r="G65" s="13" t="str">
        <f t="shared" si="10"/>
        <v>56976.9992</v>
      </c>
      <c r="H65" s="44">
        <f t="shared" si="11"/>
        <v>26646</v>
      </c>
      <c r="I65" s="53" t="s">
        <v>299</v>
      </c>
      <c r="J65" s="54" t="s">
        <v>300</v>
      </c>
      <c r="K65" s="53" t="s">
        <v>301</v>
      </c>
      <c r="L65" s="53" t="s">
        <v>302</v>
      </c>
      <c r="M65" s="54" t="s">
        <v>138</v>
      </c>
      <c r="N65" s="54" t="s">
        <v>226</v>
      </c>
      <c r="O65" s="55" t="s">
        <v>139</v>
      </c>
      <c r="P65" s="56" t="s">
        <v>303</v>
      </c>
    </row>
    <row r="66" spans="1:16" ht="12.75" customHeight="1" thickBot="1">
      <c r="A66" s="44" t="str">
        <f t="shared" si="6"/>
        <v>VSB 59 </v>
      </c>
      <c r="B66" s="16" t="str">
        <f t="shared" si="7"/>
        <v>II</v>
      </c>
      <c r="C66" s="44">
        <f t="shared" si="8"/>
        <v>56994.005499999999</v>
      </c>
      <c r="D66" s="13" t="str">
        <f t="shared" si="9"/>
        <v>vis</v>
      </c>
      <c r="E66" s="52">
        <f>VLOOKUP(C66,Active!C$21:E$961,3,FALSE)</f>
        <v>26679.597506150221</v>
      </c>
      <c r="F66" s="16" t="s">
        <v>61</v>
      </c>
      <c r="G66" s="13" t="str">
        <f t="shared" si="10"/>
        <v>56994.0055</v>
      </c>
      <c r="H66" s="44">
        <f t="shared" si="11"/>
        <v>26679.5</v>
      </c>
      <c r="I66" s="53" t="s">
        <v>304</v>
      </c>
      <c r="J66" s="54" t="s">
        <v>305</v>
      </c>
      <c r="K66" s="53" t="s">
        <v>306</v>
      </c>
      <c r="L66" s="53" t="s">
        <v>307</v>
      </c>
      <c r="M66" s="54" t="s">
        <v>138</v>
      </c>
      <c r="N66" s="54" t="s">
        <v>226</v>
      </c>
      <c r="O66" s="55" t="s">
        <v>139</v>
      </c>
      <c r="P66" s="56" t="s">
        <v>303</v>
      </c>
    </row>
    <row r="67" spans="1:16">
      <c r="B67" s="16"/>
      <c r="F67" s="16"/>
    </row>
    <row r="68" spans="1:16">
      <c r="B68" s="16"/>
      <c r="F68" s="16"/>
    </row>
    <row r="69" spans="1:16">
      <c r="B69" s="16"/>
      <c r="F69" s="16"/>
    </row>
    <row r="70" spans="1:16">
      <c r="B70" s="16"/>
      <c r="F70" s="16"/>
    </row>
    <row r="71" spans="1:16">
      <c r="B71" s="16"/>
      <c r="F71" s="16"/>
    </row>
    <row r="72" spans="1:16">
      <c r="B72" s="16"/>
      <c r="F72" s="16"/>
    </row>
    <row r="73" spans="1:16">
      <c r="B73" s="16"/>
      <c r="F73" s="16"/>
    </row>
    <row r="74" spans="1:16">
      <c r="B74" s="16"/>
      <c r="F74" s="16"/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</sheetData>
  <phoneticPr fontId="8" type="noConversion"/>
  <hyperlinks>
    <hyperlink ref="P15" r:id="rId1" display="http://www.konkoly.hu/cgi-bin/IBVS?4076"/>
    <hyperlink ref="P16" r:id="rId2" display="http://www.konkoly.hu/cgi-bin/IBVS?4076"/>
    <hyperlink ref="P17" r:id="rId3" display="http://www.konkoly.hu/cgi-bin/IBVS?4076"/>
    <hyperlink ref="P38" r:id="rId4" display="http://www.bav-astro.de/sfs/BAVM_link.php?BAVMnr=68"/>
    <hyperlink ref="P39" r:id="rId5" display="http://www.bav-astro.de/sfs/BAVM_link.php?BAVMnr=68"/>
    <hyperlink ref="P18" r:id="rId6" display="http://www.bav-astro.de/sfs/BAVM_link.php?BAVMnr=91"/>
    <hyperlink ref="P19" r:id="rId7" display="http://www.bav-astro.de/sfs/BAVM_link.php?BAVMnr=91"/>
    <hyperlink ref="P20" r:id="rId8" display="http://www.bav-astro.de/sfs/BAVM_link.php?BAVMnr=91"/>
    <hyperlink ref="P21" r:id="rId9" display="http://www.bav-astro.de/sfs/BAVM_link.php?BAVMnr=91"/>
    <hyperlink ref="P40" r:id="rId10" display="http://vsolj.cetus-net.org/no47.pdf"/>
    <hyperlink ref="P41" r:id="rId11" display="http://vsolj.cetus-net.org/no47.pdf"/>
    <hyperlink ref="P22" r:id="rId12" display="http://www.bav-astro.de/sfs/BAVM_link.php?BAVMnr=111"/>
    <hyperlink ref="P42" r:id="rId13" display="http://vsolj.cetus-net.org/no47.pdf"/>
    <hyperlink ref="P23" r:id="rId14" display="http://www.bav-astro.de/sfs/BAVM_link.php?BAVMnr=117"/>
    <hyperlink ref="P43" r:id="rId15" display="http://vsolj.cetus-net.org/no38.pdf"/>
    <hyperlink ref="P44" r:id="rId16" display="http://vsolj.cetus-net.org/no39.pdf"/>
    <hyperlink ref="P45" r:id="rId17" display="http://vsolj.cetus-net.org/no42.pdf"/>
    <hyperlink ref="P46" r:id="rId18" display="http://vsolj.cetus-net.org/no42.pdf"/>
    <hyperlink ref="P47" r:id="rId19" display="http://vsolj.cetus-net.org/no42.pdf"/>
    <hyperlink ref="P48" r:id="rId20" display="http://vsolj.cetus-net.org/no43.pdf"/>
    <hyperlink ref="P24" r:id="rId21" display="http://www.konkoly.hu/cgi-bin/IBVS?5843"/>
    <hyperlink ref="P49" r:id="rId22" display="http://vsolj.cetus-net.org/no44.pdf"/>
    <hyperlink ref="P50" r:id="rId23" display="http://vsolj.cetus-net.org/no44.pdf"/>
    <hyperlink ref="P51" r:id="rId24" display="http://vsolj.cetus-net.org/no45.pdf"/>
    <hyperlink ref="P25" r:id="rId25" display="http://www.konkoly.hu/cgi-bin/IBVS?5843"/>
    <hyperlink ref="P26" r:id="rId26" display="http://www.konkoly.hu/cgi-bin/IBVS?5843"/>
    <hyperlink ref="P27" r:id="rId27" display="http://www.konkoly.hu/cgi-bin/IBVS?5843"/>
    <hyperlink ref="P52" r:id="rId28" display="http://vsolj.cetus-net.org/no48.pdf"/>
    <hyperlink ref="P53" r:id="rId29" display="http://vsolj.cetus-net.org/no48.pdf"/>
    <hyperlink ref="P54" r:id="rId30" display="http://vsolj.cetus-net.org/no48.pdf"/>
    <hyperlink ref="P55" r:id="rId31" display="http://vsolj.cetus-net.org/no48.pdf"/>
    <hyperlink ref="P56" r:id="rId32" display="http://vsolj.cetus-net.org/vsoljno50.pdf"/>
    <hyperlink ref="P57" r:id="rId33" display="http://vsolj.cetus-net.org/vsoljno50.pdf"/>
    <hyperlink ref="P28" r:id="rId34" display="http://www.konkoly.hu/cgi-bin/IBVS?5960"/>
    <hyperlink ref="P58" r:id="rId35" display="http://vsolj.cetus-net.org/vsoljno51.pdf"/>
    <hyperlink ref="P59" r:id="rId36" display="http://var.astro.cz/oejv/issues/oejv0142.pdf"/>
    <hyperlink ref="P29" r:id="rId37" display="http://www.konkoly.hu/cgi-bin/IBVS?6011"/>
    <hyperlink ref="P60" r:id="rId38" display="http://vsolj.cetus-net.org/vsoljno53.pdf"/>
    <hyperlink ref="P61" r:id="rId39" display="http://vsolj.cetus-net.org/vsoljno56.pdf"/>
    <hyperlink ref="P62" r:id="rId40" display="http://vsolj.cetus-net.org/vsoljno56.pdf"/>
    <hyperlink ref="P63" r:id="rId41" display="http://vsolj.cetus-net.org/vsoljno56.pdf"/>
    <hyperlink ref="P64" r:id="rId42" display="http://var.astro.cz/oejv/issues/oejv0162.pdf"/>
    <hyperlink ref="P65" r:id="rId43" display="http://vsolj.cetus-net.org/vsoljno59.pdf"/>
    <hyperlink ref="P66" r:id="rId44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2023-01-14T03:57:39Z</dcterms:modified>
</cp:coreProperties>
</file>