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0583081-1E99-473F-AE7E-6F5D9319CC1A}" xr6:coauthVersionLast="47" xr6:coauthVersionMax="47" xr10:uidLastSave="{00000000-0000-0000-0000-000000000000}"/>
  <bookViews>
    <workbookView xWindow="14490" yWindow="51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H47" i="1" s="1"/>
  <c r="Q47" i="1"/>
  <c r="E46" i="1"/>
  <c r="F46" i="1"/>
  <c r="G46" i="1"/>
  <c r="I46" i="1"/>
  <c r="D9" i="1"/>
  <c r="C9" i="1"/>
  <c r="Q46" i="1"/>
  <c r="E45" i="1"/>
  <c r="F45" i="1"/>
  <c r="G45" i="1"/>
  <c r="H45" i="1"/>
  <c r="Q45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F16" i="1"/>
  <c r="F17" i="1" s="1"/>
  <c r="C17" i="1"/>
  <c r="Q21" i="1"/>
  <c r="C12" i="1"/>
  <c r="C11" i="1"/>
  <c r="O47" i="1" l="1"/>
  <c r="O27" i="1"/>
  <c r="O21" i="1"/>
  <c r="O42" i="1"/>
  <c r="O30" i="1"/>
  <c r="O23" i="1"/>
  <c r="O26" i="1"/>
  <c r="O46" i="1"/>
  <c r="O22" i="1"/>
  <c r="O41" i="1"/>
  <c r="O32" i="1"/>
  <c r="O24" i="1"/>
  <c r="O28" i="1"/>
  <c r="O39" i="1"/>
  <c r="O45" i="1"/>
  <c r="O40" i="1"/>
  <c r="O36" i="1"/>
  <c r="O38" i="1"/>
  <c r="C15" i="1"/>
  <c r="O37" i="1"/>
  <c r="O44" i="1"/>
  <c r="O35" i="1"/>
  <c r="O29" i="1"/>
  <c r="O33" i="1"/>
  <c r="O25" i="1"/>
  <c r="O34" i="1"/>
  <c r="O31" i="1"/>
  <c r="O4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<sst xmlns="http://schemas.openxmlformats.org/spreadsheetml/2006/main" count="100" uniqueCount="52">
  <si>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</si>
  <si>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</si>
  <si>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</si>
  <si>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</si>
  <si>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</si>
  <si>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</si>
  <si>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</si>
  <si>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</si>
  <si>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</si>
  <si>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</si>
  <si>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</si>
  <si>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</si>
  <si>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</si>
  <si>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</si>
  <si>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</si>
  <si>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</si>
  <si>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</si>
  <si>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</si>
  <si>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</si>
  <si>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</si>
  <si>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</si>
  <si>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</si>
  <si>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</si>
  <si>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</si>
  <si>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</si>
  <si>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</si>
  <si>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</si>
  <si>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</si>
  <si>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</si>
  <si>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</si>
  <si>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</si>
  <si>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</si>
  <si>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</si>
  <si>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</si>
  <si>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</si>
  <si>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</si>
  <si>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</si>
  <si>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</si>
  <si>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</si>
  <si>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</si>
  <si>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</si>
  <si>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</si>
  <si>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1804-0539</t>
  </si>
  <si>
    <t>Tau</t>
  </si>
  <si>
    <t>E</t>
  </si>
  <si>
    <t>IBVS 6114</t>
  </si>
  <si>
    <t>I</t>
  </si>
  <si>
    <t>II</t>
  </si>
  <si>
    <t>Nelson</t>
  </si>
  <si>
    <t>RHN 2018</t>
  </si>
  <si>
    <t>IBVS 6154</t>
  </si>
  <si>
    <t>IBVS, 63, 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</si>
</sst>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Fill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1804-0539 -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-1.1727500001143198E-2</c:v>
                </c:pt>
                <c:pt idx="2">
                  <c:v>-1.1010000001988374E-2</c:v>
                </c:pt>
                <c:pt idx="3">
                  <c:v>-1.9185000004654285E-2</c:v>
                </c:pt>
                <c:pt idx="4">
                  <c:v>-3.0907500004104804E-2</c:v>
                </c:pt>
                <c:pt idx="5">
                  <c:v>-2.0084999996470287E-2</c:v>
                </c:pt>
                <c:pt idx="6">
                  <c:v>-1.3939999997091945E-2</c:v>
                </c:pt>
                <c:pt idx="7">
                  <c:v>-1.5607500004989561E-2</c:v>
                </c:pt>
                <c:pt idx="8">
                  <c:v>-1.2142499996116385E-2</c:v>
                </c:pt>
                <c:pt idx="9">
                  <c:v>-1.3177500004530884E-2</c:v>
                </c:pt>
                <c:pt idx="10">
                  <c:v>-1.2295000000449363E-2</c:v>
                </c:pt>
                <c:pt idx="11">
                  <c:v>-1.5595000004395843E-2</c:v>
                </c:pt>
                <c:pt idx="12">
                  <c:v>-1.240249999682419E-2</c:v>
                </c:pt>
                <c:pt idx="13">
                  <c:v>-1.4210000001185108E-2</c:v>
                </c:pt>
                <c:pt idx="14">
                  <c:v>-1.508750000357395E-2</c:v>
                </c:pt>
                <c:pt idx="15">
                  <c:v>-1.4777500000491273E-2</c:v>
                </c:pt>
                <c:pt idx="16">
                  <c:v>-1.177500000630971E-2</c:v>
                </c:pt>
                <c:pt idx="17">
                  <c:v>-1.4630000005126931E-2</c:v>
                </c:pt>
                <c:pt idx="18">
                  <c:v>-1.7834999998740386E-2</c:v>
                </c:pt>
                <c:pt idx="19">
                  <c:v>-1.2177500000689179E-2</c:v>
                </c:pt>
                <c:pt idx="20">
                  <c:v>-1.3972500004456379E-2</c:v>
                </c:pt>
                <c:pt idx="21">
                  <c:v>-1.3455000000249129E-2</c:v>
                </c:pt>
                <c:pt idx="22">
                  <c:v>-1.0750000001280569E-2</c:v>
                </c:pt>
                <c:pt idx="23">
                  <c:v>-1.1107500002253801E-2</c:v>
                </c:pt>
                <c:pt idx="24">
                  <c:v>-1.8395528764813207E-2</c:v>
                </c:pt>
                <c:pt idx="26">
                  <c:v>-2.6815000004717149E-2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6-4622-8774-AC463BBCCB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5">
                  <c:v>-2.6815000004717149E-2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6-4622-8774-AC463BBCCB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6-4622-8774-AC463BBCCB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46-4622-8774-AC463BBCCB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46-4622-8774-AC463BBCCB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46-4622-8774-AC463BBCCB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1.3600000000000001E-3</c:v>
                  </c:pt>
                  <c:pt idx="1">
                    <c:v>2.5300000000000001E-3</c:v>
                  </c:pt>
                  <c:pt idx="2">
                    <c:v>8.0999999999999996E-4</c:v>
                  </c:pt>
                  <c:pt idx="3">
                    <c:v>4.4999999999999997E-3</c:v>
                  </c:pt>
                  <c:pt idx="4">
                    <c:v>3.7499999999999999E-3</c:v>
                  </c:pt>
                  <c:pt idx="5">
                    <c:v>3.5100000000000001E-3</c:v>
                  </c:pt>
                  <c:pt idx="6">
                    <c:v>5.5000000000000003E-4</c:v>
                  </c:pt>
                  <c:pt idx="7">
                    <c:v>1.42E-3</c:v>
                  </c:pt>
                  <c:pt idx="8">
                    <c:v>7.6999999999999996E-4</c:v>
                  </c:pt>
                  <c:pt idx="9">
                    <c:v>9.7999999999999997E-4</c:v>
                  </c:pt>
                  <c:pt idx="10">
                    <c:v>3.6999999999999999E-4</c:v>
                  </c:pt>
                  <c:pt idx="11">
                    <c:v>5.2999999999999998E-4</c:v>
                  </c:pt>
                  <c:pt idx="12">
                    <c:v>5.9000000000000003E-4</c:v>
                  </c:pt>
                  <c:pt idx="13">
                    <c:v>1.16E-3</c:v>
                  </c:pt>
                  <c:pt idx="14">
                    <c:v>8.7000000000000001E-4</c:v>
                  </c:pt>
                  <c:pt idx="15">
                    <c:v>5.1999999999999995E-4</c:v>
                  </c:pt>
                  <c:pt idx="16">
                    <c:v>2.5899999999999999E-3</c:v>
                  </c:pt>
                  <c:pt idx="17">
                    <c:v>1.65E-3</c:v>
                  </c:pt>
                  <c:pt idx="18">
                    <c:v>3.7799999999999999E-3</c:v>
                  </c:pt>
                  <c:pt idx="19">
                    <c:v>1.25E-3</c:v>
                  </c:pt>
                  <c:pt idx="20">
                    <c:v>2.9299999999999999E-3</c:v>
                  </c:pt>
                  <c:pt idx="21">
                    <c:v>2.5999999999999999E-3</c:v>
                  </c:pt>
                  <c:pt idx="22">
                    <c:v>4.6000000000000001E-4</c:v>
                  </c:pt>
                  <c:pt idx="23">
                    <c:v>1.9000000000000001E-4</c:v>
                  </c:pt>
                  <c:pt idx="24">
                    <c:v>2.0000000000000001E-4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46-4622-8774-AC463BBCCB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3.3232406889488059E-2</c:v>
                </c:pt>
                <c:pt idx="1">
                  <c:v>1.874982234930057E-2</c:v>
                </c:pt>
                <c:pt idx="2">
                  <c:v>1.8744292534661325E-2</c:v>
                </c:pt>
                <c:pt idx="3">
                  <c:v>1.7450315909077564E-2</c:v>
                </c:pt>
                <c:pt idx="4">
                  <c:v>1.7444786094438315E-2</c:v>
                </c:pt>
                <c:pt idx="5">
                  <c:v>1.7229123323507688E-2</c:v>
                </c:pt>
                <c:pt idx="6">
                  <c:v>1.1467056469412477E-2</c:v>
                </c:pt>
                <c:pt idx="7">
                  <c:v>1.1450467025494737E-2</c:v>
                </c:pt>
                <c:pt idx="8">
                  <c:v>1.1240334069203356E-2</c:v>
                </c:pt>
                <c:pt idx="9">
                  <c:v>1.107443963002595E-2</c:v>
                </c:pt>
                <c:pt idx="10">
                  <c:v>1.1013611668994235E-2</c:v>
                </c:pt>
                <c:pt idx="11">
                  <c:v>1.0925134634766284E-2</c:v>
                </c:pt>
                <c:pt idx="12">
                  <c:v>1.0908545190848544E-2</c:v>
                </c:pt>
                <c:pt idx="13">
                  <c:v>1.0847717229816829E-2</c:v>
                </c:pt>
                <c:pt idx="14">
                  <c:v>1.0786889268785113E-2</c:v>
                </c:pt>
                <c:pt idx="15">
                  <c:v>1.0698412234557166E-2</c:v>
                </c:pt>
                <c:pt idx="16">
                  <c:v>1.0681822790639423E-2</c:v>
                </c:pt>
                <c:pt idx="17">
                  <c:v>1.042745131723407E-2</c:v>
                </c:pt>
                <c:pt idx="18">
                  <c:v>7.5630073341042027E-3</c:v>
                </c:pt>
                <c:pt idx="19">
                  <c:v>7.5574775194649571E-3</c:v>
                </c:pt>
                <c:pt idx="20">
                  <c:v>5.9980697911973455E-3</c:v>
                </c:pt>
                <c:pt idx="21">
                  <c:v>5.9925399765580999E-3</c:v>
                </c:pt>
                <c:pt idx="22">
                  <c:v>-1.0983990965929717E-2</c:v>
                </c:pt>
                <c:pt idx="23">
                  <c:v>-1.122177299541733E-2</c:v>
                </c:pt>
                <c:pt idx="24">
                  <c:v>-1.7791192786842581E-2</c:v>
                </c:pt>
                <c:pt idx="25">
                  <c:v>-2.6943036014796112E-2</c:v>
                </c:pt>
                <c:pt idx="26">
                  <c:v>-2.6943036014796112E-2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46-4622-8774-AC463BBCCB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1309.5</c:v>
                </c:pt>
                <c:pt idx="2">
                  <c:v>1310</c:v>
                </c:pt>
                <c:pt idx="3">
                  <c:v>1427</c:v>
                </c:pt>
                <c:pt idx="4">
                  <c:v>1427.5</c:v>
                </c:pt>
                <c:pt idx="5">
                  <c:v>1447</c:v>
                </c:pt>
                <c:pt idx="6">
                  <c:v>1968</c:v>
                </c:pt>
                <c:pt idx="7">
                  <c:v>1969.5</c:v>
                </c:pt>
                <c:pt idx="8">
                  <c:v>1988.5</c:v>
                </c:pt>
                <c:pt idx="9">
                  <c:v>2003.5</c:v>
                </c:pt>
                <c:pt idx="10">
                  <c:v>2009</c:v>
                </c:pt>
                <c:pt idx="11">
                  <c:v>2017</c:v>
                </c:pt>
                <c:pt idx="12">
                  <c:v>2018.5</c:v>
                </c:pt>
                <c:pt idx="13">
                  <c:v>2024</c:v>
                </c:pt>
                <c:pt idx="14">
                  <c:v>2029.5</c:v>
                </c:pt>
                <c:pt idx="15">
                  <c:v>2037.5</c:v>
                </c:pt>
                <c:pt idx="16">
                  <c:v>2039</c:v>
                </c:pt>
                <c:pt idx="17">
                  <c:v>2062</c:v>
                </c:pt>
                <c:pt idx="18">
                  <c:v>2321</c:v>
                </c:pt>
                <c:pt idx="19">
                  <c:v>2321.5</c:v>
                </c:pt>
                <c:pt idx="20">
                  <c:v>2462.5</c:v>
                </c:pt>
                <c:pt idx="21">
                  <c:v>2463</c:v>
                </c:pt>
                <c:pt idx="22">
                  <c:v>3998</c:v>
                </c:pt>
                <c:pt idx="23">
                  <c:v>4019.5</c:v>
                </c:pt>
                <c:pt idx="24">
                  <c:v>4613.5</c:v>
                </c:pt>
                <c:pt idx="25">
                  <c:v>5441</c:v>
                </c:pt>
                <c:pt idx="26">
                  <c:v>5441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46-4622-8774-AC463BBC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9368"/>
        <c:axId val="1"/>
      </c:scatterChart>
      <c:valAx>
        <c:axId val="78643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9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97937099967764"/>
          <c:w val="0.7503759398496240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A9CA2B-1D38-ECD6-E17E-825DB2272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6" t="s">
        <v>42</v>
      </c>
    </row>
    <row r="2" spans="1:6" x14ac:dyDescent="0.2">
      <c r="A2" t="s">
        <v>24</v>
      </c>
      <c r="B2" t="s">
        <v>44</v>
      </c>
      <c r="C2" s="2"/>
      <c r="D2" s="2"/>
      <c r="E2" t="s">
        <v>43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40</v>
      </c>
      <c r="D4" s="27" t="s">
        <v>40</v>
      </c>
    </row>
    <row r="5" spans="1:6" ht="13.5" thickTop="1" x14ac:dyDescent="0.2">
      <c r="A5" s="8" t="s">
        <v>31</v>
      </c>
      <c r="B5" s="9"/>
      <c r="C5" s="10">
        <v>-9.5</v>
      </c>
      <c r="D5" s="9" t="s">
        <v>32</v>
      </c>
    </row>
    <row r="6" spans="1:6" x14ac:dyDescent="0.2">
      <c r="A6" s="4" t="s">
        <v>1</v>
      </c>
    </row>
    <row r="7" spans="1:6" x14ac:dyDescent="0.2">
      <c r="A7" t="s">
        <v>2</v>
      </c>
      <c r="C7" s="7">
        <v>51520.288390000002</v>
      </c>
      <c r="D7" s="28" t="s">
        <v>41</v>
      </c>
    </row>
    <row r="8" spans="1:6" x14ac:dyDescent="0.2">
      <c r="A8" t="s">
        <v>3</v>
      </c>
      <c r="C8" s="7">
        <v>1.2629250000000001</v>
      </c>
      <c r="D8" s="28" t="s">
        <v>41</v>
      </c>
    </row>
    <row r="9" spans="1:6" x14ac:dyDescent="0.2">
      <c r="A9" s="23" t="s">
        <v>35</v>
      </c>
      <c r="B9" s="24">
        <v>43</v>
      </c>
      <c r="C9" s="21" t="str">
        <f>"F"&amp;B9</f>
        <v>F43</v>
      </c>
      <c r="D9" s="22" t="str">
        <f>"G"&amp;B9</f>
        <v>G43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15</v>
      </c>
      <c r="B11" s="9"/>
      <c r="C11" s="20">
        <f ca="1">INTERCEPT(INDIRECT($D$9):G991,INDIRECT($C$9):F991)</f>
        <v>3.3232406889488059E-2</v>
      </c>
      <c r="D11" s="2"/>
      <c r="E11" s="9"/>
    </row>
    <row r="12" spans="1:6" x14ac:dyDescent="0.2">
      <c r="A12" s="9" t="s">
        <v>16</v>
      </c>
      <c r="B12" s="9"/>
      <c r="C12" s="20">
        <f ca="1">SLOPE(INDIRECT($D$9):G991,INDIRECT($C$9):F991)</f>
        <v>-1.105962927849369E-5</v>
      </c>
      <c r="D12" s="2"/>
      <c r="E12" s="9"/>
    </row>
    <row r="13" spans="1:6" x14ac:dyDescent="0.2">
      <c r="A13" s="9" t="s">
        <v>19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(C7+C11)+(C8+C12)*INT(MAX(F21:F3532))</f>
        <v>58391.836371963989</v>
      </c>
      <c r="E15" s="13" t="s">
        <v>37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1.2629139403707217</v>
      </c>
      <c r="E16" s="13" t="s">
        <v>33</v>
      </c>
      <c r="F16" s="14">
        <f ca="1">NOW()+15018.5+$C$5/24</f>
        <v>59968.832828009254</v>
      </c>
    </row>
    <row r="17" spans="1:18" ht="13.5" thickBot="1" x14ac:dyDescent="0.25">
      <c r="A17" s="13" t="s">
        <v>30</v>
      </c>
      <c r="B17" s="9"/>
      <c r="C17" s="9">
        <f>COUNT(C21:C2190)</f>
        <v>27</v>
      </c>
      <c r="E17" s="13" t="s">
        <v>38</v>
      </c>
      <c r="F17" s="14">
        <f ca="1">ROUND(2*(F16-$C$7)/$C$8,0)/2+F15</f>
        <v>6690.5</v>
      </c>
    </row>
    <row r="18" spans="1:18" ht="14.25" thickTop="1" thickBot="1" x14ac:dyDescent="0.25">
      <c r="A18" s="15" t="s">
        <v>5</v>
      </c>
      <c r="B18" s="9"/>
      <c r="C18" s="18">
        <f ca="1">+C15</f>
        <v>58391.836371963989</v>
      </c>
      <c r="D18" s="19">
        <f ca="1">+C16</f>
        <v>1.2629139403707217</v>
      </c>
      <c r="E18" s="13" t="s">
        <v>39</v>
      </c>
      <c r="F18" s="22">
        <f ca="1">ROUND(2*(F16-$C$15)/$C$16,0)/2+F15</f>
        <v>1249.5</v>
      </c>
    </row>
    <row r="19" spans="1:18" ht="13.5" thickTop="1" x14ac:dyDescent="0.2">
      <c r="E19" s="13" t="s">
        <v>34</v>
      </c>
      <c r="F19" s="17">
        <f ca="1">+$C$15+$C$16*F18-15018.5-$C$5/24</f>
        <v>44951.743173790543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48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5" t="s">
        <v>36</v>
      </c>
    </row>
    <row r="21" spans="1:18" x14ac:dyDescent="0.2">
      <c r="A21" s="30" t="s">
        <v>45</v>
      </c>
      <c r="B21" s="31" t="s">
        <v>46</v>
      </c>
      <c r="C21" s="30">
        <v>51520.288390000002</v>
      </c>
      <c r="D21" s="30">
        <v>1.3600000000000001E-3</v>
      </c>
      <c r="E21">
        <f>+(C21-C$7)/C$8</f>
        <v>0</v>
      </c>
      <c r="F21" s="29">
        <f>ROUND(2*E21,0)/2</f>
        <v>0</v>
      </c>
      <c r="G21">
        <f>+C21-(C$7+F21*C$8)</f>
        <v>0</v>
      </c>
      <c r="H21">
        <f>+G21</f>
        <v>0</v>
      </c>
      <c r="O21">
        <f ca="1">+C$11+C$12*$F21</f>
        <v>3.3232406889488059E-2</v>
      </c>
      <c r="Q21" s="1">
        <f>+C21-15018.5</f>
        <v>36501.788390000002</v>
      </c>
    </row>
    <row r="22" spans="1:18" x14ac:dyDescent="0.2">
      <c r="A22" s="30" t="s">
        <v>45</v>
      </c>
      <c r="B22" s="31" t="s">
        <v>47</v>
      </c>
      <c r="C22" s="30">
        <v>53174.076950000002</v>
      </c>
      <c r="D22" s="30">
        <v>2.5300000000000001E-3</v>
      </c>
      <c r="E22">
        <f t="shared" ref="E22:E44" si="0">+(C22-C$7)/C$8</f>
        <v>1309.4907140170642</v>
      </c>
      <c r="F22" s="29">
        <f t="shared" ref="F22:F46" si="1">ROUND(2*E22,0)/2</f>
        <v>1309.5</v>
      </c>
      <c r="G22">
        <f t="shared" ref="G22:G44" si="2">+C22-(C$7+F22*C$8)</f>
        <v>-1.1727500001143198E-2</v>
      </c>
      <c r="H22">
        <f t="shared" ref="H22:H44" si="3">+G22</f>
        <v>-1.1727500001143198E-2</v>
      </c>
      <c r="O22">
        <f t="shared" ref="O22:O44" ca="1" si="4">+C$11+C$12*$F22</f>
        <v>1.874982234930057E-2</v>
      </c>
      <c r="Q22" s="1">
        <f t="shared" ref="Q22:Q44" si="5">+C22-15018.5</f>
        <v>38155.576950000002</v>
      </c>
    </row>
    <row r="23" spans="1:18" x14ac:dyDescent="0.2">
      <c r="A23" s="30" t="s">
        <v>45</v>
      </c>
      <c r="B23" s="31" t="s">
        <v>46</v>
      </c>
      <c r="C23" s="30">
        <v>53174.709130000003</v>
      </c>
      <c r="D23" s="30">
        <v>8.0999999999999996E-4</v>
      </c>
      <c r="E23">
        <f t="shared" si="0"/>
        <v>1309.991282142646</v>
      </c>
      <c r="F23" s="29">
        <f t="shared" si="1"/>
        <v>1310</v>
      </c>
      <c r="G23">
        <f t="shared" si="2"/>
        <v>-1.1010000001988374E-2</v>
      </c>
      <c r="H23">
        <f t="shared" si="3"/>
        <v>-1.1010000001988374E-2</v>
      </c>
      <c r="O23">
        <f t="shared" ca="1" si="4"/>
        <v>1.8744292534661325E-2</v>
      </c>
      <c r="Q23" s="1">
        <f t="shared" si="5"/>
        <v>38156.209130000003</v>
      </c>
    </row>
    <row r="24" spans="1:18" x14ac:dyDescent="0.2">
      <c r="A24" s="30" t="s">
        <v>45</v>
      </c>
      <c r="B24" s="31" t="s">
        <v>46</v>
      </c>
      <c r="C24" s="30">
        <v>53322.463179999999</v>
      </c>
      <c r="D24" s="30">
        <v>4.4999999999999997E-3</v>
      </c>
      <c r="E24">
        <f t="shared" si="0"/>
        <v>1426.9848090741709</v>
      </c>
      <c r="F24" s="29">
        <f t="shared" si="1"/>
        <v>1427</v>
      </c>
      <c r="G24">
        <f t="shared" si="2"/>
        <v>-1.9185000004654285E-2</v>
      </c>
      <c r="H24">
        <f t="shared" si="3"/>
        <v>-1.9185000004654285E-2</v>
      </c>
      <c r="O24">
        <f t="shared" ca="1" si="4"/>
        <v>1.7450315909077564E-2</v>
      </c>
      <c r="Q24" s="1">
        <f t="shared" si="5"/>
        <v>38303.963179999999</v>
      </c>
    </row>
    <row r="25" spans="1:18" x14ac:dyDescent="0.2">
      <c r="A25" s="30" t="s">
        <v>45</v>
      </c>
      <c r="B25" s="31" t="s">
        <v>47</v>
      </c>
      <c r="C25" s="30">
        <v>53323.082920000001</v>
      </c>
      <c r="D25" s="30">
        <v>3.7499999999999999E-3</v>
      </c>
      <c r="E25">
        <f t="shared" si="0"/>
        <v>1427.4755270502992</v>
      </c>
      <c r="F25" s="29">
        <f t="shared" si="1"/>
        <v>1427.5</v>
      </c>
      <c r="G25">
        <f t="shared" si="2"/>
        <v>-3.0907500004104804E-2</v>
      </c>
      <c r="H25">
        <f t="shared" si="3"/>
        <v>-3.0907500004104804E-2</v>
      </c>
      <c r="O25">
        <f t="shared" ca="1" si="4"/>
        <v>1.7444786094438315E-2</v>
      </c>
      <c r="Q25" s="1">
        <f t="shared" si="5"/>
        <v>38304.582920000001</v>
      </c>
    </row>
    <row r="26" spans="1:18" x14ac:dyDescent="0.2">
      <c r="A26" s="30" t="s">
        <v>45</v>
      </c>
      <c r="B26" s="31" t="s">
        <v>46</v>
      </c>
      <c r="C26" s="30">
        <v>53347.720780000003</v>
      </c>
      <c r="D26" s="30">
        <v>3.5100000000000001E-3</v>
      </c>
      <c r="E26">
        <f t="shared" si="0"/>
        <v>1446.9840964427829</v>
      </c>
      <c r="F26" s="29">
        <f t="shared" si="1"/>
        <v>1447</v>
      </c>
      <c r="G26">
        <f t="shared" si="2"/>
        <v>-2.0084999996470287E-2</v>
      </c>
      <c r="H26">
        <f t="shared" si="3"/>
        <v>-2.0084999996470287E-2</v>
      </c>
      <c r="O26">
        <f t="shared" ca="1" si="4"/>
        <v>1.7229123323507688E-2</v>
      </c>
      <c r="Q26" s="1">
        <f t="shared" si="5"/>
        <v>38329.220780000003</v>
      </c>
    </row>
    <row r="27" spans="1:18" x14ac:dyDescent="0.2">
      <c r="A27" s="30" t="s">
        <v>45</v>
      </c>
      <c r="B27" s="31" t="s">
        <v>46</v>
      </c>
      <c r="C27" s="30">
        <v>54005.710850000003</v>
      </c>
      <c r="D27" s="30">
        <v>5.5000000000000003E-4</v>
      </c>
      <c r="E27">
        <f t="shared" si="0"/>
        <v>1967.9889621315608</v>
      </c>
      <c r="F27" s="29">
        <f t="shared" si="1"/>
        <v>1968</v>
      </c>
      <c r="G27">
        <f t="shared" si="2"/>
        <v>-1.3939999997091945E-2</v>
      </c>
      <c r="H27">
        <f t="shared" si="3"/>
        <v>-1.3939999997091945E-2</v>
      </c>
      <c r="O27">
        <f t="shared" ca="1" si="4"/>
        <v>1.1467056469412477E-2</v>
      </c>
      <c r="Q27" s="1">
        <f t="shared" si="5"/>
        <v>38987.210850000003</v>
      </c>
    </row>
    <row r="28" spans="1:18" x14ac:dyDescent="0.2">
      <c r="A28" s="30" t="s">
        <v>45</v>
      </c>
      <c r="B28" s="31" t="s">
        <v>47</v>
      </c>
      <c r="C28" s="30">
        <v>54007.603569999999</v>
      </c>
      <c r="D28" s="30">
        <v>1.42E-3</v>
      </c>
      <c r="E28">
        <f t="shared" si="0"/>
        <v>1969.4876417839521</v>
      </c>
      <c r="F28" s="29">
        <f t="shared" si="1"/>
        <v>1969.5</v>
      </c>
      <c r="G28">
        <f t="shared" si="2"/>
        <v>-1.5607500004989561E-2</v>
      </c>
      <c r="H28">
        <f t="shared" si="3"/>
        <v>-1.5607500004989561E-2</v>
      </c>
      <c r="O28">
        <f t="shared" ca="1" si="4"/>
        <v>1.1450467025494737E-2</v>
      </c>
      <c r="Q28" s="1">
        <f t="shared" si="5"/>
        <v>38989.103569999999</v>
      </c>
    </row>
    <row r="29" spans="1:18" x14ac:dyDescent="0.2">
      <c r="A29" s="30" t="s">
        <v>45</v>
      </c>
      <c r="B29" s="31" t="s">
        <v>47</v>
      </c>
      <c r="C29" s="30">
        <v>54031.602610000002</v>
      </c>
      <c r="D29" s="30">
        <v>7.6999999999999996E-4</v>
      </c>
      <c r="E29">
        <f t="shared" si="0"/>
        <v>1988.4903854148108</v>
      </c>
      <c r="F29" s="29">
        <f t="shared" si="1"/>
        <v>1988.5</v>
      </c>
      <c r="G29">
        <f t="shared" si="2"/>
        <v>-1.2142499996116385E-2</v>
      </c>
      <c r="H29">
        <f t="shared" si="3"/>
        <v>-1.2142499996116385E-2</v>
      </c>
      <c r="O29">
        <f t="shared" ca="1" si="4"/>
        <v>1.1240334069203356E-2</v>
      </c>
      <c r="Q29" s="1">
        <f t="shared" si="5"/>
        <v>39013.102610000002</v>
      </c>
    </row>
    <row r="30" spans="1:18" x14ac:dyDescent="0.2">
      <c r="A30" s="30" t="s">
        <v>45</v>
      </c>
      <c r="B30" s="31" t="s">
        <v>47</v>
      </c>
      <c r="C30" s="30">
        <v>54050.545449999998</v>
      </c>
      <c r="D30" s="30">
        <v>9.7999999999999997E-4</v>
      </c>
      <c r="E30">
        <f t="shared" si="0"/>
        <v>2003.4895658887076</v>
      </c>
      <c r="F30" s="29">
        <f t="shared" si="1"/>
        <v>2003.5</v>
      </c>
      <c r="G30">
        <f t="shared" si="2"/>
        <v>-1.3177500004530884E-2</v>
      </c>
      <c r="H30">
        <f t="shared" si="3"/>
        <v>-1.3177500004530884E-2</v>
      </c>
      <c r="O30">
        <f t="shared" ca="1" si="4"/>
        <v>1.107443963002595E-2</v>
      </c>
      <c r="Q30" s="1">
        <f t="shared" si="5"/>
        <v>39032.045449999998</v>
      </c>
    </row>
    <row r="31" spans="1:18" x14ac:dyDescent="0.2">
      <c r="A31" s="30" t="s">
        <v>45</v>
      </c>
      <c r="B31" s="31" t="s">
        <v>46</v>
      </c>
      <c r="C31" s="30">
        <v>54057.492420000002</v>
      </c>
      <c r="D31" s="30">
        <v>3.6999999999999999E-4</v>
      </c>
      <c r="E31">
        <f t="shared" si="0"/>
        <v>2008.9902646633811</v>
      </c>
      <c r="F31" s="29">
        <f t="shared" si="1"/>
        <v>2009</v>
      </c>
      <c r="G31">
        <f t="shared" si="2"/>
        <v>-1.2295000000449363E-2</v>
      </c>
      <c r="H31">
        <f t="shared" si="3"/>
        <v>-1.2295000000449363E-2</v>
      </c>
      <c r="O31">
        <f t="shared" ca="1" si="4"/>
        <v>1.1013611668994235E-2</v>
      </c>
      <c r="Q31" s="1">
        <f t="shared" si="5"/>
        <v>39038.992420000002</v>
      </c>
    </row>
    <row r="32" spans="1:18" x14ac:dyDescent="0.2">
      <c r="A32" s="30" t="s">
        <v>45</v>
      </c>
      <c r="B32" s="31" t="s">
        <v>46</v>
      </c>
      <c r="C32" s="30">
        <v>54067.592519999998</v>
      </c>
      <c r="D32" s="30">
        <v>5.2999999999999998E-4</v>
      </c>
      <c r="E32">
        <f t="shared" si="0"/>
        <v>2016.9876516816096</v>
      </c>
      <c r="F32" s="29">
        <f t="shared" si="1"/>
        <v>2017</v>
      </c>
      <c r="G32">
        <f t="shared" si="2"/>
        <v>-1.5595000004395843E-2</v>
      </c>
      <c r="H32">
        <f t="shared" si="3"/>
        <v>-1.5595000004395843E-2</v>
      </c>
      <c r="O32">
        <f t="shared" ca="1" si="4"/>
        <v>1.0925134634766284E-2</v>
      </c>
      <c r="Q32" s="1">
        <f t="shared" si="5"/>
        <v>39049.092519999998</v>
      </c>
    </row>
    <row r="33" spans="1:17" x14ac:dyDescent="0.2">
      <c r="A33" s="30" t="s">
        <v>45</v>
      </c>
      <c r="B33" s="31" t="s">
        <v>47</v>
      </c>
      <c r="C33" s="30">
        <v>54069.490100000003</v>
      </c>
      <c r="D33" s="30">
        <v>5.9000000000000003E-4</v>
      </c>
      <c r="E33">
        <f t="shared" si="0"/>
        <v>2018.4901795435208</v>
      </c>
      <c r="F33" s="29">
        <f t="shared" si="1"/>
        <v>2018.5</v>
      </c>
      <c r="G33">
        <f t="shared" si="2"/>
        <v>-1.240249999682419E-2</v>
      </c>
      <c r="H33">
        <f t="shared" si="3"/>
        <v>-1.240249999682419E-2</v>
      </c>
      <c r="O33">
        <f t="shared" ca="1" si="4"/>
        <v>1.0908545190848544E-2</v>
      </c>
      <c r="Q33" s="1">
        <f t="shared" si="5"/>
        <v>39050.990100000003</v>
      </c>
    </row>
    <row r="34" spans="1:17" x14ac:dyDescent="0.2">
      <c r="A34" s="30" t="s">
        <v>45</v>
      </c>
      <c r="B34" s="31" t="s">
        <v>46</v>
      </c>
      <c r="C34" s="30">
        <v>54076.434379999999</v>
      </c>
      <c r="D34" s="30">
        <v>1.16E-3</v>
      </c>
      <c r="E34">
        <f t="shared" si="0"/>
        <v>2023.9887483421398</v>
      </c>
      <c r="F34" s="29">
        <f t="shared" si="1"/>
        <v>2024</v>
      </c>
      <c r="G34">
        <f t="shared" si="2"/>
        <v>-1.4210000001185108E-2</v>
      </c>
      <c r="H34">
        <f t="shared" si="3"/>
        <v>-1.4210000001185108E-2</v>
      </c>
      <c r="O34">
        <f t="shared" ca="1" si="4"/>
        <v>1.0847717229816829E-2</v>
      </c>
      <c r="Q34" s="1">
        <f t="shared" si="5"/>
        <v>39057.934379999999</v>
      </c>
    </row>
    <row r="35" spans="1:17" x14ac:dyDescent="0.2">
      <c r="A35" s="30" t="s">
        <v>45</v>
      </c>
      <c r="B35" s="31" t="s">
        <v>47</v>
      </c>
      <c r="C35" s="30">
        <v>54083.379589999997</v>
      </c>
      <c r="D35" s="30">
        <v>8.7000000000000001E-4</v>
      </c>
      <c r="E35">
        <f t="shared" si="0"/>
        <v>2029.4880535265318</v>
      </c>
      <c r="F35" s="29">
        <f t="shared" si="1"/>
        <v>2029.5</v>
      </c>
      <c r="G35">
        <f t="shared" si="2"/>
        <v>-1.508750000357395E-2</v>
      </c>
      <c r="H35">
        <f t="shared" si="3"/>
        <v>-1.508750000357395E-2</v>
      </c>
      <c r="O35">
        <f t="shared" ca="1" si="4"/>
        <v>1.0786889268785113E-2</v>
      </c>
      <c r="Q35" s="1">
        <f t="shared" si="5"/>
        <v>39064.879589999997</v>
      </c>
    </row>
    <row r="36" spans="1:17" x14ac:dyDescent="0.2">
      <c r="A36" s="30" t="s">
        <v>45</v>
      </c>
      <c r="B36" s="31" t="s">
        <v>47</v>
      </c>
      <c r="C36" s="30">
        <v>54093.4833</v>
      </c>
      <c r="D36" s="30">
        <v>5.1999999999999995E-4</v>
      </c>
      <c r="E36">
        <f t="shared" si="0"/>
        <v>2037.4882989884579</v>
      </c>
      <c r="F36" s="29">
        <f t="shared" si="1"/>
        <v>2037.5</v>
      </c>
      <c r="G36">
        <f t="shared" si="2"/>
        <v>-1.4777500000491273E-2</v>
      </c>
      <c r="H36">
        <f t="shared" si="3"/>
        <v>-1.4777500000491273E-2</v>
      </c>
      <c r="O36">
        <f t="shared" ca="1" si="4"/>
        <v>1.0698412234557166E-2</v>
      </c>
      <c r="Q36" s="1">
        <f t="shared" si="5"/>
        <v>39074.9833</v>
      </c>
    </row>
    <row r="37" spans="1:17" x14ac:dyDescent="0.2">
      <c r="A37" s="30" t="s">
        <v>45</v>
      </c>
      <c r="B37" s="31" t="s">
        <v>46</v>
      </c>
      <c r="C37" s="30">
        <v>54095.380689999998</v>
      </c>
      <c r="D37" s="30">
        <v>2.5899999999999999E-3</v>
      </c>
      <c r="E37">
        <f t="shared" si="0"/>
        <v>2038.9906764059594</v>
      </c>
      <c r="F37" s="29">
        <f t="shared" si="1"/>
        <v>2039</v>
      </c>
      <c r="G37">
        <f t="shared" si="2"/>
        <v>-1.177500000630971E-2</v>
      </c>
      <c r="H37">
        <f t="shared" si="3"/>
        <v>-1.177500000630971E-2</v>
      </c>
      <c r="O37">
        <f t="shared" ca="1" si="4"/>
        <v>1.0681822790639423E-2</v>
      </c>
      <c r="Q37" s="1">
        <f t="shared" si="5"/>
        <v>39076.880689999998</v>
      </c>
    </row>
    <row r="38" spans="1:17" x14ac:dyDescent="0.2">
      <c r="A38" s="30" t="s">
        <v>45</v>
      </c>
      <c r="B38" s="31" t="s">
        <v>46</v>
      </c>
      <c r="C38" s="30">
        <v>54124.425109999996</v>
      </c>
      <c r="D38" s="30">
        <v>1.65E-3</v>
      </c>
      <c r="E38">
        <f t="shared" si="0"/>
        <v>2061.9884157808219</v>
      </c>
      <c r="F38" s="29">
        <f t="shared" si="1"/>
        <v>2062</v>
      </c>
      <c r="G38">
        <f t="shared" si="2"/>
        <v>-1.4630000005126931E-2</v>
      </c>
      <c r="H38">
        <f t="shared" si="3"/>
        <v>-1.4630000005126931E-2</v>
      </c>
      <c r="O38">
        <f t="shared" ca="1" si="4"/>
        <v>1.042745131723407E-2</v>
      </c>
      <c r="Q38" s="1">
        <f t="shared" si="5"/>
        <v>39105.925109999996</v>
      </c>
    </row>
    <row r="39" spans="1:17" x14ac:dyDescent="0.2">
      <c r="A39" s="30" t="s">
        <v>45</v>
      </c>
      <c r="B39" s="31" t="s">
        <v>46</v>
      </c>
      <c r="C39" s="30">
        <v>54451.519480000003</v>
      </c>
      <c r="D39" s="30">
        <v>3.7799999999999999E-3</v>
      </c>
      <c r="E39">
        <f t="shared" si="0"/>
        <v>2320.9858780212608</v>
      </c>
      <c r="F39" s="29">
        <f t="shared" si="1"/>
        <v>2321</v>
      </c>
      <c r="G39">
        <f t="shared" si="2"/>
        <v>-1.7834999998740386E-2</v>
      </c>
      <c r="H39">
        <f t="shared" si="3"/>
        <v>-1.7834999998740386E-2</v>
      </c>
      <c r="O39">
        <f t="shared" ca="1" si="4"/>
        <v>7.5630073341042027E-3</v>
      </c>
      <c r="Q39" s="1">
        <f t="shared" si="5"/>
        <v>39433.019480000003</v>
      </c>
    </row>
    <row r="40" spans="1:17" x14ac:dyDescent="0.2">
      <c r="A40" s="30" t="s">
        <v>45</v>
      </c>
      <c r="B40" s="31" t="s">
        <v>47</v>
      </c>
      <c r="C40" s="30">
        <v>54452.156600000002</v>
      </c>
      <c r="D40" s="30">
        <v>1.25E-3</v>
      </c>
      <c r="E40">
        <f t="shared" si="0"/>
        <v>2321.4903577013683</v>
      </c>
      <c r="F40" s="29">
        <f t="shared" si="1"/>
        <v>2321.5</v>
      </c>
      <c r="G40">
        <f t="shared" si="2"/>
        <v>-1.2177500000689179E-2</v>
      </c>
      <c r="H40">
        <f t="shared" si="3"/>
        <v>-1.2177500000689179E-2</v>
      </c>
      <c r="O40">
        <f t="shared" ca="1" si="4"/>
        <v>7.5574775194649571E-3</v>
      </c>
      <c r="Q40" s="1">
        <f t="shared" si="5"/>
        <v>39433.656600000002</v>
      </c>
    </row>
    <row r="41" spans="1:17" x14ac:dyDescent="0.2">
      <c r="A41" s="30" t="s">
        <v>45</v>
      </c>
      <c r="B41" s="31" t="s">
        <v>47</v>
      </c>
      <c r="C41" s="30">
        <v>54630.227229999997</v>
      </c>
      <c r="D41" s="30">
        <v>2.9299999999999999E-3</v>
      </c>
      <c r="E41">
        <f t="shared" si="0"/>
        <v>2462.4889363976445</v>
      </c>
      <c r="F41" s="29">
        <f t="shared" si="1"/>
        <v>2462.5</v>
      </c>
      <c r="G41">
        <f t="shared" si="2"/>
        <v>-1.3972500004456379E-2</v>
      </c>
      <c r="H41">
        <f t="shared" si="3"/>
        <v>-1.3972500004456379E-2</v>
      </c>
      <c r="O41">
        <f t="shared" ca="1" si="4"/>
        <v>5.9980697911973455E-3</v>
      </c>
      <c r="Q41" s="1">
        <f t="shared" si="5"/>
        <v>39611.727229999997</v>
      </c>
    </row>
    <row r="42" spans="1:17" x14ac:dyDescent="0.2">
      <c r="A42" s="30" t="s">
        <v>45</v>
      </c>
      <c r="B42" s="31" t="s">
        <v>46</v>
      </c>
      <c r="C42" s="30">
        <v>54630.859210000002</v>
      </c>
      <c r="D42" s="30">
        <v>2.5999999999999999E-3</v>
      </c>
      <c r="E42">
        <f t="shared" si="0"/>
        <v>2462.9893461606989</v>
      </c>
      <c r="F42" s="29">
        <f t="shared" si="1"/>
        <v>2463</v>
      </c>
      <c r="G42">
        <f t="shared" si="2"/>
        <v>-1.3455000000249129E-2</v>
      </c>
      <c r="H42">
        <f t="shared" si="3"/>
        <v>-1.3455000000249129E-2</v>
      </c>
      <c r="O42">
        <f t="shared" ca="1" si="4"/>
        <v>5.9925399765580999E-3</v>
      </c>
      <c r="Q42" s="1">
        <f t="shared" si="5"/>
        <v>39612.359210000002</v>
      </c>
    </row>
    <row r="43" spans="1:17" x14ac:dyDescent="0.2">
      <c r="A43" s="30" t="s">
        <v>45</v>
      </c>
      <c r="B43" s="31" t="s">
        <v>47</v>
      </c>
      <c r="C43" s="30">
        <v>56569.451789999999</v>
      </c>
      <c r="D43" s="30">
        <v>4.6000000000000001E-4</v>
      </c>
      <c r="E43">
        <f t="shared" si="0"/>
        <v>3997.9914880139336</v>
      </c>
      <c r="F43" s="29">
        <f t="shared" si="1"/>
        <v>3998</v>
      </c>
      <c r="G43">
        <f t="shared" si="2"/>
        <v>-1.0750000001280569E-2</v>
      </c>
      <c r="H43">
        <f t="shared" si="3"/>
        <v>-1.0750000001280569E-2</v>
      </c>
      <c r="O43">
        <f t="shared" ca="1" si="4"/>
        <v>-1.0983990965929717E-2</v>
      </c>
      <c r="Q43" s="1">
        <f t="shared" si="5"/>
        <v>41550.951789999999</v>
      </c>
    </row>
    <row r="44" spans="1:17" x14ac:dyDescent="0.2">
      <c r="A44" s="30" t="s">
        <v>45</v>
      </c>
      <c r="B44" s="31" t="s">
        <v>46</v>
      </c>
      <c r="C44" s="30">
        <v>56596.604319999999</v>
      </c>
      <c r="D44" s="30">
        <v>1.9000000000000001E-4</v>
      </c>
      <c r="E44">
        <f t="shared" si="0"/>
        <v>4019.4912049409086</v>
      </c>
      <c r="F44" s="29">
        <f t="shared" si="1"/>
        <v>4019.5</v>
      </c>
      <c r="G44">
        <f t="shared" si="2"/>
        <v>-1.1107500002253801E-2</v>
      </c>
      <c r="H44">
        <f t="shared" si="3"/>
        <v>-1.1107500002253801E-2</v>
      </c>
      <c r="O44">
        <f t="shared" ca="1" si="4"/>
        <v>-1.122177299541733E-2</v>
      </c>
      <c r="Q44" s="1">
        <f t="shared" si="5"/>
        <v>41578.104319999999</v>
      </c>
    </row>
    <row r="45" spans="1:17" x14ac:dyDescent="0.2">
      <c r="A45" s="32" t="s">
        <v>50</v>
      </c>
      <c r="C45" s="7">
        <v>57346.774481971239</v>
      </c>
      <c r="D45" s="7">
        <v>2.0000000000000001E-4</v>
      </c>
      <c r="E45">
        <f>+(C45-C$7)/C$8</f>
        <v>4613.4854341874907</v>
      </c>
      <c r="F45" s="29">
        <f t="shared" si="1"/>
        <v>4613.5</v>
      </c>
      <c r="G45">
        <f>+C45-(C$7+F45*C$8)</f>
        <v>-1.8395528764813207E-2</v>
      </c>
      <c r="H45">
        <f>+G45</f>
        <v>-1.8395528764813207E-2</v>
      </c>
      <c r="O45">
        <f ca="1">+C$11+C$12*$F45</f>
        <v>-1.7791192786842581E-2</v>
      </c>
      <c r="Q45" s="1">
        <f>+C45-15018.5</f>
        <v>42328.274481971239</v>
      </c>
    </row>
    <row r="46" spans="1:17" x14ac:dyDescent="0.2">
      <c r="A46" s="32" t="s">
        <v>49</v>
      </c>
      <c r="C46" s="7">
        <v>58391.836499999998</v>
      </c>
      <c r="D46" s="7">
        <v>4.0000000000000002E-4</v>
      </c>
      <c r="E46">
        <f>+(C46-C$7)/C$8</f>
        <v>5440.9787675435955</v>
      </c>
      <c r="F46" s="29">
        <f t="shared" si="1"/>
        <v>5441</v>
      </c>
      <c r="G46">
        <f>+C46-(C$7+F46*C$8)</f>
        <v>-2.6815000004717149E-2</v>
      </c>
      <c r="I46">
        <f>+G46</f>
        <v>-2.6815000004717149E-2</v>
      </c>
      <c r="O46">
        <f ca="1">+C$11+C$12*$F46</f>
        <v>-2.6943036014796112E-2</v>
      </c>
      <c r="Q46" s="1">
        <f>+C46-15018.5</f>
        <v>43373.336499999998</v>
      </c>
    </row>
    <row r="47" spans="1:17" x14ac:dyDescent="0.2">
      <c r="A47" s="33" t="s">
        <v>51</v>
      </c>
      <c r="B47" s="34" t="s">
        <v>46</v>
      </c>
      <c r="C47" s="35">
        <v>58391.836499999998</v>
      </c>
      <c r="D47" s="33">
        <v>4.0000000000000002E-4</v>
      </c>
      <c r="E47">
        <f>+(C47-C$7)/C$8</f>
        <v>5440.9787675435955</v>
      </c>
      <c r="F47" s="29">
        <f t="shared" ref="F47" si="6">ROUND(2*E47,0)/2</f>
        <v>5441</v>
      </c>
      <c r="G47">
        <f>+C47-(C$7+F47*C$8)</f>
        <v>-2.6815000004717149E-2</v>
      </c>
      <c r="H47">
        <f>+G47</f>
        <v>-2.6815000004717149E-2</v>
      </c>
      <c r="O47">
        <f ca="1">+C$11+C$12*$F47</f>
        <v>-2.6943036014796112E-2</v>
      </c>
      <c r="Q47" s="1">
        <f>+C47-15018.5</f>
        <v>43373.336499999998</v>
      </c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2023-01-24T06:59:16Z</dcterms:modified>
</cp:coreProperties>
</file>