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CE4612F4-56DC-4886-A51B-9CD10A0A7C69}" xr6:coauthVersionLast="47" xr6:coauthVersionMax="47" xr10:uidLastSave="{00000000-0000-0000-0000-000000000000}"/>
  <bookViews>
    <workbookView xWindow="13125" yWindow="735" windowWidth="13320" windowHeight="1429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H23" i="1" s="1"/>
  <c r="Q23" i="1"/>
  <c r="Q22" i="1"/>
  <c r="E9" i="1"/>
  <c r="F16" i="1"/>
  <c r="F17" i="1" s="1"/>
  <c r="C17" i="1"/>
  <c r="Q21" i="1"/>
  <c r="E22" i="1"/>
  <c r="F22" i="1" s="1"/>
  <c r="G22" i="1" s="1"/>
  <c r="H22" i="1" s="1"/>
  <c r="E21" i="1"/>
  <c r="F21" i="1"/>
  <c r="G21" i="1" s="1"/>
  <c r="H21" i="1" s="1"/>
  <c r="C12" i="1"/>
  <c r="C11" i="1"/>
  <c r="O23" i="1" l="1"/>
  <c r="O22" i="1"/>
  <c r="O21" i="1"/>
  <c r="C15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<sst xmlns="http://schemas.openxmlformats.org/spreadsheetml/2006/main" count="60" uniqueCount="51">
  <si>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</si>
  <si>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</si>
  <si>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</si>
  <si>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</si>
  <si>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</si>
  <si>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</si>
  <si>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</si>
  <si>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</si>
  <si>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</si>
  <si>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</si>
  <si>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</si>
  <si>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</si>
  <si>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</si>
  <si>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</si>
  <si>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</si>
  <si>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</si>
  <si>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</si>
  <si>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</si>
  <si>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</si>
  <si>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</si>
  <si>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</si>
  <si>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</si>
  <si>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</si>
  <si>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</si>
  <si>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</si>
  <si>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</si>
  <si>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</si>
  <si>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</si>
  <si>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</si>
  <si>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</si>
  <si>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</si>
  <si>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</si>
  <si>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</si>
  <si>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</si>
  <si>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</si>
  <si>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</si>
  <si>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</si>
  <si>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</si>
  <si>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</si>
  <si>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</si>
  <si>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</si>
  <si>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</si>
  <si>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G4386-1707</t>
  </si>
  <si>
    <t>2015K</t>
  </si>
  <si>
    <t>EA</t>
  </si>
  <si>
    <t>UMa</t>
  </si>
  <si>
    <t>OEJV 0172</t>
  </si>
  <si>
    <t>I</t>
  </si>
  <si>
    <t>OEJV 180</t>
  </si>
  <si>
    <t>JBAV, 55</t>
  </si>
  <si>
    <t>F21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</si>
</sst>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_);\(&quot;$&quot;#,##0\)"/>
    <numFmt numFmtId="172" formatCode="0.000"/>
    <numFmt numFmtId="173" formatCode="0.00000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i/>
      <sz val="10"/>
      <color indexed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2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5" fillId="0" borderId="1" xfId="0" applyFont="1" applyBorder="1" applyAlignment="1">
      <alignment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5" fillId="2" borderId="0" xfId="0" applyFont="1" applyFill="1">
      <alignment vertical="top"/>
    </xf>
    <xf numFmtId="0" fontId="15" fillId="0" borderId="1" xfId="0" applyFont="1" applyBorder="1" applyAlignment="1">
      <alignment horizontal="center"/>
    </xf>
    <xf numFmtId="0" fontId="5" fillId="0" borderId="0" xfId="0" applyFont="1">
      <alignment vertical="top"/>
    </xf>
    <xf numFmtId="0" fontId="5" fillId="2" borderId="6" xfId="0" applyFont="1" applyFill="1" applyBorder="1" applyAlignment="1">
      <alignment horizontal="left"/>
    </xf>
    <xf numFmtId="0" fontId="15" fillId="0" borderId="1" xfId="0" applyFont="1" applyBorder="1">
      <alignment vertical="top"/>
    </xf>
    <xf numFmtId="0" fontId="5" fillId="3" borderId="1" xfId="0" applyFont="1" applyFill="1" applyBorder="1" applyAlignment="1">
      <alignment horizontal="left"/>
    </xf>
    <xf numFmtId="0" fontId="15" fillId="3" borderId="1" xfId="0" applyFont="1" applyFill="1" applyBorder="1" applyAlignment="1">
      <alignment horizontal="left"/>
    </xf>
    <xf numFmtId="0" fontId="16" fillId="0" borderId="0" xfId="0" applyNumberFormat="1" applyFont="1" applyFill="1" applyBorder="1" applyAlignment="1" applyProtection="1">
      <alignment horizontal="left" vertical="top"/>
    </xf>
    <xf numFmtId="0" fontId="17" fillId="0" borderId="0" xfId="0" applyNumberFormat="1" applyFont="1" applyFill="1" applyBorder="1" applyAlignment="1" applyProtection="1">
      <alignment horizontal="center" vertical="top"/>
    </xf>
    <xf numFmtId="172" fontId="17" fillId="0" borderId="0" xfId="0" applyNumberFormat="1" applyFont="1" applyFill="1" applyBorder="1" applyAlignment="1" applyProtection="1">
      <alignment horizontal="left" vertical="top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173" fontId="19" fillId="0" borderId="0" xfId="0" applyNumberFormat="1" applyFont="1" applyAlignment="1">
      <alignment vertical="center" wrapText="1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G4386-1707 - O-C Diagr.</a:t>
            </a:r>
          </a:p>
        </c:rich>
      </c:tx>
      <c:layout>
        <c:manualLayout>
          <c:xMode val="edge"/>
          <c:yMode val="edge"/>
          <c:x val="0.3609022556390977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8.0000000000000002E-3</c:v>
                  </c:pt>
                  <c:pt idx="2">
                    <c:v>8.0000000000000002E-3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8.0000000000000002E-3</c:v>
                  </c:pt>
                  <c:pt idx="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1618</c:v>
                </c:pt>
                <c:pt idx="2">
                  <c:v>2616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-9.7200000018347055E-3</c:v>
                </c:pt>
                <c:pt idx="2">
                  <c:v>-2.363999976660125E-2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8B8-4401-A38D-E94223050A8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  <c:pt idx="2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  <c:pt idx="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1618</c:v>
                </c:pt>
                <c:pt idx="2">
                  <c:v>2616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8B8-4401-A38D-E94223050A8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  <c:pt idx="2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  <c:pt idx="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1618</c:v>
                </c:pt>
                <c:pt idx="2">
                  <c:v>2616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8B8-4401-A38D-E94223050A8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  <c:pt idx="2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  <c:pt idx="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1618</c:v>
                </c:pt>
                <c:pt idx="2">
                  <c:v>2616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8B8-4401-A38D-E94223050A8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  <c:pt idx="2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  <c:pt idx="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1618</c:v>
                </c:pt>
                <c:pt idx="2">
                  <c:v>2616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8B8-4401-A38D-E94223050A8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  <c:pt idx="2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  <c:pt idx="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1618</c:v>
                </c:pt>
                <c:pt idx="2">
                  <c:v>2616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8B8-4401-A38D-E94223050A8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  <c:pt idx="2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  <c:pt idx="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1618</c:v>
                </c:pt>
                <c:pt idx="2">
                  <c:v>2616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8B8-4401-A38D-E94223050A8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1618</c:v>
                </c:pt>
                <c:pt idx="2">
                  <c:v>2616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1.2236669915082089E-3</c:v>
                </c:pt>
                <c:pt idx="1">
                  <c:v>-1.2927527907431381E-2</c:v>
                </c:pt>
                <c:pt idx="2">
                  <c:v>-2.1656138852512788E-2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8B8-4401-A38D-E94223050A85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1618</c:v>
                </c:pt>
                <c:pt idx="2">
                  <c:v>2616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8B8-4401-A38D-E94223050A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5529776"/>
        <c:axId val="1"/>
      </c:scatterChart>
      <c:valAx>
        <c:axId val="9355297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55297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5488721804511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EEC7D85-DEB8-A2FB-8F32-0C6BC80DD3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 x14ac:dyDescent="0.3">
      <c r="A1" s="1" t="s">
        <v>42</v>
      </c>
      <c r="F1" s="34" t="s">
        <v>42</v>
      </c>
      <c r="G1" s="35" t="s">
        <v>43</v>
      </c>
      <c r="H1" s="35"/>
      <c r="I1" s="36" t="s">
        <v>42</v>
      </c>
      <c r="J1" s="37" t="s">
        <v>42</v>
      </c>
      <c r="K1" s="38">
        <v>9.3810376000000009</v>
      </c>
      <c r="L1" s="38">
        <v>70.375585999999998</v>
      </c>
      <c r="M1" s="39">
        <v>53502.18</v>
      </c>
      <c r="N1" s="40">
        <v>2.2195399999999998</v>
      </c>
      <c r="O1" s="38" t="s">
        <v>44</v>
      </c>
    </row>
    <row r="2" spans="1:15" x14ac:dyDescent="0.2">
      <c r="A2" t="s">
        <v>23</v>
      </c>
      <c r="B2" t="s">
        <v>44</v>
      </c>
      <c r="C2" s="30"/>
      <c r="D2" s="3" t="s">
        <v>45</v>
      </c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53502.18</v>
      </c>
      <c r="D7" s="31" t="s">
        <v>48</v>
      </c>
    </row>
    <row r="8" spans="1:15" x14ac:dyDescent="0.2">
      <c r="A8" t="s">
        <v>3</v>
      </c>
      <c r="C8" s="8">
        <v>2.2195399999999998</v>
      </c>
      <c r="D8" s="29" t="s">
        <v>48</v>
      </c>
    </row>
    <row r="9" spans="1:15" x14ac:dyDescent="0.2">
      <c r="A9" s="24" t="s">
        <v>32</v>
      </c>
      <c r="C9" s="25">
        <v>21</v>
      </c>
      <c r="D9" s="22" t="s">
        <v>50</v>
      </c>
      <c r="E9" s="23" t="str">
        <f>"G"&amp;C9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INTERCEPT(INDIRECT($E$9):G992,INDIRECT($D$9):F992)</f>
        <v>1.2236669915082089E-3</v>
      </c>
      <c r="D11" s="3"/>
      <c r="E11" s="10"/>
    </row>
    <row r="12" spans="1:15" x14ac:dyDescent="0.2">
      <c r="A12" s="10" t="s">
        <v>16</v>
      </c>
      <c r="B12" s="10"/>
      <c r="C12" s="21">
        <f ca="1">SLOPE(INDIRECT($E$9):G992,INDIRECT($D$9):F992)</f>
        <v>-8.7461031513841719E-6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59308.474983861146</v>
      </c>
      <c r="E15" s="14" t="s">
        <v>34</v>
      </c>
      <c r="F15" s="32">
        <v>1</v>
      </c>
    </row>
    <row r="16" spans="1:15" x14ac:dyDescent="0.2">
      <c r="A16" s="16" t="s">
        <v>4</v>
      </c>
      <c r="B16" s="10"/>
      <c r="C16" s="17">
        <f ca="1">+C8+C12</f>
        <v>2.2195312538968484</v>
      </c>
      <c r="E16" s="14" t="s">
        <v>30</v>
      </c>
      <c r="F16" s="33">
        <f ca="1">NOW()+15018.5+$C$5/24</f>
        <v>59969.748342476851</v>
      </c>
    </row>
    <row r="17" spans="1:18" ht="13.5" thickBot="1" x14ac:dyDescent="0.25">
      <c r="A17" s="14" t="s">
        <v>27</v>
      </c>
      <c r="B17" s="10"/>
      <c r="C17" s="10">
        <f>COUNT(C21:C2191)</f>
        <v>3</v>
      </c>
      <c r="E17" s="14" t="s">
        <v>35</v>
      </c>
      <c r="F17" s="15">
        <f ca="1">ROUND(2*(F16-$C$7)/$C$8,0)/2+F15</f>
        <v>2915</v>
      </c>
    </row>
    <row r="18" spans="1:18" ht="14.25" thickTop="1" thickBot="1" x14ac:dyDescent="0.25">
      <c r="A18" s="16" t="s">
        <v>5</v>
      </c>
      <c r="B18" s="10"/>
      <c r="C18" s="19">
        <f ca="1">+C15</f>
        <v>59308.474983861146</v>
      </c>
      <c r="D18" s="20">
        <f ca="1">+C16</f>
        <v>2.2195312538968484</v>
      </c>
      <c r="E18" s="14" t="s">
        <v>36</v>
      </c>
      <c r="F18" s="23">
        <f ca="1">ROUND(2*(F16-$C$15)/$C$16,0)/2+F15</f>
        <v>299</v>
      </c>
    </row>
    <row r="19" spans="1:18" ht="13.5" thickTop="1" x14ac:dyDescent="0.2">
      <c r="E19" s="14" t="s">
        <v>31</v>
      </c>
      <c r="F19" s="18">
        <f ca="1">+$C$15+$C$16*F18-15018.5-$C$5/24</f>
        <v>44954.010662109642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6" t="s">
        <v>33</v>
      </c>
    </row>
    <row r="21" spans="1:18" x14ac:dyDescent="0.2">
      <c r="A21" t="s">
        <v>48</v>
      </c>
      <c r="C21" s="8">
        <v>53502.18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1.2236669915082089E-3</v>
      </c>
      <c r="Q21" s="2">
        <f>+C21-15018.5</f>
        <v>38483.68</v>
      </c>
    </row>
    <row r="22" spans="1:18" x14ac:dyDescent="0.2">
      <c r="A22" s="41" t="s">
        <v>46</v>
      </c>
      <c r="B22" s="42" t="s">
        <v>47</v>
      </c>
      <c r="C22" s="43">
        <v>57093.385999999999</v>
      </c>
      <c r="D22" s="43">
        <v>8.0000000000000002E-3</v>
      </c>
      <c r="E22">
        <f>+(C22-C$7)/C$8</f>
        <v>1617.9956207142013</v>
      </c>
      <c r="F22">
        <f>ROUND(2*E22,0)/2</f>
        <v>1618</v>
      </c>
      <c r="G22">
        <f>+C22-(C$7+F22*C$8)</f>
        <v>-9.7200000018347055E-3</v>
      </c>
      <c r="H22">
        <f>+G22</f>
        <v>-9.7200000018347055E-3</v>
      </c>
      <c r="O22">
        <f ca="1">+C$11+C$12*$F22</f>
        <v>-1.2927527907431381E-2</v>
      </c>
      <c r="Q22" s="2">
        <f>+C22-15018.5</f>
        <v>42074.885999999999</v>
      </c>
    </row>
    <row r="23" spans="1:18" x14ac:dyDescent="0.2">
      <c r="A23" s="44" t="s">
        <v>49</v>
      </c>
      <c r="B23" s="45" t="s">
        <v>47</v>
      </c>
      <c r="C23" s="46">
        <v>59308.473000000231</v>
      </c>
      <c r="D23" s="44">
        <v>8.0000000000000002E-3</v>
      </c>
      <c r="E23">
        <f>+(C23-C$7)/C$8</f>
        <v>2615.9893491445214</v>
      </c>
      <c r="F23">
        <f>ROUND(2*E23,0)/2</f>
        <v>2616</v>
      </c>
      <c r="G23">
        <f>+C23-(C$7+F23*C$8)</f>
        <v>-2.363999976660125E-2</v>
      </c>
      <c r="H23">
        <f>+G23</f>
        <v>-2.363999976660125E-2</v>
      </c>
      <c r="O23">
        <f ca="1">+C$11+C$12*$F23</f>
        <v>-2.1656138852512788E-2</v>
      </c>
      <c r="Q23" s="2">
        <f>+C23-15018.5</f>
        <v>44289.973000000231</v>
      </c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2023-01-25T04:57:36Z</dcterms:modified>
</cp:coreProperties>
</file>