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EB5E388-858E-4A3F-820B-57BA80FDC283}" xr6:coauthVersionLast="47" xr6:coauthVersionMax="47" xr10:uidLastSave="{00000000-0000-0000-0000-000000000000}"/>
  <bookViews>
    <workbookView xWindow="14520" yWindow="147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3" i="1"/>
  <c r="F23" i="1"/>
  <c r="G23" i="1"/>
  <c r="I23" i="1"/>
  <c r="E24" i="1"/>
  <c r="F24" i="1"/>
  <c r="G24" i="1"/>
  <c r="I24" i="1"/>
  <c r="E25" i="1"/>
  <c r="F25" i="1"/>
  <c r="G25" i="1"/>
  <c r="I25" i="1"/>
  <c r="Q23" i="1"/>
  <c r="Q24" i="1"/>
  <c r="Q25" i="1"/>
  <c r="E22" i="1"/>
  <c r="F22" i="1"/>
  <c r="G22" i="1"/>
  <c r="I22" i="1"/>
  <c r="Q22" i="1"/>
  <c r="D9" i="1"/>
  <c r="E21" i="1"/>
  <c r="F21" i="1"/>
  <c r="G21" i="1"/>
  <c r="I21" i="1"/>
  <c r="E9" i="1"/>
  <c r="F16" i="1"/>
  <c r="C17" i="1"/>
  <c r="Q21" i="1"/>
  <c r="C12" i="1"/>
  <c r="C11" i="1"/>
  <c r="O26" i="1" l="1"/>
  <c r="O22" i="1"/>
  <c r="O25" i="1"/>
  <c r="O23" i="1"/>
  <c r="C15" i="1"/>
  <c r="O24" i="1"/>
  <c r="O21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<sst xmlns="http://schemas.openxmlformats.org/spreadsheetml/2006/main" count="67" uniqueCount="55">
  <si>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</si>
  <si>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</si>
  <si>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</si>
  <si>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</si>
  <si>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</si>
  <si>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</si>
  <si>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</si>
  <si>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</si>
  <si>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</si>
  <si>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</si>
  <si>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</si>
  <si>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</si>
  <si>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</si>
  <si>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</si>
  <si>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</si>
  <si>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</si>
  <si>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</si>
  <si>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</si>
  <si>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</si>
  <si>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</si>
  <si>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</si>
  <si>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</si>
  <si>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</si>
  <si>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</si>
  <si>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</si>
  <si>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</si>
  <si>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</si>
  <si>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</si>
  <si>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</si>
  <si>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</si>
  <si>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</si>
  <si>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</si>
  <si>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</si>
  <si>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</si>
  <si>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</si>
  <si>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</si>
  <si>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</si>
  <si>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</si>
  <si>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</si>
  <si>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</si>
  <si>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</si>
  <si>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</si>
  <si>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G4686-2061</t>
  </si>
  <si>
    <t>2017i</t>
  </si>
  <si>
    <t>E?</t>
  </si>
  <si>
    <t>pr_5</t>
  </si>
  <si>
    <t>A9 IV-V</t>
  </si>
  <si>
    <t>OEJV 181</t>
  </si>
  <si>
    <t>I</t>
  </si>
  <si>
    <t>OEJV 0142</t>
  </si>
  <si>
    <t>GSC 4686-2061</t>
  </si>
  <si>
    <t>Cet</t>
  </si>
  <si>
    <t>OEJV 0181</t>
  </si>
  <si>
    <t>II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</si>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</sst>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18" fillId="0" borderId="0" xfId="41" applyFont="1" applyAlignment="1">
      <alignment horizontal="left" vertical="center"/>
    </xf>
    <xf numFmtId="0" fontId="18" fillId="0" borderId="0" xfId="41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4686-2061 -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1-4E27-B251-901A5A912D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-1.2104000001272652E-2</c:v>
                </c:pt>
                <c:pt idx="2">
                  <c:v>1.4129999981378205E-3</c:v>
                </c:pt>
                <c:pt idx="3">
                  <c:v>7.7160000000731088E-3</c:v>
                </c:pt>
                <c:pt idx="4">
                  <c:v>1.7579999985173345E-3</c:v>
                </c:pt>
                <c:pt idx="5">
                  <c:v>1.2260999996215105E-2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1-4E27-B251-901A5A912D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41-4E27-B251-901A5A912D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1-4E27-B251-901A5A912D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41-4E27-B251-901A5A912D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41-4E27-B251-901A5A912D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41-4E27-B251-901A5A912D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-5.8758154782315285E-3</c:v>
                </c:pt>
                <c:pt idx="1">
                  <c:v>4.0056571411275273E-4</c:v>
                </c:pt>
                <c:pt idx="2">
                  <c:v>2.7370765995414961E-3</c:v>
                </c:pt>
                <c:pt idx="3">
                  <c:v>3.4339484034120928E-3</c:v>
                </c:pt>
                <c:pt idx="4">
                  <c:v>4.0194618062303362E-3</c:v>
                </c:pt>
                <c:pt idx="5">
                  <c:v>6.3287629466055647E-3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41-4E27-B251-901A5A912D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41-4E27-B251-901A5A912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3192"/>
        <c:axId val="1"/>
      </c:scatterChart>
      <c:valAx>
        <c:axId val="83680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3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1B1528-484D-A58E-815A-48F9665E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D1" t="s">
        <v>51</v>
      </c>
      <c r="F1" s="35" t="s">
        <v>42</v>
      </c>
      <c r="G1" s="31" t="s">
        <v>43</v>
      </c>
      <c r="H1" s="36"/>
      <c r="I1" s="37" t="s">
        <v>42</v>
      </c>
      <c r="J1" s="35" t="s">
        <v>42</v>
      </c>
      <c r="K1" s="38">
        <v>1.5936999999999999</v>
      </c>
      <c r="L1" s="39">
        <v>-3.3056000000000001</v>
      </c>
      <c r="M1" s="40">
        <v>51904.43</v>
      </c>
      <c r="N1" s="40">
        <v>0.63151800000000002</v>
      </c>
      <c r="O1" s="41" t="s">
        <v>44</v>
      </c>
      <c r="P1" s="42">
        <v>9.48</v>
      </c>
      <c r="Q1" s="42">
        <v>99</v>
      </c>
      <c r="R1" s="43" t="s">
        <v>45</v>
      </c>
      <c r="S1" s="41" t="s">
        <v>46</v>
      </c>
    </row>
    <row r="2" spans="1:19" x14ac:dyDescent="0.2">
      <c r="A2" t="s">
        <v>23</v>
      </c>
      <c r="B2" s="3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</row>
    <row r="5" spans="1:19" ht="13.5" thickTop="1" x14ac:dyDescent="0.2">
      <c r="A5" s="9" t="s">
        <v>28</v>
      </c>
      <c r="B5" s="46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51904.43</v>
      </c>
      <c r="D7" s="32" t="s">
        <v>47</v>
      </c>
    </row>
    <row r="8" spans="1:19" x14ac:dyDescent="0.2">
      <c r="A8" t="s">
        <v>3</v>
      </c>
      <c r="C8" s="8">
        <v>0.63151800000000002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46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46"/>
      <c r="C11" s="21">
        <f ca="1">INTERCEPT(INDIRECT($E$9):G992,INDIRECT($D$9):F992)</f>
        <v>-5.8758154782315285E-3</v>
      </c>
      <c r="D11" s="3"/>
      <c r="E11" s="10"/>
    </row>
    <row r="12" spans="1:19" x14ac:dyDescent="0.2">
      <c r="A12" s="10" t="s">
        <v>16</v>
      </c>
      <c r="B12" s="46"/>
      <c r="C12" s="21">
        <f ca="1">SLOPE(INDIRECT($E$9):G992,INDIRECT($D$9):F992)</f>
        <v>1.0077683353153952E-6</v>
      </c>
      <c r="D12" s="3"/>
      <c r="E12" s="10"/>
    </row>
    <row r="13" spans="1:19" x14ac:dyDescent="0.2">
      <c r="A13" s="10" t="s">
        <v>18</v>
      </c>
      <c r="B13" s="46"/>
      <c r="C13" s="3" t="s">
        <v>13</v>
      </c>
    </row>
    <row r="14" spans="1:19" x14ac:dyDescent="0.2">
      <c r="A14" s="10"/>
      <c r="B14" s="46"/>
      <c r="C14" s="10"/>
    </row>
    <row r="15" spans="1:19" x14ac:dyDescent="0.2">
      <c r="A15" s="12" t="s">
        <v>17</v>
      </c>
      <c r="B15" s="46"/>
      <c r="C15" s="13">
        <f ca="1">(C7+C11)+(C8+C12)*INT(MAX(F21:F3533))</f>
        <v>59552.119308259062</v>
      </c>
      <c r="E15" s="14" t="s">
        <v>34</v>
      </c>
      <c r="F15" s="33">
        <v>1</v>
      </c>
    </row>
    <row r="16" spans="1:19" x14ac:dyDescent="0.2">
      <c r="A16" s="16" t="s">
        <v>4</v>
      </c>
      <c r="B16" s="46"/>
      <c r="C16" s="17">
        <f ca="1">+C8+C12</f>
        <v>0.63151900776833536</v>
      </c>
      <c r="E16" s="14" t="s">
        <v>30</v>
      </c>
      <c r="F16" s="34">
        <f ca="1">NOW()+15018.5+$C$5/24</f>
        <v>59952.79552673611</v>
      </c>
    </row>
    <row r="17" spans="1:21" ht="13.5" thickBot="1" x14ac:dyDescent="0.25">
      <c r="A17" s="14" t="s">
        <v>27</v>
      </c>
      <c r="B17" s="46"/>
      <c r="C17" s="10">
        <f>COUNT(C21:C2191)</f>
        <v>6</v>
      </c>
      <c r="E17" s="14" t="s">
        <v>35</v>
      </c>
      <c r="F17" s="15">
        <f ca="1">ROUND(2*(F16-$C$7)/$C$8,0)/2+F15</f>
        <v>12745.5</v>
      </c>
    </row>
    <row r="18" spans="1:21" ht="14.25" thickTop="1" thickBot="1" x14ac:dyDescent="0.25">
      <c r="A18" s="16" t="s">
        <v>5</v>
      </c>
      <c r="B18" s="46"/>
      <c r="C18" s="19">
        <f ca="1">+C15</f>
        <v>59552.119308259062</v>
      </c>
      <c r="D18" s="20">
        <f ca="1">+C16</f>
        <v>0.63151900776833536</v>
      </c>
      <c r="E18" s="14" t="s">
        <v>36</v>
      </c>
      <c r="F18" s="23">
        <f ca="1">ROUND(2*(F16-$C$15)/$C$16,0)/2+F15</f>
        <v>635.5</v>
      </c>
    </row>
    <row r="19" spans="1:21" ht="13.5" thickTop="1" x14ac:dyDescent="0.2">
      <c r="E19" s="14" t="s">
        <v>31</v>
      </c>
      <c r="F19" s="18">
        <f ca="1">+$C$15+$C$16*F18-15018.5-$C$5/24</f>
        <v>44935.345471029177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v>51904.43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-5.8758154782315285E-3</v>
      </c>
      <c r="Q21" s="2">
        <f>+C21-15018.5</f>
        <v>36885.93</v>
      </c>
    </row>
    <row r="22" spans="1:21" x14ac:dyDescent="0.2">
      <c r="A22" s="44" t="s">
        <v>49</v>
      </c>
      <c r="B22" s="45" t="s">
        <v>48</v>
      </c>
      <c r="C22" s="44">
        <v>55837.512000000002</v>
      </c>
      <c r="D22" s="44">
        <v>0.02</v>
      </c>
      <c r="E22">
        <f>+(C22-C$7)/C$8</f>
        <v>6227.980833483768</v>
      </c>
      <c r="F22">
        <f>ROUND(2*E22,0)/2</f>
        <v>6228</v>
      </c>
      <c r="G22">
        <f>+C22-(C$7+F22*C$8)</f>
        <v>-1.2104000001272652E-2</v>
      </c>
      <c r="I22">
        <f>+G22</f>
        <v>-1.2104000001272652E-2</v>
      </c>
      <c r="O22">
        <f ca="1">+C$11+C$12*$F22</f>
        <v>4.0056571411275273E-4</v>
      </c>
      <c r="Q22" s="2">
        <f>+C22-15018.5</f>
        <v>40819.012000000002</v>
      </c>
    </row>
    <row r="23" spans="1:21" x14ac:dyDescent="0.2">
      <c r="A23" t="s">
        <v>52</v>
      </c>
      <c r="B23" s="3" t="s">
        <v>53</v>
      </c>
      <c r="C23" s="8">
        <v>57301.7</v>
      </c>
      <c r="D23" s="8">
        <v>5.0000000000000001E-3</v>
      </c>
      <c r="E23">
        <f>+(C23-C$7)/C$8</f>
        <v>8546.5022374659093</v>
      </c>
      <c r="F23">
        <f>ROUND(2*E23,0)/2</f>
        <v>8546.5</v>
      </c>
      <c r="G23">
        <f>+C23-(C$7+F23*C$8)</f>
        <v>1.4129999981378205E-3</v>
      </c>
      <c r="I23">
        <f>+G23</f>
        <v>1.4129999981378205E-3</v>
      </c>
      <c r="O23">
        <f ca="1">+C$11+C$12*$F23</f>
        <v>2.7370765995414961E-3</v>
      </c>
      <c r="Q23" s="2">
        <f>+C23-15018.5</f>
        <v>42283.199999999997</v>
      </c>
    </row>
    <row r="24" spans="1:21" x14ac:dyDescent="0.2">
      <c r="A24" t="s">
        <v>52</v>
      </c>
      <c r="B24" s="3" t="s">
        <v>48</v>
      </c>
      <c r="C24" s="8">
        <v>57738.400999999998</v>
      </c>
      <c r="D24" s="8">
        <v>5.0000000000000001E-3</v>
      </c>
      <c r="E24">
        <f>+(C24-C$7)/C$8</f>
        <v>9238.0122181790503</v>
      </c>
      <c r="F24">
        <f>ROUND(2*E24,0)/2</f>
        <v>9238</v>
      </c>
      <c r="G24">
        <f>+C24-(C$7+F24*C$8)</f>
        <v>7.7160000000731088E-3</v>
      </c>
      <c r="I24">
        <f>+G24</f>
        <v>7.7160000000731088E-3</v>
      </c>
      <c r="O24">
        <f ca="1">+C$11+C$12*$F24</f>
        <v>3.4339484034120928E-3</v>
      </c>
      <c r="Q24" s="2">
        <f>+C24-15018.5</f>
        <v>42719.900999999998</v>
      </c>
    </row>
    <row r="25" spans="1:21" x14ac:dyDescent="0.2">
      <c r="A25" t="s">
        <v>52</v>
      </c>
      <c r="B25" s="3" t="s">
        <v>48</v>
      </c>
      <c r="C25" s="8">
        <v>58105.307000000001</v>
      </c>
      <c r="D25" s="8">
        <v>0.01</v>
      </c>
      <c r="E25">
        <f>+(C25-C$7)/C$8</f>
        <v>9819.0027837686339</v>
      </c>
      <c r="F25">
        <f>ROUND(2*E25,0)/2</f>
        <v>9819</v>
      </c>
      <c r="G25">
        <f>+C25-(C$7+F25*C$8)</f>
        <v>1.7579999985173345E-3</v>
      </c>
      <c r="I25">
        <f>+G25</f>
        <v>1.7579999985173345E-3</v>
      </c>
      <c r="O25">
        <f ca="1">+C$11+C$12*$F25</f>
        <v>4.0194618062303362E-3</v>
      </c>
      <c r="Q25" s="2">
        <f>+C25-15018.5</f>
        <v>43086.807000000001</v>
      </c>
    </row>
    <row r="26" spans="1:21" x14ac:dyDescent="0.2">
      <c r="A26" s="47" t="s">
        <v>54</v>
      </c>
      <c r="B26" s="48" t="s">
        <v>53</v>
      </c>
      <c r="C26" s="49">
        <v>59552.440999999999</v>
      </c>
      <c r="D26" s="47">
        <v>5.0000000000000001E-3</v>
      </c>
      <c r="E26">
        <f>+(C26-C$7)/C$8</f>
        <v>12110.519415123557</v>
      </c>
      <c r="F26">
        <f>ROUND(2*E26,0)/2</f>
        <v>12110.5</v>
      </c>
      <c r="G26">
        <f>+C26-(C$7+F26*C$8)</f>
        <v>1.2260999996215105E-2</v>
      </c>
      <c r="I26">
        <f>+G26</f>
        <v>1.2260999996215105E-2</v>
      </c>
      <c r="O26">
        <f ca="1">+C$11+C$12*$F26</f>
        <v>6.3287629466055647E-3</v>
      </c>
      <c r="Q26" s="2">
        <f>+C26-15018.5</f>
        <v>44533.940999999999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2023-01-08T06:05:33Z</dcterms:modified>
</cp:coreProperties>
</file>