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BAA5AA0D-32EE-48E5-9064-74F1516353CA}" xr6:coauthVersionLast="47" xr6:coauthVersionMax="47" xr10:uidLastSave="{00000000-0000-0000-0000-000000000000}"/>
  <bookViews>
    <workbookView xWindow="13395" yWindow="495" windowWidth="13230" windowHeight="1509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6" i="1" l="1"/>
  <c r="F26" i="1" s="1"/>
  <c r="G26" i="1" s="1"/>
  <c r="J26" i="1" s="1"/>
  <c r="Q26" i="1"/>
  <c r="E22" i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Q22" i="1"/>
  <c r="Q23" i="1"/>
  <c r="Q24" i="1"/>
  <c r="Q25" i="1"/>
  <c r="F11" i="1"/>
  <c r="C21" i="1"/>
  <c r="E21" i="1"/>
  <c r="F21" i="1"/>
  <c r="A21" i="1"/>
  <c r="H20" i="1"/>
  <c r="G11" i="1"/>
  <c r="E14" i="1"/>
  <c r="E15" i="1" s="1"/>
  <c r="Q21" i="1"/>
  <c r="G21" i="1"/>
  <c r="C17" i="1"/>
  <c r="H21" i="1"/>
  <c r="C11" i="1"/>
  <c r="C12" i="1" l="1"/>
  <c r="O26" i="1" l="1"/>
  <c r="S26" i="1" s="1"/>
  <c r="C16" i="1"/>
  <c r="D18" i="1" s="1"/>
  <c r="O21" i="1"/>
  <c r="S21" i="1" s="1"/>
  <c r="O23" i="1"/>
  <c r="S23" i="1" s="1"/>
  <c r="O24" i="1"/>
  <c r="S24" i="1" s="1"/>
  <c r="O22" i="1"/>
  <c r="S22" i="1" s="1"/>
  <c r="O25" i="1"/>
  <c r="S25" i="1" s="1"/>
  <c r="C15" i="1"/>
  <c r="S19" i="1" l="1"/>
  <c r="C18" i="1"/>
  <c r="E16" i="1"/>
  <c r="E17" i="1" s="1"/>
</calcChain>
</file>

<file path=xl/sharedStrings.xml><?xml version="1.0" encoding="utf-8"?>
<sst xmlns="http://schemas.openxmlformats.org/spreadsheetml/2006/main" count="63" uniqueCount="55">
  <si>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</si>
  <si>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</si>
  <si>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</si>
  <si>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</si>
  <si>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</si>
  <si>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</si>
  <si>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</si>
  <si>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</si>
  <si>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</si>
  <si>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</si>
  <si>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</si>
  <si>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</si>
  <si>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</si>
  <si>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</si>
  <si>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</si>
  <si>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</si>
  <si>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</si>
  <si>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</si>
  <si>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</si>
  <si>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</si>
  <si>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</si>
  <si>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</si>
  <si>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</si>
  <si>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</si>
  <si>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</si>
  <si>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</si>
  <si>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</si>
  <si>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</si>
  <si>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</si>
  <si>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</si>
  <si>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</si>
  <si>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</si>
  <si>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</si>
  <si>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</si>
  <si>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</si>
  <si>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</si>
  <si>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</si>
  <si>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</si>
  <si>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</si>
  <si>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</si>
  <si>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</si>
  <si>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</si>
  <si>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G5519-1371</t>
  </si>
  <si>
    <t>GSC 5519-1371</t>
  </si>
  <si>
    <t>G5519-1371_Vir.xls</t>
  </si>
  <si>
    <t>EC</t>
  </si>
  <si>
    <t>Vir</t>
  </si>
  <si>
    <t>VSX</t>
  </si>
  <si>
    <t>IBVS 5992</t>
  </si>
  <si>
    <t>I</t>
  </si>
  <si>
    <t>IBVS 6029</t>
  </si>
  <si>
    <t>II</t>
  </si>
  <si>
    <t xml:space="preserve"> esv</t>
  </si>
  <si>
    <t>JBAV, 63</t>
  </si>
  <si>
    <t>JBAV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</si>
</sst>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1" applyNumberFormat="0" applyFont="0" applyFill="0" applyAlignment="0" applyProtection="0"/>
  </cellStyleXfs>
  <cellXfs count="4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6" fillId="0" borderId="0" xfId="0" applyFon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72" fontId="18" fillId="0" borderId="0" xfId="0" applyNumberFormat="1" applyFont="1" applyAlignment="1">
      <alignment vertical="center" wrapText="1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5519-1371 -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0.01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13224.5</c:v>
                </c:pt>
                <c:pt idx="2">
                  <c:v>14558.5</c:v>
                </c:pt>
                <c:pt idx="3">
                  <c:v>14559</c:v>
                </c:pt>
                <c:pt idx="4">
                  <c:v>14774.5</c:v>
                </c:pt>
                <c:pt idx="5">
                  <c:v>27732.5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B97-4CE5-8404-62F311F26ED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13224.5</c:v>
                </c:pt>
                <c:pt idx="2">
                  <c:v>14558.5</c:v>
                </c:pt>
                <c:pt idx="3">
                  <c:v>14559</c:v>
                </c:pt>
                <c:pt idx="4">
                  <c:v>14774.5</c:v>
                </c:pt>
                <c:pt idx="5">
                  <c:v>27732.5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-5.2665499897557311E-2</c:v>
                </c:pt>
                <c:pt idx="2">
                  <c:v>-6.0611499902734067E-2</c:v>
                </c:pt>
                <c:pt idx="3">
                  <c:v>-6.1020999899483286E-2</c:v>
                </c:pt>
                <c:pt idx="4">
                  <c:v>-5.9315499900549185E-2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B97-4CE5-8404-62F311F26ED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JBAV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13224.5</c:v>
                </c:pt>
                <c:pt idx="2">
                  <c:v>14558.5</c:v>
                </c:pt>
                <c:pt idx="3">
                  <c:v>14559</c:v>
                </c:pt>
                <c:pt idx="4">
                  <c:v>14774.5</c:v>
                </c:pt>
                <c:pt idx="5">
                  <c:v>27732.5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5">
                  <c:v>2.9582500101241749E-2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B97-4CE5-8404-62F311F26ED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13224.5</c:v>
                </c:pt>
                <c:pt idx="2">
                  <c:v>14558.5</c:v>
                </c:pt>
                <c:pt idx="3">
                  <c:v>14559</c:v>
                </c:pt>
                <c:pt idx="4">
                  <c:v>14774.5</c:v>
                </c:pt>
                <c:pt idx="5">
                  <c:v>27732.5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B97-4CE5-8404-62F311F26ED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13224.5</c:v>
                </c:pt>
                <c:pt idx="2">
                  <c:v>14558.5</c:v>
                </c:pt>
                <c:pt idx="3">
                  <c:v>14559</c:v>
                </c:pt>
                <c:pt idx="4">
                  <c:v>14774.5</c:v>
                </c:pt>
                <c:pt idx="5">
                  <c:v>27732.5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B97-4CE5-8404-62F311F26ED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13224.5</c:v>
                </c:pt>
                <c:pt idx="2">
                  <c:v>14558.5</c:v>
                </c:pt>
                <c:pt idx="3">
                  <c:v>14559</c:v>
                </c:pt>
                <c:pt idx="4">
                  <c:v>14774.5</c:v>
                </c:pt>
                <c:pt idx="5">
                  <c:v>27732.5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B97-4CE5-8404-62F311F26ED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13224.5</c:v>
                </c:pt>
                <c:pt idx="2">
                  <c:v>14558.5</c:v>
                </c:pt>
                <c:pt idx="3">
                  <c:v>14559</c:v>
                </c:pt>
                <c:pt idx="4">
                  <c:v>14774.5</c:v>
                </c:pt>
                <c:pt idx="5">
                  <c:v>27732.5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B97-4CE5-8404-62F311F26ED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13224.5</c:v>
                </c:pt>
                <c:pt idx="2">
                  <c:v>14558.5</c:v>
                </c:pt>
                <c:pt idx="3">
                  <c:v>14559</c:v>
                </c:pt>
                <c:pt idx="4">
                  <c:v>14774.5</c:v>
                </c:pt>
                <c:pt idx="5">
                  <c:v>27732.5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-4.7259451666069853E-2</c:v>
                </c:pt>
                <c:pt idx="1">
                  <c:v>-3.4864635481176298E-2</c:v>
                </c:pt>
                <c:pt idx="2">
                  <c:v>-3.3614328491070961E-2</c:v>
                </c:pt>
                <c:pt idx="3">
                  <c:v>-3.3613859860265077E-2</c:v>
                </c:pt>
                <c:pt idx="4">
                  <c:v>-3.3411879982927967E-2</c:v>
                </c:pt>
                <c:pt idx="5">
                  <c:v>-2.1266844017571944E-2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B97-4CE5-8404-62F311F26ED6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13224.5</c:v>
                </c:pt>
                <c:pt idx="2">
                  <c:v>14558.5</c:v>
                </c:pt>
                <c:pt idx="3">
                  <c:v>14559</c:v>
                </c:pt>
                <c:pt idx="4">
                  <c:v>14774.5</c:v>
                </c:pt>
                <c:pt idx="5">
                  <c:v>27732.5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B97-4CE5-8404-62F311F26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0896528"/>
        <c:axId val="1"/>
      </c:scatterChart>
      <c:valAx>
        <c:axId val="5808965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08965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50375939849624"/>
          <c:y val="0.92375366568914952"/>
          <c:w val="0.7338345864661652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671B0DE-70E3-17F6-7B92-17CBDFBD75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selection activeCell="E11" sqref="E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43</v>
      </c>
      <c r="E1" t="s">
        <v>44</v>
      </c>
    </row>
    <row r="2" spans="1:7" x14ac:dyDescent="0.2">
      <c r="A2" t="s">
        <v>23</v>
      </c>
      <c r="B2" t="s">
        <v>45</v>
      </c>
      <c r="C2" s="31" t="s">
        <v>41</v>
      </c>
      <c r="D2" s="3" t="s">
        <v>46</v>
      </c>
      <c r="E2" s="32" t="s">
        <v>42</v>
      </c>
      <c r="F2" s="37" t="s">
        <v>52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8">
        <v>51876.041999999899</v>
      </c>
      <c r="D7" s="30" t="s">
        <v>47</v>
      </c>
    </row>
    <row r="8" spans="1:7" x14ac:dyDescent="0.2">
      <c r="A8" t="s">
        <v>3</v>
      </c>
      <c r="C8" s="8">
        <v>0.28181899999999999</v>
      </c>
      <c r="D8" s="30" t="s">
        <v>47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-4.7259451666069853E-2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9.3726161177311491E-7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59970.514148495371</v>
      </c>
    </row>
    <row r="15" spans="1:7" x14ac:dyDescent="0.2">
      <c r="A15" s="12" t="s">
        <v>17</v>
      </c>
      <c r="B15" s="10"/>
      <c r="C15" s="13">
        <f ca="1">(C7+C11)+(C8+C12)*INT(MAX(F21:F3533))</f>
        <v>59691.425240687247</v>
      </c>
      <c r="D15" s="14" t="s">
        <v>38</v>
      </c>
      <c r="E15" s="15">
        <f ca="1">ROUND(2*(E14-$C$7)/$C$8,0)/2+E13</f>
        <v>28723</v>
      </c>
    </row>
    <row r="16" spans="1:7" x14ac:dyDescent="0.2">
      <c r="A16" s="16" t="s">
        <v>4</v>
      </c>
      <c r="B16" s="10"/>
      <c r="C16" s="17">
        <f ca="1">+C8+C12</f>
        <v>0.28181993726161175</v>
      </c>
      <c r="D16" s="14" t="s">
        <v>39</v>
      </c>
      <c r="E16" s="24">
        <f ca="1">ROUND(2*(E14-$C$15)/$C$16,0)/2+E13</f>
        <v>991.5</v>
      </c>
    </row>
    <row r="17" spans="1:19" ht="13.5" thickBot="1" x14ac:dyDescent="0.25">
      <c r="A17" s="14" t="s">
        <v>29</v>
      </c>
      <c r="B17" s="10"/>
      <c r="C17" s="10">
        <f>COUNT(C21:C2191)</f>
        <v>6</v>
      </c>
      <c r="D17" s="14" t="s">
        <v>33</v>
      </c>
      <c r="E17" s="18">
        <f ca="1">+$C$15+$C$16*E16-15018.5-$C$9/24</f>
        <v>44952.745541815471</v>
      </c>
    </row>
    <row r="18" spans="1:19" ht="14.25" thickTop="1" thickBot="1" x14ac:dyDescent="0.25">
      <c r="A18" s="16" t="s">
        <v>5</v>
      </c>
      <c r="B18" s="10"/>
      <c r="C18" s="19">
        <f ca="1">+C15</f>
        <v>59691.425240687247</v>
      </c>
      <c r="D18" s="20">
        <f ca="1">+C16</f>
        <v>0.28181993726161175</v>
      </c>
      <c r="E18" s="21" t="s">
        <v>34</v>
      </c>
    </row>
    <row r="19" spans="1:19" ht="13.5" thickTop="1" x14ac:dyDescent="0.2">
      <c r="A19" s="25" t="s">
        <v>35</v>
      </c>
      <c r="E19" s="26">
        <v>21</v>
      </c>
      <c r="S19">
        <f ca="1">SQRT(SUM(S21:S50)/(COUNT(S21:S50)-1))</f>
        <v>3.8175852203344789E-2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28</v>
      </c>
      <c r="J20" s="7" t="s">
        <v>54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36</v>
      </c>
    </row>
    <row r="21" spans="1:19" x14ac:dyDescent="0.2">
      <c r="A21" t="str">
        <f>D7</f>
        <v>VSX</v>
      </c>
      <c r="C21" s="8">
        <f>C$7</f>
        <v>51876.041999999899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-4.7259451666069853E-2</v>
      </c>
      <c r="Q21" s="2">
        <f>+C21-15018.5</f>
        <v>36857.541999999899</v>
      </c>
      <c r="S21">
        <f ca="1">+(O21-G21)^2</f>
        <v>2.2334557717775924E-3</v>
      </c>
    </row>
    <row r="22" spans="1:19" x14ac:dyDescent="0.2">
      <c r="A22" s="33" t="s">
        <v>48</v>
      </c>
      <c r="B22" s="34" t="s">
        <v>49</v>
      </c>
      <c r="C22" s="33">
        <v>55602.904699999999</v>
      </c>
      <c r="D22" s="33">
        <v>2.9999999999999997E-4</v>
      </c>
      <c r="E22">
        <f>+(C22-C$7)/C$8</f>
        <v>13224.313122962256</v>
      </c>
      <c r="F22">
        <f>ROUND(2*E22,0)/2</f>
        <v>13224.5</v>
      </c>
      <c r="G22">
        <f>+C22-(C$7+F22*C$8)</f>
        <v>-5.2665499897557311E-2</v>
      </c>
      <c r="I22">
        <f>+G22</f>
        <v>-5.2665499897557311E-2</v>
      </c>
      <c r="O22">
        <f ca="1">+C$11+C$12*$F22</f>
        <v>-3.4864635481176298E-2</v>
      </c>
      <c r="Q22" s="2">
        <f>+C22-15018.5</f>
        <v>40584.404699999999</v>
      </c>
      <c r="S22">
        <f ca="1">+(O22-G22)^2</f>
        <v>3.1687077397037972E-4</v>
      </c>
    </row>
    <row r="23" spans="1:19" x14ac:dyDescent="0.2">
      <c r="A23" s="35" t="s">
        <v>50</v>
      </c>
      <c r="B23" s="36" t="s">
        <v>49</v>
      </c>
      <c r="C23" s="35">
        <v>55978.8433</v>
      </c>
      <c r="D23" s="35">
        <v>2.9999999999999997E-4</v>
      </c>
      <c r="E23">
        <f>+(C23-C$7)/C$8</f>
        <v>14558.284927560248</v>
      </c>
      <c r="F23">
        <f>ROUND(2*E23,0)/2</f>
        <v>14558.5</v>
      </c>
      <c r="G23">
        <f>+C23-(C$7+F23*C$8)</f>
        <v>-6.0611499902734067E-2</v>
      </c>
      <c r="I23">
        <f>+G23</f>
        <v>-6.0611499902734067E-2</v>
      </c>
      <c r="O23">
        <f ca="1">+C$11+C$12*$F23</f>
        <v>-3.3614328491070961E-2</v>
      </c>
      <c r="Q23" s="2">
        <f>+C23-15018.5</f>
        <v>40960.3433</v>
      </c>
      <c r="S23">
        <f ca="1">+(O23-G23)^2</f>
        <v>7.2884726423071979E-4</v>
      </c>
    </row>
    <row r="24" spans="1:19" x14ac:dyDescent="0.2">
      <c r="A24" s="35" t="s">
        <v>50</v>
      </c>
      <c r="B24" s="36" t="s">
        <v>51</v>
      </c>
      <c r="C24" s="35">
        <v>55978.983800000002</v>
      </c>
      <c r="D24" s="35">
        <v>5.9999999999999995E-4</v>
      </c>
      <c r="E24">
        <f>+(C24-C$7)/C$8</f>
        <v>14558.783474499955</v>
      </c>
      <c r="F24">
        <f>ROUND(2*E24,0)/2</f>
        <v>14559</v>
      </c>
      <c r="G24">
        <f>+C24-(C$7+F24*C$8)</f>
        <v>-6.1020999899483286E-2</v>
      </c>
      <c r="I24">
        <f>+G24</f>
        <v>-6.1020999899483286E-2</v>
      </c>
      <c r="O24">
        <f ca="1">+C$11+C$12*$F24</f>
        <v>-3.3613859860265077E-2</v>
      </c>
      <c r="Q24" s="2">
        <f>+C24-15018.5</f>
        <v>40960.483800000002</v>
      </c>
      <c r="S24">
        <f ca="1">+(O24-G24)^2</f>
        <v>7.5115132512931782E-4</v>
      </c>
    </row>
    <row r="25" spans="1:19" x14ac:dyDescent="0.2">
      <c r="A25" s="35" t="s">
        <v>50</v>
      </c>
      <c r="B25" s="36" t="s">
        <v>49</v>
      </c>
      <c r="C25" s="35">
        <v>56039.717499999999</v>
      </c>
      <c r="D25" s="35">
        <v>5.0000000000000001E-4</v>
      </c>
      <c r="E25">
        <f>+(C25-C$7)/C$8</f>
        <v>14774.289526256567</v>
      </c>
      <c r="F25">
        <f>ROUND(2*E25,0)/2</f>
        <v>14774.5</v>
      </c>
      <c r="G25">
        <f>+C25-(C$7+F25*C$8)</f>
        <v>-5.9315499900549185E-2</v>
      </c>
      <c r="I25">
        <f>+G25</f>
        <v>-5.9315499900549185E-2</v>
      </c>
      <c r="O25">
        <f ca="1">+C$11+C$12*$F25</f>
        <v>-3.3411879982927967E-2</v>
      </c>
      <c r="Q25" s="2">
        <f>+C25-15018.5</f>
        <v>41021.217499999999</v>
      </c>
      <c r="S25">
        <f ca="1">+(O25-G25)^2</f>
        <v>6.7099752483658272E-4</v>
      </c>
    </row>
    <row r="26" spans="1:19" x14ac:dyDescent="0.2">
      <c r="A26" s="38" t="s">
        <v>53</v>
      </c>
      <c r="B26" s="39" t="s">
        <v>51</v>
      </c>
      <c r="C26" s="40">
        <v>59691.616999999998</v>
      </c>
      <c r="D26" s="38">
        <v>0.01</v>
      </c>
      <c r="E26">
        <f>+(C26-C$7)/C$8</f>
        <v>27732.604969856893</v>
      </c>
      <c r="F26">
        <f>ROUND(2*E26,0)/2</f>
        <v>27732.5</v>
      </c>
      <c r="G26">
        <f>+C26-(C$7+F26*C$8)</f>
        <v>2.9582500101241749E-2</v>
      </c>
      <c r="J26">
        <f>+G26</f>
        <v>2.9582500101241749E-2</v>
      </c>
      <c r="O26">
        <f ca="1">+C$11+C$12*$F26</f>
        <v>-2.1266844017571944E-2</v>
      </c>
      <c r="Q26" s="2">
        <f>+C26-15018.5</f>
        <v>44673.116999999998</v>
      </c>
      <c r="S26">
        <f ca="1">+(O26-G26)^2</f>
        <v>2.5856557973135325E-3</v>
      </c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2023-01-25T23:20:22Z</dcterms:modified>
</cp:coreProperties>
</file>