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C7C73053-BC55-4A46-90CC-631598CADAE2}" xr6:coauthVersionLast="47" xr6:coauthVersionMax="47" xr10:uidLastSave="{00000000-0000-0000-0000-000000000000}"/>
  <bookViews>
    <workbookView xWindow="3510" yWindow="1560" windowWidth="18780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/>
  <c r="G24" i="1" s="1"/>
  <c r="I24" i="1" s="1"/>
  <c r="Q24" i="1"/>
  <c r="E25" i="1"/>
  <c r="F25" i="1"/>
  <c r="G25" i="1" s="1"/>
  <c r="I25" i="1" s="1"/>
  <c r="Q25" i="1"/>
  <c r="E26" i="1"/>
  <c r="F26" i="1" s="1"/>
  <c r="G26" i="1" s="1"/>
  <c r="I26" i="1" s="1"/>
  <c r="Q26" i="1"/>
  <c r="E21" i="1"/>
  <c r="F21" i="1" s="1"/>
  <c r="G21" i="1" s="1"/>
  <c r="I21" i="1" s="1"/>
  <c r="Q21" i="1"/>
  <c r="F15" i="1"/>
  <c r="F16" i="1" s="1"/>
  <c r="C17" i="1"/>
  <c r="C11" i="1"/>
  <c r="C12" i="1"/>
  <c r="O24" i="1" l="1"/>
  <c r="O23" i="1"/>
  <c r="O22" i="1"/>
  <c r="O26" i="1"/>
  <c r="O25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<sst xmlns="http://schemas.openxmlformats.org/spreadsheetml/2006/main" count="62" uniqueCount="49">
  <si>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</si>
  <si>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</si>
  <si>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</si>
  <si>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</si>
  <si>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</si>
  <si>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</si>
  <si>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</si>
  <si>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</si>
  <si>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</si>
  <si>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</si>
  <si>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</si>
  <si>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</si>
  <si>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</si>
  <si>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</si>
  <si>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</si>
  <si>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</si>
  <si>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</si>
  <si>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</si>
  <si>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</si>
  <si>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</si>
  <si>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</si>
  <si>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</si>
  <si>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</si>
  <si>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</si>
  <si>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</si>
  <si>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</si>
  <si>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</si>
  <si>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</si>
  <si>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</si>
  <si>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</si>
  <si>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</si>
  <si>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</si>
  <si>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</si>
  <si>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</si>
  <si>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</si>
  <si>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</si>
  <si>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</si>
  <si>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</si>
  <si>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</si>
  <si>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</si>
  <si>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</si>
  <si>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</si>
  <si>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</si>
  <si>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GT Gem</t>
  </si>
  <si>
    <t>EA</t>
  </si>
  <si>
    <t>F21</t>
  </si>
  <si>
    <t>G21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</si>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</sst>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GT</a:t>
            </a:r>
            <a:r>
              <a:rPr lang="en-AU" baseline="0"/>
              <a:t> Gem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4.4899999993504025E-2</c:v>
                </c:pt>
                <c:pt idx="2">
                  <c:v>4.6399999999266583E-2</c:v>
                </c:pt>
                <c:pt idx="3">
                  <c:v>-0.10209999999642605</c:v>
                </c:pt>
                <c:pt idx="4">
                  <c:v>-7.4899999999615829E-2</c:v>
                </c:pt>
                <c:pt idx="5">
                  <c:v>9.7900000000663567E-2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-1.2895748413600241E-4</c:v>
                </c:pt>
                <c:pt idx="1">
                  <c:v>2.4561747917703032E-3</c:v>
                </c:pt>
                <c:pt idx="2">
                  <c:v>2.4561747917703032E-3</c:v>
                </c:pt>
                <c:pt idx="3">
                  <c:v>2.458629623154936E-3</c:v>
                </c:pt>
                <c:pt idx="4">
                  <c:v>2.4779565496117297E-3</c:v>
                </c:pt>
                <c:pt idx="5">
                  <c:v>2.4800217252210245E-3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40" t="s">
        <v>43</v>
      </c>
      <c r="G1" s="34">
        <v>0</v>
      </c>
      <c r="H1" s="41"/>
      <c r="I1" s="42" t="s">
        <v>13</v>
      </c>
      <c r="J1" s="43" t="s">
        <v>43</v>
      </c>
      <c r="K1" s="33">
        <v>6.3132999999999999</v>
      </c>
      <c r="L1" s="35">
        <v>20.172499999999999</v>
      </c>
      <c r="M1" s="36">
        <v>30735.49</v>
      </c>
      <c r="N1" s="36">
        <v>0.86</v>
      </c>
      <c r="O1" s="37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30735.49</v>
      </c>
      <c r="D7" s="29"/>
    </row>
    <row r="8" spans="1:15" x14ac:dyDescent="0.2">
      <c r="A8" t="s">
        <v>3</v>
      </c>
      <c r="C8" s="8">
        <v>0.86</v>
      </c>
      <c r="D8" s="29"/>
    </row>
    <row r="9" spans="1:15" x14ac:dyDescent="0.2">
      <c r="A9" s="24" t="s">
        <v>32</v>
      </c>
      <c r="B9" s="25">
        <v>21</v>
      </c>
      <c r="C9" s="22" t="s">
        <v>45</v>
      </c>
      <c r="D9" s="23" t="s">
        <v>46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-1.2895748413600241E-4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7.7931155067716914E-8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59526.572480021729</v>
      </c>
      <c r="E15" s="14" t="s">
        <v>30</v>
      </c>
      <c r="F15" s="32">
        <f ca="1">NOW()+15018.5+$C$5/24</f>
        <v>59960.853269097221</v>
      </c>
    </row>
    <row r="16" spans="1:15" x14ac:dyDescent="0.2">
      <c r="A16" s="16" t="s">
        <v>4</v>
      </c>
      <c r="B16" s="10"/>
      <c r="C16" s="17">
        <f ca="1">+C8+C12</f>
        <v>0.86000007793115507</v>
      </c>
      <c r="E16" s="14" t="s">
        <v>35</v>
      </c>
      <c r="F16" s="15">
        <f ca="1">ROUND(2*(F15-$C$7)/$C$8,0)/2+F14</f>
        <v>33984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36</v>
      </c>
      <c r="F17" s="23">
        <f ca="1">ROUND(2*(F15-$C$15)/$C$16,0)/2+F14</f>
        <v>506</v>
      </c>
    </row>
    <row r="18" spans="1:21" ht="14.25" thickTop="1" thickBot="1" x14ac:dyDescent="0.25">
      <c r="A18" s="16" t="s">
        <v>5</v>
      </c>
      <c r="B18" s="10"/>
      <c r="C18" s="19">
        <f ca="1">+C15</f>
        <v>59526.572480021729</v>
      </c>
      <c r="D18" s="20">
        <f ca="1">+C16</f>
        <v>0.86000007793115507</v>
      </c>
      <c r="E18" s="14" t="s">
        <v>31</v>
      </c>
      <c r="F18" s="18">
        <f ca="1">+$C$15+$C$16*F17-15018.5-$C$5/24</f>
        <v>44943.628352788226</v>
      </c>
    </row>
    <row r="19" spans="1:21" ht="13.5" thickTop="1" x14ac:dyDescent="0.2">
      <c r="F19" s="38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30735.49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-1.2895748413600241E-4</v>
      </c>
      <c r="Q21" s="39">
        <f>+C21-15018.5</f>
        <v>15716.990000000002</v>
      </c>
    </row>
    <row r="22" spans="1:21" x14ac:dyDescent="0.2">
      <c r="A22" s="44" t="s">
        <v>47</v>
      </c>
      <c r="B22" s="45" t="s">
        <v>48</v>
      </c>
      <c r="C22" s="46">
        <v>59263.454899999997</v>
      </c>
      <c r="D22" s="44">
        <v>3.5000000000000001E-3</v>
      </c>
      <c r="E22">
        <f t="shared" ref="E22:E26" si="0">+(C22-C$7)/C$8</f>
        <v>33172.052209302317</v>
      </c>
      <c r="F22">
        <f t="shared" ref="F22:F26" si="1">ROUND(2*E22,0)/2</f>
        <v>33172</v>
      </c>
      <c r="G22">
        <f t="shared" ref="G22:G26" si="2">+C22-(C$7+F22*C$8)</f>
        <v>4.4899999993504025E-2</v>
      </c>
      <c r="I22">
        <f t="shared" ref="I22:I26" si="3">+G22</f>
        <v>4.4899999993504025E-2</v>
      </c>
      <c r="O22">
        <f t="shared" ref="O22:O26" ca="1" si="4">+C$11+C$12*$F22</f>
        <v>2.4561747917703032E-3</v>
      </c>
      <c r="Q22" s="39">
        <f t="shared" ref="Q22:Q26" si="5">+C22-15018.5</f>
        <v>44244.954899999997</v>
      </c>
    </row>
    <row r="23" spans="1:21" x14ac:dyDescent="0.2">
      <c r="A23" s="44" t="s">
        <v>47</v>
      </c>
      <c r="B23" s="45" t="s">
        <v>48</v>
      </c>
      <c r="C23" s="46">
        <v>59263.456400000003</v>
      </c>
      <c r="D23" s="44">
        <v>3.5000000000000001E-3</v>
      </c>
      <c r="E23">
        <f t="shared" si="0"/>
        <v>33172.053953488372</v>
      </c>
      <c r="F23">
        <f t="shared" si="1"/>
        <v>33172</v>
      </c>
      <c r="G23">
        <f t="shared" si="2"/>
        <v>4.6399999999266583E-2</v>
      </c>
      <c r="I23">
        <f t="shared" si="3"/>
        <v>4.6399999999266583E-2</v>
      </c>
      <c r="O23">
        <f t="shared" ca="1" si="4"/>
        <v>2.4561747917703032E-3</v>
      </c>
      <c r="Q23" s="39">
        <f t="shared" si="5"/>
        <v>44244.956400000003</v>
      </c>
    </row>
    <row r="24" spans="1:21" x14ac:dyDescent="0.2">
      <c r="A24" s="44" t="s">
        <v>47</v>
      </c>
      <c r="B24" s="45" t="s">
        <v>48</v>
      </c>
      <c r="C24" s="46">
        <v>59290.397900000004</v>
      </c>
      <c r="D24" s="44">
        <v>3.5000000000000001E-3</v>
      </c>
      <c r="E24">
        <f t="shared" si="0"/>
        <v>33203.38127906977</v>
      </c>
      <c r="F24">
        <f t="shared" si="1"/>
        <v>33203.5</v>
      </c>
      <c r="G24">
        <f t="shared" si="2"/>
        <v>-0.10209999999642605</v>
      </c>
      <c r="I24">
        <f t="shared" si="3"/>
        <v>-0.10209999999642605</v>
      </c>
      <c r="O24">
        <f t="shared" ca="1" si="4"/>
        <v>2.458629623154936E-3</v>
      </c>
      <c r="Q24" s="39">
        <f t="shared" si="5"/>
        <v>44271.897900000004</v>
      </c>
    </row>
    <row r="25" spans="1:21" x14ac:dyDescent="0.2">
      <c r="A25" s="44" t="s">
        <v>47</v>
      </c>
      <c r="B25" s="45" t="s">
        <v>48</v>
      </c>
      <c r="C25" s="46">
        <v>59503.705099999999</v>
      </c>
      <c r="D25" s="44">
        <v>3.5000000000000001E-3</v>
      </c>
      <c r="E25">
        <f t="shared" si="0"/>
        <v>33451.412906976744</v>
      </c>
      <c r="F25">
        <f t="shared" si="1"/>
        <v>33451.5</v>
      </c>
      <c r="G25">
        <f t="shared" si="2"/>
        <v>-7.4899999999615829E-2</v>
      </c>
      <c r="I25">
        <f t="shared" si="3"/>
        <v>-7.4899999999615829E-2</v>
      </c>
      <c r="O25">
        <f t="shared" ca="1" si="4"/>
        <v>2.4779565496117297E-3</v>
      </c>
      <c r="Q25" s="39">
        <f t="shared" si="5"/>
        <v>44485.205099999999</v>
      </c>
    </row>
    <row r="26" spans="1:21" x14ac:dyDescent="0.2">
      <c r="A26" s="44" t="s">
        <v>47</v>
      </c>
      <c r="B26" s="45" t="s">
        <v>48</v>
      </c>
      <c r="C26" s="46">
        <v>59526.6679</v>
      </c>
      <c r="D26" s="44">
        <v>3.5000000000000001E-3</v>
      </c>
      <c r="E26">
        <f t="shared" si="0"/>
        <v>33478.113837209305</v>
      </c>
      <c r="F26">
        <f t="shared" si="1"/>
        <v>33478</v>
      </c>
      <c r="G26">
        <f t="shared" si="2"/>
        <v>9.7900000000663567E-2</v>
      </c>
      <c r="I26">
        <f t="shared" si="3"/>
        <v>9.7900000000663567E-2</v>
      </c>
      <c r="O26">
        <f t="shared" ca="1" si="4"/>
        <v>2.4800217252210245E-3</v>
      </c>
      <c r="Q26" s="39">
        <f t="shared" si="5"/>
        <v>44508.1679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2023-01-16T07:28:42Z</dcterms:modified>
</cp:coreProperties>
</file>