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9D1720D-758A-47DF-B0A4-1378C62BEFCB}" xr6:coauthVersionLast="47" xr6:coauthVersionMax="47" xr10:uidLastSave="{00000000-0000-0000-0000-000000000000}"/>
  <bookViews>
    <workbookView xWindow="14745" yWindow="72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/>
  <c r="G27" i="1"/>
  <c r="K27" i="1" s="1"/>
  <c r="Q27" i="1"/>
  <c r="E26" i="1"/>
  <c r="F26" i="1"/>
  <c r="G26" i="1"/>
  <c r="K26" i="1"/>
  <c r="D9" i="1"/>
  <c r="C9" i="1"/>
  <c r="E23" i="1"/>
  <c r="F23" i="1"/>
  <c r="G23" i="1" s="1"/>
  <c r="K23" i="1" s="1"/>
  <c r="E24" i="1"/>
  <c r="F24" i="1"/>
  <c r="G24" i="1" s="1"/>
  <c r="K24" i="1" s="1"/>
  <c r="E25" i="1"/>
  <c r="F25" i="1"/>
  <c r="G25" i="1" s="1"/>
  <c r="K25" i="1" s="1"/>
  <c r="Q26" i="1"/>
  <c r="Q25" i="1"/>
  <c r="Q24" i="1"/>
  <c r="Q23" i="1"/>
  <c r="E22" i="1"/>
  <c r="F22" i="1"/>
  <c r="U22" i="1" s="1"/>
  <c r="Q22" i="1"/>
  <c r="C21" i="1"/>
  <c r="C17" i="1" s="1"/>
  <c r="E21" i="1"/>
  <c r="F21" i="1" s="1"/>
  <c r="G21" i="1" s="1"/>
  <c r="H21" i="1" s="1"/>
  <c r="F16" i="1"/>
  <c r="F17" i="1" s="1"/>
  <c r="C11" i="1"/>
  <c r="C12" i="1"/>
  <c r="Q21" i="1" l="1"/>
  <c r="C16" i="1"/>
  <c r="D18" i="1" s="1"/>
  <c r="O25" i="1"/>
  <c r="O23" i="1"/>
  <c r="O21" i="1"/>
  <c r="O28" i="1"/>
  <c r="C15" i="1"/>
  <c r="O24" i="1"/>
  <c r="O26" i="1"/>
  <c r="O22" i="1"/>
  <c r="O27" i="1"/>
  <c r="C18" i="1" l="1"/>
  <c r="F18" i="1"/>
  <c r="F19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<sst xmlns="http://schemas.openxmlformats.org/spreadsheetml/2006/main" count="58" uniqueCount="54">
  <si>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</si>
  <si>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</si>
  <si>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</si>
  <si>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</si>
  <si>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</si>
  <si>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</si>
  <si>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</si>
  <si>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</si>
  <si>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</si>
  <si>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</si>
  <si>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</si>
  <si>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</si>
  <si>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</si>
  <si>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</si>
  <si>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</si>
  <si>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</si>
  <si>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</si>
  <si>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</si>
  <si>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</si>
  <si>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</si>
  <si>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</si>
  <si>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</si>
  <si>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</si>
  <si>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</si>
  <si>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</si>
  <si>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</si>
  <si>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</si>
  <si>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</si>
  <si>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</si>
  <si>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</si>
  <si>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</si>
  <si>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</si>
  <si>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</si>
  <si>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</si>
  <si>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</si>
  <si>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</si>
  <si>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</si>
  <si>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</si>
  <si>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</si>
  <si>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EC</t>
  </si>
  <si>
    <t>IBVS 5992</t>
  </si>
  <si>
    <t>II</t>
  </si>
  <si>
    <t>Gem</t>
  </si>
  <si>
    <t>IBVS 6154</t>
  </si>
  <si>
    <t>IBVS 6195</t>
  </si>
  <si>
    <t>I</t>
  </si>
  <si>
    <t>pg</t>
  </si>
  <si>
    <t>vis</t>
  </si>
  <si>
    <t>PE</t>
  </si>
  <si>
    <t>CCD</t>
  </si>
  <si>
    <t>IBVS 6234</t>
  </si>
  <si>
    <t>V0481 Gem / GSC 1886-1869</t>
  </si>
  <si>
    <t>RHN 2021</t>
  </si>
  <si>
    <t>IBVS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</si>
</sst>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33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18" fillId="0" borderId="0" xfId="42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V0481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9-4070-959E-4A6FD1BBE0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9-4070-959E-4A6FD1BBE0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9-4070-959E-4A6FD1BBE0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7.5631886211340316E-3</c:v>
                </c:pt>
                <c:pt idx="3">
                  <c:v>7.2419999996782281E-3</c:v>
                </c:pt>
                <c:pt idx="4">
                  <c:v>5.3090000001247972E-3</c:v>
                </c:pt>
                <c:pt idx="5">
                  <c:v>7.2419999996782281E-3</c:v>
                </c:pt>
                <c:pt idx="6">
                  <c:v>4.0200000003096648E-3</c:v>
                </c:pt>
                <c:pt idx="7">
                  <c:v>-7.3200000042561442E-4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9-4070-959E-4A6FD1BBE0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9-4070-959E-4A6FD1BBE0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9-4070-959E-4A6FD1BBE0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9-4070-959E-4A6FD1BBE0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3.0770951756688095E-2</c:v>
                </c:pt>
                <c:pt idx="1">
                  <c:v>1.6856582476615076E-2</c:v>
                </c:pt>
                <c:pt idx="2">
                  <c:v>8.5798834528267483E-3</c:v>
                </c:pt>
                <c:pt idx="3">
                  <c:v>6.728959179169422E-3</c:v>
                </c:pt>
                <c:pt idx="4">
                  <c:v>5.2528650916097257E-3</c:v>
                </c:pt>
                <c:pt idx="5">
                  <c:v>6.728959179169422E-3</c:v>
                </c:pt>
                <c:pt idx="6">
                  <c:v>3.6358092246628858E-3</c:v>
                </c:pt>
                <c:pt idx="7">
                  <c:v>-2.8228750693886501E-4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9-4070-959E-4A6FD1BBE0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8686.5</c:v>
                </c:pt>
                <c:pt idx="2">
                  <c:v>13853.5</c:v>
                </c:pt>
                <c:pt idx="3">
                  <c:v>15009</c:v>
                </c:pt>
                <c:pt idx="4">
                  <c:v>15930.5</c:v>
                </c:pt>
                <c:pt idx="5">
                  <c:v>15009</c:v>
                </c:pt>
                <c:pt idx="6">
                  <c:v>16940</c:v>
                </c:pt>
                <c:pt idx="7">
                  <c:v>19386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1.0369999945396557E-3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9-4070-959E-4A6FD1BB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831712"/>
        <c:axId val="1"/>
      </c:scatterChart>
      <c:valAx>
        <c:axId val="45583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83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F52E3F-32ED-A622-6C70-42440E48E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A29" sqref="A29:IV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</row>
    <row r="2" spans="1:6" x14ac:dyDescent="0.2">
      <c r="A2" t="s">
        <v>23</v>
      </c>
      <c r="B2" t="s">
        <v>39</v>
      </c>
      <c r="C2" s="3"/>
      <c r="D2" s="3"/>
      <c r="E2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52622.76</v>
      </c>
      <c r="D7" s="29" t="s">
        <v>38</v>
      </c>
    </row>
    <row r="8" spans="1:6" x14ac:dyDescent="0.2">
      <c r="A8" t="s">
        <v>3</v>
      </c>
      <c r="C8" s="8">
        <v>0.340862</v>
      </c>
      <c r="D8" s="29" t="s">
        <v>38</v>
      </c>
    </row>
    <row r="9" spans="1:6" x14ac:dyDescent="0.2">
      <c r="A9" s="24" t="s">
        <v>32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3.0770951756688095E-2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-1.6018384021266357E-6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59230.710449712496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0.34086039816159786</v>
      </c>
      <c r="E16" s="14" t="s">
        <v>30</v>
      </c>
      <c r="F16" s="15">
        <f ca="1">NOW()+15018.5+$C$5/24</f>
        <v>59958.761014351847</v>
      </c>
    </row>
    <row r="17" spans="1:21" ht="13.5" thickBot="1" x14ac:dyDescent="0.25">
      <c r="A17" s="14" t="s">
        <v>27</v>
      </c>
      <c r="B17" s="10"/>
      <c r="C17" s="10">
        <f>COUNT(C21:C2190)</f>
        <v>8</v>
      </c>
      <c r="E17" s="14" t="s">
        <v>35</v>
      </c>
      <c r="F17" s="15">
        <f ca="1">ROUND(2*(F16-$C$7)/$C$8,0)/2+F15</f>
        <v>21523</v>
      </c>
    </row>
    <row r="18" spans="1:21" ht="14.25" thickTop="1" thickBot="1" x14ac:dyDescent="0.25">
      <c r="A18" s="16" t="s">
        <v>5</v>
      </c>
      <c r="B18" s="10"/>
      <c r="C18" s="19">
        <f ca="1">+C15</f>
        <v>59230.710449712496</v>
      </c>
      <c r="D18" s="20">
        <f ca="1">+C16</f>
        <v>0.34086039816159786</v>
      </c>
      <c r="E18" s="14" t="s">
        <v>36</v>
      </c>
      <c r="F18" s="23">
        <f ca="1">ROUND(2*(F16-$C$15)/$C$16,0)/2+F15</f>
        <v>2137</v>
      </c>
    </row>
    <row r="19" spans="1:21" ht="13.5" thickTop="1" x14ac:dyDescent="0.2">
      <c r="E19" s="14" t="s">
        <v>31</v>
      </c>
      <c r="F19" s="18">
        <f ca="1">+$C$15+$C$16*F18-15018.5-$C$5/24</f>
        <v>44941.024953917164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52622.76</v>
      </c>
      <c r="D21" s="8"/>
      <c r="E21">
        <f t="shared" ref="E21:E26" si="0">+(C21-C$7)/C$8</f>
        <v>0</v>
      </c>
      <c r="F21" s="35">
        <f t="shared" ref="F21:F28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3.0770951756688095E-2</v>
      </c>
      <c r="Q21" s="2">
        <f t="shared" ref="Q21:Q26" si="3">+C21-15018.5</f>
        <v>37604.26</v>
      </c>
    </row>
    <row r="22" spans="1:21" x14ac:dyDescent="0.2">
      <c r="A22" s="36" t="s">
        <v>40</v>
      </c>
      <c r="B22" s="37" t="s">
        <v>41</v>
      </c>
      <c r="C22" s="36">
        <v>55583.658799999997</v>
      </c>
      <c r="D22" s="36">
        <v>4.0000000000000002E-4</v>
      </c>
      <c r="E22">
        <f t="shared" si="0"/>
        <v>8686.5030422868949</v>
      </c>
      <c r="F22" s="35">
        <f t="shared" si="1"/>
        <v>8686.5</v>
      </c>
      <c r="O22">
        <f t="shared" ca="1" si="2"/>
        <v>1.6856582476615076E-2</v>
      </c>
      <c r="Q22" s="2">
        <f t="shared" si="3"/>
        <v>40565.158799999997</v>
      </c>
      <c r="U22">
        <f>+C22-(C$7+F22*C$8)</f>
        <v>1.0369999945396557E-3</v>
      </c>
    </row>
    <row r="23" spans="1:21" x14ac:dyDescent="0.2">
      <c r="A23" s="38" t="s">
        <v>43</v>
      </c>
      <c r="B23" s="34"/>
      <c r="C23" s="33">
        <v>57344.899280188627</v>
      </c>
      <c r="D23" s="33">
        <v>2.0000000000000001E-4</v>
      </c>
      <c r="E23">
        <f t="shared" si="0"/>
        <v>13853.522188418261</v>
      </c>
      <c r="F23" s="35">
        <f t="shared" si="1"/>
        <v>13853.5</v>
      </c>
      <c r="G23">
        <f t="shared" ref="G23:G28" si="4">+C23-(C$7+F23*C$8)</f>
        <v>7.5631886211340316E-3</v>
      </c>
      <c r="K23">
        <f t="shared" ref="K23:K28" si="5">+G23</f>
        <v>7.5631886211340316E-3</v>
      </c>
      <c r="O23">
        <f t="shared" ca="1" si="2"/>
        <v>8.5798834528267483E-3</v>
      </c>
      <c r="Q23" s="2">
        <f t="shared" si="3"/>
        <v>42326.399280188627</v>
      </c>
    </row>
    <row r="24" spans="1:21" x14ac:dyDescent="0.2">
      <c r="A24" s="38" t="s">
        <v>44</v>
      </c>
      <c r="B24" s="34"/>
      <c r="C24" s="33">
        <v>57738.764999999999</v>
      </c>
      <c r="D24" s="33">
        <v>5.0000000000000001E-4</v>
      </c>
      <c r="E24">
        <f t="shared" si="0"/>
        <v>15009.021246134791</v>
      </c>
      <c r="F24" s="35">
        <f t="shared" si="1"/>
        <v>15009</v>
      </c>
      <c r="G24">
        <f t="shared" si="4"/>
        <v>7.2419999996782281E-3</v>
      </c>
      <c r="K24">
        <f t="shared" si="5"/>
        <v>7.2419999996782281E-3</v>
      </c>
      <c r="O24">
        <f t="shared" ca="1" si="2"/>
        <v>6.728959179169422E-3</v>
      </c>
      <c r="Q24" s="2">
        <f t="shared" si="3"/>
        <v>42720.264999999999</v>
      </c>
    </row>
    <row r="25" spans="1:21" x14ac:dyDescent="0.2">
      <c r="A25" s="38" t="s">
        <v>50</v>
      </c>
      <c r="B25" s="30"/>
      <c r="C25" s="31">
        <v>58052.867400000003</v>
      </c>
      <c r="D25" s="32">
        <v>2.0000000000000001E-4</v>
      </c>
      <c r="E25">
        <f t="shared" si="0"/>
        <v>15930.515575218125</v>
      </c>
      <c r="F25" s="35">
        <f t="shared" si="1"/>
        <v>15930.5</v>
      </c>
      <c r="G25">
        <f t="shared" si="4"/>
        <v>5.3090000001247972E-3</v>
      </c>
      <c r="K25">
        <f t="shared" si="5"/>
        <v>5.3090000001247972E-3</v>
      </c>
      <c r="O25">
        <f t="shared" ca="1" si="2"/>
        <v>5.2528650916097257E-3</v>
      </c>
      <c r="Q25" s="2">
        <f t="shared" si="3"/>
        <v>43034.367400000003</v>
      </c>
    </row>
    <row r="26" spans="1:21" x14ac:dyDescent="0.2">
      <c r="A26" s="39" t="s">
        <v>44</v>
      </c>
      <c r="B26" s="40" t="s">
        <v>45</v>
      </c>
      <c r="C26" s="39">
        <v>57738.764999999999</v>
      </c>
      <c r="D26" s="39">
        <v>5.0000000000000001E-4</v>
      </c>
      <c r="E26">
        <f t="shared" si="0"/>
        <v>15009.021246134791</v>
      </c>
      <c r="F26" s="35">
        <f t="shared" si="1"/>
        <v>15009</v>
      </c>
      <c r="G26">
        <f t="shared" si="4"/>
        <v>7.2419999996782281E-3</v>
      </c>
      <c r="K26">
        <f t="shared" si="5"/>
        <v>7.2419999996782281E-3</v>
      </c>
      <c r="O26">
        <f t="shared" ca="1" si="2"/>
        <v>6.728959179169422E-3</v>
      </c>
      <c r="Q26" s="2">
        <f t="shared" si="3"/>
        <v>42720.264999999999</v>
      </c>
    </row>
    <row r="27" spans="1:21" x14ac:dyDescent="0.2">
      <c r="A27" s="38" t="s">
        <v>53</v>
      </c>
      <c r="C27" s="8">
        <v>58396.9663</v>
      </c>
      <c r="D27" s="8">
        <v>2.9999999999999997E-4</v>
      </c>
      <c r="E27">
        <f>+(C27-C$7)/C$8</f>
        <v>16940.011793629088</v>
      </c>
      <c r="F27" s="35">
        <f t="shared" si="1"/>
        <v>16940</v>
      </c>
      <c r="G27">
        <f t="shared" si="4"/>
        <v>4.0200000003096648E-3</v>
      </c>
      <c r="K27">
        <f t="shared" si="5"/>
        <v>4.0200000003096648E-3</v>
      </c>
      <c r="O27">
        <f ca="1">+C$11+C$12*$F27</f>
        <v>3.6358092246628858E-3</v>
      </c>
      <c r="Q27" s="2">
        <f>+C27-15018.5</f>
        <v>43378.4663</v>
      </c>
    </row>
    <row r="28" spans="1:21" x14ac:dyDescent="0.2">
      <c r="A28" s="43" t="s">
        <v>52</v>
      </c>
      <c r="B28" s="41"/>
      <c r="C28" s="42">
        <v>59230.71</v>
      </c>
      <c r="D28" s="42">
        <v>1E-4</v>
      </c>
      <c r="E28">
        <f>+(C28-C$7)/C$8</f>
        <v>19385.997852503351</v>
      </c>
      <c r="F28" s="35">
        <f t="shared" si="1"/>
        <v>19386</v>
      </c>
      <c r="G28">
        <f t="shared" si="4"/>
        <v>-7.3200000042561442E-4</v>
      </c>
      <c r="K28">
        <f t="shared" si="5"/>
        <v>-7.3200000042561442E-4</v>
      </c>
      <c r="O28">
        <f ca="1">+C$11+C$12*$F28</f>
        <v>-2.8228750693886501E-4</v>
      </c>
      <c r="Q28" s="2">
        <f>+C28-15018.5</f>
        <v>44212.21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H64000" r:id="rId1" display="http://vsolj.cetus-net.org/bulletin.html"/>
    <hyperlink ref="H63993" r:id="rId2" display="https://www.aavso.org/ejaavso"/>
    <hyperlink ref="I64000" r:id="rId3" display="http://vsolj.cetus-net.org/bulletin.html"/>
    <hyperlink ref="AQ57643" r:id="rId4" display="http://cdsbib.u-strasbg.fr/cgi-bin/cdsbib?1990RMxAA..21..381G"/>
    <hyperlink ref="H63997" r:id="rId5" display="https://www.aavso.org/ejaavso"/>
    <hyperlink ref="AP5007" r:id="rId6" display="http://cdsbib.u-strasbg.fr/cgi-bin/cdsbib?1990RMxAA..21..381G"/>
    <hyperlink ref="AP5010" r:id="rId7" display="http://cdsbib.u-strasbg.fr/cgi-bin/cdsbib?1990RMxAA..21..381G"/>
    <hyperlink ref="AP5008" r:id="rId8" display="http://cdsbib.u-strasbg.fr/cgi-bin/cdsbib?1990RMxAA..21..381G"/>
    <hyperlink ref="AP4992" r:id="rId9" display="http://cdsbib.u-strasbg.fr/cgi-bin/cdsbib?1990RMxAA..21..381G"/>
    <hyperlink ref="AQ5221" r:id="rId10" display="http://cdsbib.u-strasbg.fr/cgi-bin/cdsbib?1990RMxAA..21..381G"/>
    <hyperlink ref="AQ5225" r:id="rId11" display="http://cdsbib.u-strasbg.fr/cgi-bin/cdsbib?1990RMxAA..21..381G"/>
    <hyperlink ref="AQ1553" r:id="rId12" display="http://cdsbib.u-strasbg.fr/cgi-bin/cdsbib?1990RMxAA..21..381G"/>
    <hyperlink ref="I281" r:id="rId13" display="http://vsolj.cetus-net.org/bulletin.html"/>
    <hyperlink ref="H281" r:id="rId14" display="http://vsolj.cetus-net.org/bulletin.html"/>
    <hyperlink ref="AQ889" r:id="rId15" display="http://cdsbib.u-strasbg.fr/cgi-bin/cdsbib?1990RMxAA..21..381G"/>
    <hyperlink ref="AQ888" r:id="rId16" display="http://cdsbib.u-strasbg.fr/cgi-bin/cdsbib?1990RMxAA..21..381G"/>
    <hyperlink ref="AP3283" r:id="rId17" display="http://cdsbib.u-strasbg.fr/cgi-bin/cdsbib?1990RMxAA..21..381G"/>
    <hyperlink ref="AP3301" r:id="rId18" display="http://cdsbib.u-strasbg.fr/cgi-bin/cdsbib?1990RMxAA..21..381G"/>
    <hyperlink ref="AP3302" r:id="rId19" display="http://cdsbib.u-strasbg.fr/cgi-bin/cdsbib?1990RMxAA..21..381G"/>
    <hyperlink ref="AP329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2023-01-14T05:15:51Z</dcterms:modified>
</cp:coreProperties>
</file>